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9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13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Perfil de Deuda/Julio/"/>
    </mc:Choice>
  </mc:AlternateContent>
  <xr:revisionPtr revIDLastSave="11" documentId="8_{D2F3F719-3B83-404F-B788-B4BAD4A9D3E4}" xr6:coauthVersionLast="47" xr6:coauthVersionMax="47" xr10:uidLastSave="{F082E213-D927-465F-8BB9-9A68AF3E144B}"/>
  <bookViews>
    <workbookView xWindow="11508" yWindow="-12" windowWidth="11544" windowHeight="12264" tabRatio="775" firstSheet="1" activeTab="2" xr2:uid="{00000000-000D-0000-FFFF-FFFF00000000}"/>
  </bookViews>
  <sheets>
    <sheet name="INDICE" sheetId="17064" r:id="rId1"/>
    <sheet name="Deuda Interna colones" sheetId="788" r:id="rId2"/>
    <sheet name="Deuda Interna dólares" sheetId="17060" r:id="rId3"/>
    <sheet name="Gráficos Deuda Interna" sheetId="1" r:id="rId4"/>
    <sheet name="Perfil Vencimientos D. Interna" sheetId="17071" r:id="rId5"/>
    <sheet name="Deuda Externa dólares" sheetId="2316" r:id="rId6"/>
    <sheet name="Deuda Externa colones" sheetId="2819" r:id="rId7"/>
    <sheet name="Gráficos Deuda Externa" sheetId="32" r:id="rId8"/>
    <sheet name="Perfil Vencimientos D. Externa" sheetId="17072" r:id="rId9"/>
    <sheet name="Deuda Pública colones" sheetId="259" r:id="rId10"/>
    <sheet name="Deuda Pública dólares" sheetId="8364" r:id="rId11"/>
    <sheet name="Gráficos Deuda Pública " sheetId="17075" r:id="rId12"/>
    <sheet name="Perfil Vencimientos D. Pública" sheetId="17074" r:id="rId13"/>
  </sheets>
  <definedNames>
    <definedName name="ANUAL_COLONES" localSheetId="11">#REF!</definedName>
    <definedName name="ANUAL_COLONES">#REF!</definedName>
    <definedName name="ANUAL_DOLARES" localSheetId="11">#REF!</definedName>
    <definedName name="ANUAL_DOLARES">#REF!</definedName>
    <definedName name="_xlnm.Print_Area" localSheetId="6">'Deuda Externa colones'!$A$1:$A$97</definedName>
    <definedName name="_xlnm.Print_Area" localSheetId="5">'Deuda Externa dólares'!$A$1:$A$97</definedName>
    <definedName name="_xlnm.Print_Area" localSheetId="1">'Deuda Interna colones'!$A$1:$A$89</definedName>
    <definedName name="_xlnm.Print_Area" localSheetId="2">'Deuda Interna dólares'!$A$1:$A$88</definedName>
    <definedName name="_xlnm.Print_Area" localSheetId="9">'Deuda Pública colones'!$A$1:$A$88</definedName>
    <definedName name="_xlnm.Print_Area" localSheetId="10">'Deuda Pública dólares'!$A$1:$A$80</definedName>
    <definedName name="_xlnm.Print_Area" localSheetId="7">'Gráficos Deuda Externa'!$A$1:$M$74</definedName>
    <definedName name="_xlnm.Print_Area" localSheetId="3">'Gráficos Deuda Interna'!$B$1:$M$74</definedName>
    <definedName name="_xlnm.Print_Area" localSheetId="11">'Gráficos Deuda Pública '!$A$1:$O$179</definedName>
    <definedName name="_xlnm.Print_Area" localSheetId="0">INDICE!$C$1:$N$50</definedName>
    <definedName name="_xlnm.Print_Area" localSheetId="8">'Perfil Vencimientos D. Externa'!$A$1:$S$154</definedName>
    <definedName name="_xlnm.Print_Area" localSheetId="4">'Perfil Vencimientos D. Interna'!$A$1:$S$164</definedName>
    <definedName name="_xlnm.Print_Area" localSheetId="12">'Perfil Vencimientos D. Pública'!$A$1:$S$137</definedName>
    <definedName name="TIPO_CAMBIO">#REF!</definedName>
    <definedName name="TIPOS_CAMBI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9" i="17071" l="1"/>
  <c r="AE117" i="17071"/>
  <c r="AE116" i="17071"/>
  <c r="AH128" i="17072"/>
  <c r="AH105" i="17072"/>
  <c r="AG105" i="17072"/>
  <c r="AF88" i="17074"/>
  <c r="AF129" i="17072"/>
  <c r="E103" i="17072"/>
  <c r="F103" i="17072"/>
  <c r="G103" i="17072"/>
  <c r="H103" i="17072"/>
  <c r="I103" i="17072"/>
  <c r="J103" i="17072"/>
  <c r="K103" i="17072"/>
  <c r="L103" i="17072"/>
  <c r="M103" i="17072"/>
  <c r="N103" i="17072"/>
  <c r="O103" i="17072"/>
  <c r="P103" i="17072"/>
  <c r="Q103" i="17072"/>
  <c r="R103" i="17072"/>
  <c r="S103" i="17072"/>
  <c r="T103" i="17072"/>
  <c r="U103" i="17072"/>
  <c r="V103" i="17072"/>
  <c r="W103" i="17072"/>
  <c r="X103" i="17072"/>
  <c r="Y103" i="17072"/>
  <c r="Z103" i="17072"/>
  <c r="AA103" i="17072"/>
  <c r="AB103" i="17072"/>
  <c r="AC103" i="17072"/>
  <c r="AD103" i="17072"/>
  <c r="AE103" i="17072"/>
  <c r="AF103" i="17072"/>
  <c r="D103" i="17072"/>
  <c r="C103" i="17072"/>
  <c r="AG102" i="17072"/>
  <c r="AG92" i="17072"/>
  <c r="AG93" i="17072"/>
  <c r="AG94" i="17072"/>
  <c r="AG95" i="17072"/>
  <c r="AG96" i="17072"/>
  <c r="AG97" i="17072"/>
  <c r="AG98" i="17072"/>
  <c r="AG99" i="17072"/>
  <c r="AG100" i="17072"/>
  <c r="AG101" i="17072"/>
  <c r="AG91" i="17072"/>
  <c r="DJ33" i="2819"/>
  <c r="DJ25" i="2819"/>
  <c r="DJ17" i="2819"/>
  <c r="DJ11" i="2819"/>
  <c r="AF105" i="17072" l="1"/>
  <c r="AG103" i="17072"/>
  <c r="DF37" i="8364"/>
  <c r="DF36" i="8364"/>
  <c r="DH56" i="17060" l="1"/>
  <c r="D279" i="17075" l="1"/>
  <c r="B239" i="17075"/>
  <c r="D239" i="17075"/>
  <c r="AG128" i="17072" l="1"/>
  <c r="AG104" i="17072"/>
  <c r="DJ33" i="2316" l="1"/>
  <c r="DJ26" i="2316" l="1"/>
  <c r="DJ17" i="2316"/>
  <c r="DH47" i="2316"/>
  <c r="AD103" i="17071" l="1"/>
  <c r="AD104" i="17071"/>
  <c r="AD105" i="17071"/>
  <c r="AD106" i="17071"/>
  <c r="AD107" i="17071"/>
  <c r="AD108" i="17071"/>
  <c r="AD109" i="17071"/>
  <c r="AD110" i="17071"/>
  <c r="AD111" i="17071"/>
  <c r="AD112" i="17071"/>
  <c r="AD113" i="17071"/>
  <c r="AD114" i="17071"/>
  <c r="C88" i="1"/>
  <c r="DJ24" i="17060" l="1"/>
  <c r="DJ14" i="17060"/>
  <c r="DJ26" i="788"/>
  <c r="DJ16" i="788"/>
  <c r="DH67" i="8364" l="1"/>
  <c r="DH66" i="8364"/>
  <c r="DH65" i="8364"/>
  <c r="DH37" i="8364"/>
  <c r="DH36" i="8364"/>
  <c r="DH84" i="259"/>
  <c r="DH76" i="8364" s="1"/>
  <c r="DH70" i="259"/>
  <c r="DH69" i="259"/>
  <c r="DH68" i="259"/>
  <c r="DH67" i="259"/>
  <c r="DH66" i="259"/>
  <c r="DH65" i="259"/>
  <c r="DH40" i="259"/>
  <c r="DH26" i="259"/>
  <c r="DH11" i="259"/>
  <c r="DH12" i="259" s="1"/>
  <c r="DH91" i="2819"/>
  <c r="DI85" i="2819"/>
  <c r="DH85" i="2819"/>
  <c r="DI84" i="2819"/>
  <c r="DH84" i="2819"/>
  <c r="DI83" i="2819"/>
  <c r="DH83" i="2819"/>
  <c r="DH77" i="2819"/>
  <c r="DH50" i="2819" s="1"/>
  <c r="DH76" i="2819"/>
  <c r="DH75" i="2819"/>
  <c r="DH49" i="2819"/>
  <c r="DH44" i="2819"/>
  <c r="DH43" i="2819"/>
  <c r="DH42" i="2819"/>
  <c r="DH41" i="2819"/>
  <c r="DH36" i="2819"/>
  <c r="DH37" i="2819" s="1"/>
  <c r="DH34" i="2819"/>
  <c r="DH35" i="2819" s="1"/>
  <c r="DH26" i="2819"/>
  <c r="DH27" i="2819" s="1"/>
  <c r="DH22" i="2819"/>
  <c r="DH23" i="2819" s="1"/>
  <c r="DH20" i="2819"/>
  <c r="DH21" i="2819" s="1"/>
  <c r="DH18" i="2819"/>
  <c r="DH19" i="2819" s="1"/>
  <c r="DH14" i="2819"/>
  <c r="DH12" i="2819"/>
  <c r="DH13" i="2819" s="1"/>
  <c r="DH10" i="2819"/>
  <c r="DH11" i="2819" s="1"/>
  <c r="DH91" i="2316"/>
  <c r="DI85" i="2316"/>
  <c r="DH85" i="2316"/>
  <c r="DI84" i="2316"/>
  <c r="DH84" i="2316"/>
  <c r="DI83" i="2316"/>
  <c r="DH83" i="2316"/>
  <c r="DI82" i="2316"/>
  <c r="DH82" i="2316"/>
  <c r="DH74" i="2316"/>
  <c r="DH73" i="2316"/>
  <c r="DH72" i="2316"/>
  <c r="DH7" i="2316"/>
  <c r="DI38" i="2316" s="1"/>
  <c r="DH82" i="17060"/>
  <c r="DH67" i="17060" s="1"/>
  <c r="DH69" i="8364" s="1"/>
  <c r="DI76" i="17060"/>
  <c r="DH76" i="17060"/>
  <c r="DI75" i="17060"/>
  <c r="DH75" i="17060"/>
  <c r="DI74" i="17060"/>
  <c r="DH74" i="17060"/>
  <c r="DI73" i="17060"/>
  <c r="DH73" i="17060"/>
  <c r="DH66" i="17060"/>
  <c r="DH68" i="8364" s="1"/>
  <c r="DH64" i="17060"/>
  <c r="DH35" i="17060"/>
  <c r="DH34" i="17060"/>
  <c r="DH33" i="17060"/>
  <c r="DH32" i="17060"/>
  <c r="DH17" i="17060"/>
  <c r="DH15" i="17060"/>
  <c r="DH66" i="788"/>
  <c r="DI44" i="788"/>
  <c r="DH42" i="788"/>
  <c r="DH41" i="788"/>
  <c r="DH7" i="788"/>
  <c r="C251" i="17075"/>
  <c r="DI12" i="788" l="1"/>
  <c r="C239" i="17075"/>
  <c r="C87" i="1"/>
  <c r="AD116" i="17071"/>
  <c r="DH28" i="259"/>
  <c r="DH29" i="259" s="1"/>
  <c r="DH9" i="259"/>
  <c r="DI12" i="2316"/>
  <c r="DI18" i="2316"/>
  <c r="DH7" i="2819"/>
  <c r="DI22" i="2819" s="1"/>
  <c r="DI22" i="2316"/>
  <c r="DI36" i="2316"/>
  <c r="DH42" i="259"/>
  <c r="DH76" i="2316"/>
  <c r="DH75" i="2316"/>
  <c r="DH49" i="2316" s="1"/>
  <c r="DH43" i="259"/>
  <c r="DH41" i="259"/>
  <c r="DI18" i="788"/>
  <c r="DH6" i="17060"/>
  <c r="DI16" i="788"/>
  <c r="DH59" i="2819"/>
  <c r="DH17" i="259"/>
  <c r="DH17" i="8364" s="1"/>
  <c r="DH10" i="259"/>
  <c r="DH9" i="17060"/>
  <c r="DH25" i="17060"/>
  <c r="DH68" i="17060"/>
  <c r="DH61" i="17060" s="1"/>
  <c r="DH11" i="8364"/>
  <c r="DH12" i="8364" s="1"/>
  <c r="DH15" i="2819"/>
  <c r="DI17" i="17060"/>
  <c r="DH11" i="17060"/>
  <c r="DI11" i="17060" s="1"/>
  <c r="DH9" i="8364"/>
  <c r="DH40" i="8364"/>
  <c r="DH26" i="8364"/>
  <c r="DH27" i="259"/>
  <c r="DI18" i="2819"/>
  <c r="DI20" i="2316"/>
  <c r="DI26" i="2316"/>
  <c r="DI28" i="2316"/>
  <c r="DI10" i="2316"/>
  <c r="DI34" i="2316"/>
  <c r="DH65" i="2316"/>
  <c r="DH65" i="2819" s="1"/>
  <c r="DH58" i="259" s="1"/>
  <c r="DI14" i="2316"/>
  <c r="DI7" i="2316" s="1"/>
  <c r="DH27" i="17060"/>
  <c r="DH38" i="17060"/>
  <c r="DH60" i="17060"/>
  <c r="DH59" i="17060"/>
  <c r="DH29" i="17060"/>
  <c r="DH19" i="17060"/>
  <c r="DI19" i="17060" s="1"/>
  <c r="C272" i="17075"/>
  <c r="C264" i="17075"/>
  <c r="C256" i="17075"/>
  <c r="DI20" i="788"/>
  <c r="C271" i="17075"/>
  <c r="C263" i="17075"/>
  <c r="C255" i="17075"/>
  <c r="C273" i="17075"/>
  <c r="C248" i="17075"/>
  <c r="C270" i="17075"/>
  <c r="C262" i="17075"/>
  <c r="C254" i="17075"/>
  <c r="C249" i="17075"/>
  <c r="C277" i="17075"/>
  <c r="C269" i="17075"/>
  <c r="C261" i="17075"/>
  <c r="C253" i="17075"/>
  <c r="DH51" i="788"/>
  <c r="DH52" i="259" s="1"/>
  <c r="DH52" i="8364" s="1"/>
  <c r="C274" i="17075"/>
  <c r="C266" i="17075"/>
  <c r="C258" i="17075"/>
  <c r="C250" i="17075"/>
  <c r="C257" i="17075"/>
  <c r="C276" i="17075"/>
  <c r="C268" i="17075"/>
  <c r="C260" i="17075"/>
  <c r="C252" i="17075"/>
  <c r="DI10" i="788"/>
  <c r="C265" i="17075"/>
  <c r="C275" i="17075"/>
  <c r="C267" i="17075"/>
  <c r="C259" i="17075"/>
  <c r="AD126" i="17071"/>
  <c r="AD127" i="17071"/>
  <c r="AD128" i="17071"/>
  <c r="AD129" i="17071"/>
  <c r="AD130" i="17071"/>
  <c r="AD131" i="17071"/>
  <c r="AD132" i="17071"/>
  <c r="AD133" i="17071"/>
  <c r="AD134" i="17071"/>
  <c r="AD135" i="17071"/>
  <c r="AD136" i="17071"/>
  <c r="AD137" i="17071"/>
  <c r="DI9" i="17060" l="1"/>
  <c r="DI6" i="17060" s="1"/>
  <c r="DJ8" i="17060"/>
  <c r="DH50" i="17060"/>
  <c r="AD139" i="17071"/>
  <c r="F87" i="1"/>
  <c r="DH28" i="8364"/>
  <c r="DH29" i="8364" s="1"/>
  <c r="DH59" i="259"/>
  <c r="DH63" i="259"/>
  <c r="DI10" i="2819"/>
  <c r="DI20" i="2819"/>
  <c r="DH70" i="2819"/>
  <c r="DH57" i="788"/>
  <c r="DH69" i="2819"/>
  <c r="DH38" i="2819"/>
  <c r="DH28" i="2819"/>
  <c r="DH19" i="259" s="1"/>
  <c r="DI34" i="2819"/>
  <c r="DI36" i="2819"/>
  <c r="DH68" i="2819"/>
  <c r="DH6" i="259"/>
  <c r="DH6" i="8364" s="1"/>
  <c r="DJ25" i="8364" s="1"/>
  <c r="DI12" i="2819"/>
  <c r="DI14" i="2819"/>
  <c r="DI26" i="2819"/>
  <c r="DH54" i="17060"/>
  <c r="DH62" i="2819"/>
  <c r="DH63" i="2819"/>
  <c r="DI15" i="17060"/>
  <c r="DH54" i="259"/>
  <c r="DH53" i="259"/>
  <c r="DH56" i="259"/>
  <c r="DH52" i="2819"/>
  <c r="DI59" i="2819" s="1"/>
  <c r="DH61" i="2819"/>
  <c r="DH55" i="259"/>
  <c r="DH60" i="259"/>
  <c r="DH62" i="259"/>
  <c r="DH61" i="259"/>
  <c r="DH18" i="259"/>
  <c r="DH70" i="8364"/>
  <c r="DH56" i="8364" s="1"/>
  <c r="DH77" i="2316"/>
  <c r="DH70" i="2316" s="1"/>
  <c r="DH45" i="259"/>
  <c r="DH48" i="259" s="1"/>
  <c r="DH58" i="8364"/>
  <c r="DH60" i="8364" s="1"/>
  <c r="DH10" i="8364"/>
  <c r="DH42" i="8364"/>
  <c r="DH41" i="8364"/>
  <c r="DH53" i="8364"/>
  <c r="DH55" i="8364"/>
  <c r="DH54" i="8364"/>
  <c r="DH27" i="8364"/>
  <c r="DH18" i="8364"/>
  <c r="DI7" i="2819"/>
  <c r="DH68" i="2316"/>
  <c r="DH69" i="2316"/>
  <c r="DH41" i="17060"/>
  <c r="DH40" i="17060"/>
  <c r="DH53" i="788"/>
  <c r="DH55" i="788"/>
  <c r="DI30" i="788"/>
  <c r="DI28" i="788"/>
  <c r="DH44" i="788"/>
  <c r="DI26" i="788"/>
  <c r="DH54" i="788"/>
  <c r="DH59" i="2316" l="1"/>
  <c r="DH53" i="17060"/>
  <c r="DH43" i="17060"/>
  <c r="DH52" i="17060"/>
  <c r="DI27" i="17060"/>
  <c r="DI29" i="17060"/>
  <c r="DI26" i="259"/>
  <c r="DJ25" i="259"/>
  <c r="AG87" i="17074"/>
  <c r="E239" i="17075"/>
  <c r="DI25" i="17060"/>
  <c r="DH34" i="8364"/>
  <c r="DH34" i="259" s="1"/>
  <c r="AG111" i="17074"/>
  <c r="E279" i="17075"/>
  <c r="DH29" i="2819"/>
  <c r="DH61" i="8364"/>
  <c r="DI28" i="8364"/>
  <c r="DI28" i="2819"/>
  <c r="DI26" i="8364"/>
  <c r="DI17" i="259"/>
  <c r="DH49" i="259"/>
  <c r="DI9" i="8364"/>
  <c r="DH30" i="259"/>
  <c r="DI38" i="2819"/>
  <c r="DH39" i="2819"/>
  <c r="DI9" i="259"/>
  <c r="DH13" i="259"/>
  <c r="DI28" i="259"/>
  <c r="DI17" i="8364"/>
  <c r="DH50" i="259"/>
  <c r="DI11" i="259"/>
  <c r="DH62" i="788"/>
  <c r="DH61" i="788"/>
  <c r="DH60" i="788"/>
  <c r="DH43" i="8364"/>
  <c r="DI11" i="8364"/>
  <c r="DH33" i="8364"/>
  <c r="DH33" i="259" s="1"/>
  <c r="DH55" i="2819"/>
  <c r="DH56" i="2819"/>
  <c r="DH57" i="2819"/>
  <c r="DI65" i="2819"/>
  <c r="DI52" i="2819" s="1"/>
  <c r="DI58" i="259"/>
  <c r="DH62" i="8364"/>
  <c r="DI52" i="259"/>
  <c r="DH63" i="8364"/>
  <c r="DH63" i="2316"/>
  <c r="DH50" i="2316"/>
  <c r="DH46" i="259"/>
  <c r="DH59" i="8364"/>
  <c r="DI19" i="259"/>
  <c r="DH20" i="259"/>
  <c r="DH19" i="8364"/>
  <c r="DH21" i="259"/>
  <c r="DJ16" i="259" s="1"/>
  <c r="DH47" i="259"/>
  <c r="DH45" i="8364"/>
  <c r="DI52" i="8364" s="1"/>
  <c r="DH49" i="788"/>
  <c r="DH48" i="788"/>
  <c r="DH47" i="788"/>
  <c r="DI57" i="788"/>
  <c r="DI51" i="788"/>
  <c r="DJ9" i="259" l="1"/>
  <c r="DJ8" i="259"/>
  <c r="DI50" i="17060"/>
  <c r="DH48" i="17060"/>
  <c r="DH47" i="17060"/>
  <c r="DI56" i="17060"/>
  <c r="DI43" i="17060" s="1"/>
  <c r="DH46" i="17060"/>
  <c r="DH52" i="2316"/>
  <c r="DH61" i="2316"/>
  <c r="DH62" i="2316"/>
  <c r="DH48" i="8364"/>
  <c r="DI58" i="8364"/>
  <c r="DI45" i="8364" s="1"/>
  <c r="DI45" i="259"/>
  <c r="DH30" i="8364"/>
  <c r="DI30" i="259"/>
  <c r="DH31" i="259"/>
  <c r="DH13" i="8364"/>
  <c r="DH14" i="259"/>
  <c r="DI13" i="259"/>
  <c r="DI6" i="259" s="1"/>
  <c r="DH50" i="8364"/>
  <c r="DH46" i="8364"/>
  <c r="DI21" i="259"/>
  <c r="DH21" i="8364"/>
  <c r="DJ16" i="8364" s="1"/>
  <c r="DH22" i="259"/>
  <c r="DH47" i="8364"/>
  <c r="DH20" i="8364"/>
  <c r="DI19" i="8364"/>
  <c r="DH49" i="8364"/>
  <c r="DF67" i="8364"/>
  <c r="DF65" i="8364"/>
  <c r="DF84" i="259"/>
  <c r="DF76" i="8364" s="1"/>
  <c r="DF70" i="259"/>
  <c r="DF69" i="259"/>
  <c r="DF68" i="259"/>
  <c r="DF65" i="259"/>
  <c r="DF40" i="259"/>
  <c r="DF91" i="2819"/>
  <c r="DF14" i="2819" s="1"/>
  <c r="DG85" i="2819"/>
  <c r="DF85" i="2819"/>
  <c r="DG84" i="2819"/>
  <c r="DF84" i="2819"/>
  <c r="DG83" i="2819"/>
  <c r="DF83" i="2819"/>
  <c r="DF77" i="2819"/>
  <c r="DF50" i="2819" s="1"/>
  <c r="DF76" i="2819"/>
  <c r="DF75" i="2819"/>
  <c r="DF49" i="2819" s="1"/>
  <c r="DF44" i="2819"/>
  <c r="DF43" i="2819"/>
  <c r="DF42" i="2819"/>
  <c r="DF41" i="2819"/>
  <c r="DF91" i="2316"/>
  <c r="DF47" i="2316" s="1"/>
  <c r="DG85" i="2316"/>
  <c r="DF85" i="2316"/>
  <c r="DG84" i="2316"/>
  <c r="DF84" i="2316"/>
  <c r="DG83" i="2316"/>
  <c r="DF83" i="2316"/>
  <c r="DG82" i="2316"/>
  <c r="DF82" i="2316"/>
  <c r="DF74" i="2316"/>
  <c r="DF72" i="2316"/>
  <c r="DF7" i="2316"/>
  <c r="DF82" i="17060"/>
  <c r="DF68" i="17060" s="1"/>
  <c r="DF77" i="2316" s="1"/>
  <c r="DG76" i="17060"/>
  <c r="DF76" i="17060"/>
  <c r="DG75" i="17060"/>
  <c r="DF75" i="17060"/>
  <c r="DG74" i="17060"/>
  <c r="DF74" i="17060"/>
  <c r="DG73" i="17060"/>
  <c r="DF73" i="17060"/>
  <c r="DF64" i="17060"/>
  <c r="DF73" i="2316" s="1"/>
  <c r="DF66" i="259" s="1"/>
  <c r="DF35" i="17060"/>
  <c r="DF34" i="17060"/>
  <c r="DF33" i="17060"/>
  <c r="DF32" i="17060"/>
  <c r="DF66" i="788"/>
  <c r="DF67" i="259" s="1"/>
  <c r="DG44" i="788"/>
  <c r="DF42" i="788"/>
  <c r="DF41" i="788"/>
  <c r="DF7" i="788"/>
  <c r="DH55" i="2316" l="1"/>
  <c r="DI65" i="2316"/>
  <c r="DH56" i="2316"/>
  <c r="DI59" i="2316"/>
  <c r="DH57" i="2316"/>
  <c r="DJ7" i="8364"/>
  <c r="DJ9" i="8364"/>
  <c r="DH14" i="8364"/>
  <c r="DI13" i="8364"/>
  <c r="DI6" i="8364" s="1"/>
  <c r="DH31" i="8364"/>
  <c r="DI30" i="8364"/>
  <c r="DF43" i="259"/>
  <c r="DI21" i="8364"/>
  <c r="DH22" i="8364"/>
  <c r="DF66" i="8364"/>
  <c r="DF11" i="17060"/>
  <c r="DF51" i="788"/>
  <c r="DF52" i="259" s="1"/>
  <c r="DF53" i="259" s="1"/>
  <c r="DG18" i="2316"/>
  <c r="DF56" i="17060"/>
  <c r="DF61" i="17060" s="1"/>
  <c r="DF70" i="8364"/>
  <c r="DF50" i="2316"/>
  <c r="DF42" i="259"/>
  <c r="DG10" i="788"/>
  <c r="DF55" i="259"/>
  <c r="DG16" i="788"/>
  <c r="DF59" i="2819"/>
  <c r="DG18" i="788"/>
  <c r="DG12" i="788"/>
  <c r="DG20" i="788"/>
  <c r="DF40" i="8364"/>
  <c r="DF56" i="259"/>
  <c r="DF41" i="259"/>
  <c r="DF15" i="2819"/>
  <c r="DF18" i="2819"/>
  <c r="DF10" i="2819"/>
  <c r="DF34" i="2819"/>
  <c r="DF26" i="2819"/>
  <c r="DF12" i="2819"/>
  <c r="DF11" i="259" s="1"/>
  <c r="DF11" i="8364" s="1"/>
  <c r="DF36" i="2819"/>
  <c r="DF28" i="259" s="1"/>
  <c r="DF28" i="8364" s="1"/>
  <c r="DF29" i="8364" s="1"/>
  <c r="DF20" i="2819"/>
  <c r="DF22" i="2819"/>
  <c r="DF7" i="2819"/>
  <c r="DG22" i="2316"/>
  <c r="DG26" i="2316"/>
  <c r="DG28" i="2316"/>
  <c r="DG20" i="2316"/>
  <c r="DG10" i="2316"/>
  <c r="DG34" i="2316"/>
  <c r="DF65" i="2316"/>
  <c r="DF65" i="2819" s="1"/>
  <c r="DG12" i="2316"/>
  <c r="DG36" i="2316"/>
  <c r="DG14" i="2316"/>
  <c r="DG38" i="2316"/>
  <c r="DF15" i="17060"/>
  <c r="DF27" i="17060"/>
  <c r="DF38" i="17060"/>
  <c r="DF66" i="17060"/>
  <c r="DF25" i="17060"/>
  <c r="DF17" i="17060"/>
  <c r="DF9" i="17060"/>
  <c r="DF19" i="17060"/>
  <c r="DF67" i="17060"/>
  <c r="DF6" i="17060"/>
  <c r="DF29" i="17060"/>
  <c r="DF53" i="788"/>
  <c r="DF55" i="788"/>
  <c r="DG28" i="788"/>
  <c r="DG26" i="788"/>
  <c r="DI52" i="2316" l="1"/>
  <c r="DF52" i="8364"/>
  <c r="DF6" i="259"/>
  <c r="DF17" i="259"/>
  <c r="DF17" i="8364" s="1"/>
  <c r="DF54" i="259"/>
  <c r="DF54" i="788"/>
  <c r="DF26" i="259"/>
  <c r="DF26" i="8364" s="1"/>
  <c r="DF50" i="17060"/>
  <c r="DF59" i="2316" s="1"/>
  <c r="DF52" i="2316" s="1"/>
  <c r="DG30" i="788"/>
  <c r="DF9" i="259"/>
  <c r="DG9" i="259" s="1"/>
  <c r="DF60" i="17060"/>
  <c r="DF29" i="259"/>
  <c r="DF12" i="259"/>
  <c r="DF6" i="8364"/>
  <c r="DF57" i="788"/>
  <c r="DF58" i="259"/>
  <c r="DF59" i="17060"/>
  <c r="DF68" i="8364"/>
  <c r="DF42" i="8364" s="1"/>
  <c r="DF75" i="2316"/>
  <c r="DF68" i="2316" s="1"/>
  <c r="DF76" i="2316"/>
  <c r="DF69" i="8364"/>
  <c r="DF55" i="8364" s="1"/>
  <c r="DG27" i="17060"/>
  <c r="DG11" i="259"/>
  <c r="DG25" i="17060"/>
  <c r="DG28" i="259"/>
  <c r="DF61" i="2819"/>
  <c r="DF62" i="2819"/>
  <c r="DF63" i="2819"/>
  <c r="DF63" i="2316"/>
  <c r="DF62" i="2316"/>
  <c r="DF43" i="8364"/>
  <c r="DF41" i="8364"/>
  <c r="DF12" i="8364"/>
  <c r="DF53" i="8364"/>
  <c r="DF56" i="8364"/>
  <c r="DF38" i="2819"/>
  <c r="DF30" i="259" s="1"/>
  <c r="DF28" i="2819"/>
  <c r="DF19" i="259" s="1"/>
  <c r="DF35" i="2819"/>
  <c r="DG34" i="2819"/>
  <c r="DF21" i="2819"/>
  <c r="DG20" i="2819"/>
  <c r="DF27" i="2819"/>
  <c r="DG26" i="2819"/>
  <c r="DF23" i="2819"/>
  <c r="DG22" i="2819"/>
  <c r="DF11" i="2819"/>
  <c r="DG10" i="2819"/>
  <c r="DF19" i="2819"/>
  <c r="DG18" i="2819"/>
  <c r="DF70" i="2819"/>
  <c r="DF69" i="2819"/>
  <c r="DF68" i="2819"/>
  <c r="DF52" i="2819"/>
  <c r="DG65" i="2819" s="1"/>
  <c r="DF37" i="2819"/>
  <c r="DG36" i="2819"/>
  <c r="DG14" i="2819"/>
  <c r="DF13" i="2819"/>
  <c r="DG12" i="2819"/>
  <c r="DF69" i="2316"/>
  <c r="DF70" i="2316"/>
  <c r="DG7" i="2316"/>
  <c r="DF41" i="17060"/>
  <c r="DF40" i="17060"/>
  <c r="DG19" i="17060"/>
  <c r="DG9" i="17060"/>
  <c r="DF52" i="17060"/>
  <c r="DF54" i="17060"/>
  <c r="DG15" i="17060"/>
  <c r="DG17" i="17060"/>
  <c r="DG11" i="17060"/>
  <c r="DG26" i="259" l="1"/>
  <c r="DF13" i="259"/>
  <c r="DF14" i="259" s="1"/>
  <c r="DG28" i="8364"/>
  <c r="DF9" i="8364"/>
  <c r="DG9" i="8364" s="1"/>
  <c r="DF54" i="8364"/>
  <c r="DF43" i="17060"/>
  <c r="DG29" i="17060"/>
  <c r="DF27" i="259"/>
  <c r="DF10" i="259"/>
  <c r="DF18" i="259"/>
  <c r="DF27" i="8364"/>
  <c r="DF53" i="17060"/>
  <c r="DG17" i="259"/>
  <c r="DG17" i="8364"/>
  <c r="DF18" i="8364"/>
  <c r="DG11" i="8364"/>
  <c r="DF33" i="8364"/>
  <c r="DF33" i="259" s="1"/>
  <c r="DF34" i="8364"/>
  <c r="DF34" i="259" s="1"/>
  <c r="DF45" i="259"/>
  <c r="DF60" i="259"/>
  <c r="DF62" i="259"/>
  <c r="DF63" i="259"/>
  <c r="DF61" i="259"/>
  <c r="DF58" i="8364"/>
  <c r="DF62" i="8364" s="1"/>
  <c r="DF59" i="259"/>
  <c r="DF62" i="788"/>
  <c r="DF44" i="788"/>
  <c r="DF60" i="788"/>
  <c r="DF61" i="788"/>
  <c r="DG26" i="8364"/>
  <c r="DF19" i="8364"/>
  <c r="DG19" i="259"/>
  <c r="DF20" i="259"/>
  <c r="DF31" i="259"/>
  <c r="DG30" i="259"/>
  <c r="DF30" i="8364"/>
  <c r="DG7" i="2819"/>
  <c r="DF21" i="259"/>
  <c r="DG21" i="259" s="1"/>
  <c r="DG13" i="259"/>
  <c r="DG6" i="259" s="1"/>
  <c r="DF61" i="2316"/>
  <c r="DF49" i="2316"/>
  <c r="DG59" i="2819"/>
  <c r="DG52" i="2819" s="1"/>
  <c r="DF57" i="2819"/>
  <c r="DF56" i="2819"/>
  <c r="DF55" i="2819"/>
  <c r="DG28" i="2819"/>
  <c r="DF29" i="2819"/>
  <c r="DG38" i="2819"/>
  <c r="DF39" i="2819"/>
  <c r="DF57" i="2316"/>
  <c r="DF56" i="2316"/>
  <c r="DF55" i="2316"/>
  <c r="DG59" i="2316"/>
  <c r="DG65" i="2316"/>
  <c r="DF46" i="17060"/>
  <c r="DF47" i="17060"/>
  <c r="DF48" i="17060"/>
  <c r="DG56" i="17060"/>
  <c r="DG50" i="17060"/>
  <c r="DG6" i="17060"/>
  <c r="DD7" i="2316"/>
  <c r="DF13" i="8364" l="1"/>
  <c r="DF10" i="8364"/>
  <c r="DF21" i="8364"/>
  <c r="DF22" i="8364" s="1"/>
  <c r="DF22" i="259"/>
  <c r="DG51" i="788"/>
  <c r="DF48" i="788"/>
  <c r="DG57" i="788"/>
  <c r="DF47" i="788"/>
  <c r="DF49" i="788"/>
  <c r="DG52" i="259"/>
  <c r="DF48" i="259"/>
  <c r="DF50" i="259"/>
  <c r="DG58" i="259"/>
  <c r="DF46" i="259"/>
  <c r="DF49" i="259"/>
  <c r="DF47" i="259"/>
  <c r="DF31" i="8364"/>
  <c r="DG30" i="8364"/>
  <c r="DF20" i="8364"/>
  <c r="DG19" i="8364"/>
  <c r="DF61" i="8364"/>
  <c r="DF45" i="8364"/>
  <c r="DF60" i="8364"/>
  <c r="DF59" i="8364"/>
  <c r="DF63" i="8364"/>
  <c r="DG43" i="17060"/>
  <c r="DG52" i="2316"/>
  <c r="DG13" i="8364" l="1"/>
  <c r="DG6" i="8364" s="1"/>
  <c r="DF14" i="8364"/>
  <c r="DG21" i="8364"/>
  <c r="DG58" i="8364"/>
  <c r="DF47" i="8364"/>
  <c r="DF46" i="8364"/>
  <c r="DG52" i="8364"/>
  <c r="DF50" i="8364"/>
  <c r="DF49" i="8364"/>
  <c r="DF48" i="8364"/>
  <c r="DG45" i="259"/>
  <c r="DD67" i="8364"/>
  <c r="DD65" i="8364"/>
  <c r="DD37" i="8364"/>
  <c r="DD36" i="8364"/>
  <c r="DD84" i="259"/>
  <c r="DD76" i="8364" s="1"/>
  <c r="DD70" i="259"/>
  <c r="DD69" i="259"/>
  <c r="DD68" i="259"/>
  <c r="DD65" i="259"/>
  <c r="DD40" i="259"/>
  <c r="DD91" i="2819"/>
  <c r="DD20" i="2819" s="1"/>
  <c r="DE85" i="2819"/>
  <c r="DD85" i="2819"/>
  <c r="DE84" i="2819"/>
  <c r="DD84" i="2819"/>
  <c r="DE83" i="2819"/>
  <c r="DD83" i="2819"/>
  <c r="DD77" i="2819"/>
  <c r="DD50" i="2819" s="1"/>
  <c r="DD76" i="2819"/>
  <c r="DD75" i="2819"/>
  <c r="DD49" i="2819" s="1"/>
  <c r="DD44" i="2819"/>
  <c r="DD43" i="2819"/>
  <c r="DD42" i="2819"/>
  <c r="DD41" i="2819"/>
  <c r="DD91" i="2316"/>
  <c r="DD47" i="2316" s="1"/>
  <c r="DE85" i="2316"/>
  <c r="DD85" i="2316"/>
  <c r="DE84" i="2316"/>
  <c r="DD84" i="2316"/>
  <c r="DE83" i="2316"/>
  <c r="DD83" i="2316"/>
  <c r="DE82" i="2316"/>
  <c r="DD82" i="2316"/>
  <c r="DD74" i="2316"/>
  <c r="DD72" i="2316"/>
  <c r="DD82" i="17060"/>
  <c r="DD38" i="17060" s="1"/>
  <c r="DE76" i="17060"/>
  <c r="DD76" i="17060"/>
  <c r="DE75" i="17060"/>
  <c r="DD75" i="17060"/>
  <c r="DE74" i="17060"/>
  <c r="DD74" i="17060"/>
  <c r="DE73" i="17060"/>
  <c r="DD73" i="17060"/>
  <c r="DD64" i="17060"/>
  <c r="DD66" i="8364" s="1"/>
  <c r="DD35" i="17060"/>
  <c r="DD34" i="17060"/>
  <c r="DD33" i="17060"/>
  <c r="DD32" i="17060"/>
  <c r="DD66" i="788"/>
  <c r="DD67" i="259" s="1"/>
  <c r="DE44" i="788"/>
  <c r="DD42" i="788"/>
  <c r="DD41" i="788"/>
  <c r="DD7" i="788"/>
  <c r="DD17" i="17060" l="1"/>
  <c r="DG45" i="8364"/>
  <c r="DD73" i="2316"/>
  <c r="DD66" i="259" s="1"/>
  <c r="DD25" i="17060"/>
  <c r="DD51" i="788"/>
  <c r="DD52" i="259" s="1"/>
  <c r="DD52" i="8364" s="1"/>
  <c r="DD53" i="8364" s="1"/>
  <c r="DD66" i="17060"/>
  <c r="DD68" i="8364" s="1"/>
  <c r="DD43" i="259"/>
  <c r="DE18" i="2316"/>
  <c r="DD56" i="17060"/>
  <c r="DD7" i="2819"/>
  <c r="DE14" i="2316"/>
  <c r="DE38" i="2316"/>
  <c r="DD41" i="259"/>
  <c r="DD40" i="8364"/>
  <c r="DD59" i="2819"/>
  <c r="DD63" i="2819" s="1"/>
  <c r="DE10" i="788"/>
  <c r="DD6" i="17060"/>
  <c r="DD50" i="17060" s="1"/>
  <c r="DD59" i="2316" s="1"/>
  <c r="DE12" i="788"/>
  <c r="DD9" i="17060"/>
  <c r="DD27" i="17060"/>
  <c r="DD11" i="17060"/>
  <c r="DD29" i="17060"/>
  <c r="DD15" i="17060"/>
  <c r="DD67" i="17060"/>
  <c r="DD68" i="17060"/>
  <c r="DD41" i="17060" s="1"/>
  <c r="DD14" i="2819"/>
  <c r="DD15" i="2819" s="1"/>
  <c r="DD19" i="17060"/>
  <c r="DD42" i="259"/>
  <c r="DD21" i="2819"/>
  <c r="DD34" i="2819"/>
  <c r="DD26" i="259" s="1"/>
  <c r="DD18" i="2819"/>
  <c r="DD22" i="2819"/>
  <c r="DD26" i="2819"/>
  <c r="DD17" i="259" s="1"/>
  <c r="DD10" i="2819"/>
  <c r="DD9" i="259" s="1"/>
  <c r="DD12" i="2819"/>
  <c r="DD11" i="259" s="1"/>
  <c r="DD36" i="2819"/>
  <c r="DD28" i="259" s="1"/>
  <c r="DE20" i="2316"/>
  <c r="DE22" i="2316"/>
  <c r="DE26" i="2316"/>
  <c r="DE10" i="2316"/>
  <c r="DE34" i="2316"/>
  <c r="DD65" i="2316"/>
  <c r="DD65" i="2819" s="1"/>
  <c r="DE28" i="2316"/>
  <c r="DE12" i="2316"/>
  <c r="DE36" i="2316"/>
  <c r="DE28" i="788"/>
  <c r="DE26" i="788"/>
  <c r="DD55" i="788"/>
  <c r="DD53" i="788"/>
  <c r="DE16" i="788"/>
  <c r="DE18" i="788"/>
  <c r="DE20" i="788"/>
  <c r="E208" i="17075"/>
  <c r="N208" i="17075" s="1"/>
  <c r="L208" i="17075"/>
  <c r="M208" i="17075"/>
  <c r="E209" i="17075"/>
  <c r="N209" i="17075" s="1"/>
  <c r="L209" i="17075"/>
  <c r="M209" i="17075"/>
  <c r="E210" i="17075"/>
  <c r="N210" i="17075" s="1"/>
  <c r="L210" i="17075"/>
  <c r="M210" i="17075"/>
  <c r="E211" i="17075"/>
  <c r="N211" i="17075" s="1"/>
  <c r="L211" i="17075"/>
  <c r="M211" i="17075"/>
  <c r="E212" i="17075"/>
  <c r="N212" i="17075" s="1"/>
  <c r="L212" i="17075"/>
  <c r="M212" i="17075"/>
  <c r="E213" i="17075"/>
  <c r="N213" i="17075" s="1"/>
  <c r="L213" i="17075"/>
  <c r="M213" i="17075"/>
  <c r="E214" i="17075"/>
  <c r="N214" i="17075" s="1"/>
  <c r="L214" i="17075"/>
  <c r="M214" i="17075"/>
  <c r="E215" i="17075"/>
  <c r="N215" i="17075" s="1"/>
  <c r="L215" i="17075"/>
  <c r="M215" i="17075"/>
  <c r="E216" i="17075"/>
  <c r="N216" i="17075" s="1"/>
  <c r="L216" i="17075"/>
  <c r="M216" i="17075"/>
  <c r="E217" i="17075"/>
  <c r="N217" i="17075" s="1"/>
  <c r="L217" i="17075"/>
  <c r="M217" i="17075"/>
  <c r="E218" i="17075"/>
  <c r="N218" i="17075" s="1"/>
  <c r="L218" i="17075"/>
  <c r="M218" i="17075"/>
  <c r="E219" i="17075"/>
  <c r="L219" i="17075"/>
  <c r="M219" i="17075"/>
  <c r="E220" i="17075"/>
  <c r="L220" i="17075"/>
  <c r="M220" i="17075"/>
  <c r="E221" i="17075"/>
  <c r="E222" i="17075"/>
  <c r="E223" i="17075"/>
  <c r="E224" i="17075"/>
  <c r="E225" i="17075"/>
  <c r="E226" i="17075"/>
  <c r="E227" i="17075"/>
  <c r="E228" i="17075"/>
  <c r="E229" i="17075"/>
  <c r="E230" i="17075"/>
  <c r="E231" i="17075"/>
  <c r="E232" i="17075"/>
  <c r="E233" i="17075"/>
  <c r="E234" i="17075"/>
  <c r="E235" i="17075"/>
  <c r="E236" i="17075"/>
  <c r="E237" i="17075"/>
  <c r="CT84" i="259"/>
  <c r="CT70" i="259"/>
  <c r="CT69" i="259"/>
  <c r="CT68" i="259"/>
  <c r="CT65" i="259"/>
  <c r="DD55" i="259" l="1"/>
  <c r="DD56" i="259"/>
  <c r="DD61" i="2819"/>
  <c r="DD54" i="788"/>
  <c r="DE15" i="17060"/>
  <c r="DE30" i="788"/>
  <c r="DE19" i="17060"/>
  <c r="DE27" i="17060"/>
  <c r="DE25" i="17060"/>
  <c r="DE17" i="17060"/>
  <c r="DE9" i="17060"/>
  <c r="DE29" i="17060"/>
  <c r="DD43" i="17060"/>
  <c r="DE50" i="17060" s="1"/>
  <c r="DD75" i="2316"/>
  <c r="DD49" i="2316" s="1"/>
  <c r="DD53" i="259"/>
  <c r="DD54" i="259"/>
  <c r="DD59" i="17060"/>
  <c r="DD42" i="8364"/>
  <c r="DD40" i="17060"/>
  <c r="DD52" i="17060"/>
  <c r="DE11" i="17060"/>
  <c r="DE20" i="2819"/>
  <c r="DD61" i="17060"/>
  <c r="DD54" i="17060"/>
  <c r="DD41" i="8364"/>
  <c r="DD6" i="259"/>
  <c r="DE26" i="259" s="1"/>
  <c r="DD58" i="259"/>
  <c r="DD45" i="259" s="1"/>
  <c r="DE52" i="259" s="1"/>
  <c r="DD57" i="788"/>
  <c r="DE14" i="2819"/>
  <c r="DD62" i="2819"/>
  <c r="DD61" i="2316"/>
  <c r="DD54" i="8364"/>
  <c r="DD29" i="259"/>
  <c r="DD28" i="8364"/>
  <c r="DD10" i="259"/>
  <c r="DD9" i="8364"/>
  <c r="DD38" i="2819"/>
  <c r="DD30" i="259" s="1"/>
  <c r="DD12" i="259"/>
  <c r="DD11" i="8364"/>
  <c r="DD18" i="259"/>
  <c r="DD17" i="8364"/>
  <c r="DD26" i="8364"/>
  <c r="DD27" i="259"/>
  <c r="DD69" i="8364"/>
  <c r="DD55" i="8364" s="1"/>
  <c r="DD76" i="2316"/>
  <c r="DD62" i="2316" s="1"/>
  <c r="DD53" i="17060"/>
  <c r="DD60" i="17060"/>
  <c r="DD70" i="8364"/>
  <c r="DD77" i="2316"/>
  <c r="DD70" i="2316" s="1"/>
  <c r="DD13" i="2819"/>
  <c r="DE12" i="2819"/>
  <c r="DD70" i="2819"/>
  <c r="DD69" i="2819"/>
  <c r="DD52" i="2819"/>
  <c r="DE65" i="2819" s="1"/>
  <c r="DD68" i="2819"/>
  <c r="DD19" i="2819"/>
  <c r="DE18" i="2819"/>
  <c r="DD37" i="2819"/>
  <c r="DE36" i="2819"/>
  <c r="DD35" i="2819"/>
  <c r="DE34" i="2819"/>
  <c r="DD11" i="2819"/>
  <c r="DE10" i="2819"/>
  <c r="DD27" i="2819"/>
  <c r="DE26" i="2819"/>
  <c r="DE22" i="2819"/>
  <c r="DD23" i="2819"/>
  <c r="DD28" i="2819"/>
  <c r="DD19" i="259" s="1"/>
  <c r="DE7" i="2316"/>
  <c r="DE56" i="17060"/>
  <c r="DE43" i="17060" s="1"/>
  <c r="DD68" i="2316"/>
  <c r="DD52" i="2316"/>
  <c r="DD47" i="17060"/>
  <c r="DD48" i="17060"/>
  <c r="DD46" i="17060"/>
  <c r="L222" i="17075"/>
  <c r="N219" i="17075"/>
  <c r="N220" i="17075"/>
  <c r="M222" i="17075"/>
  <c r="DE28" i="259" l="1"/>
  <c r="DE6" i="17060"/>
  <c r="DD58" i="8364"/>
  <c r="DD59" i="8364" s="1"/>
  <c r="DD13" i="259"/>
  <c r="DD13" i="8364" s="1"/>
  <c r="DE11" i="259"/>
  <c r="DD6" i="8364"/>
  <c r="DE26" i="8364" s="1"/>
  <c r="DD59" i="259"/>
  <c r="DD62" i="259"/>
  <c r="DE17" i="259"/>
  <c r="DE9" i="259"/>
  <c r="DD44" i="788"/>
  <c r="DD62" i="788"/>
  <c r="DD60" i="788"/>
  <c r="DD61" i="788"/>
  <c r="DE57" i="788"/>
  <c r="DD63" i="259"/>
  <c r="DD60" i="259"/>
  <c r="DD61" i="259"/>
  <c r="DD49" i="259"/>
  <c r="DD29" i="8364"/>
  <c r="DD20" i="259"/>
  <c r="DD19" i="8364"/>
  <c r="DD21" i="259"/>
  <c r="DE19" i="259"/>
  <c r="DD47" i="259"/>
  <c r="DD12" i="8364"/>
  <c r="DD69" i="2316"/>
  <c r="DD48" i="259"/>
  <c r="DD43" i="8364"/>
  <c r="DD56" i="8364"/>
  <c r="DD50" i="259"/>
  <c r="DD27" i="8364"/>
  <c r="DD46" i="259"/>
  <c r="DD31" i="259"/>
  <c r="DD30" i="8364"/>
  <c r="DE30" i="259"/>
  <c r="DE38" i="2819"/>
  <c r="DE58" i="259"/>
  <c r="DE45" i="259" s="1"/>
  <c r="DD10" i="8364"/>
  <c r="DE7" i="2819"/>
  <c r="DD39" i="2819"/>
  <c r="DD50" i="2316"/>
  <c r="DD63" i="2316"/>
  <c r="DD18" i="8364"/>
  <c r="DD57" i="2819"/>
  <c r="DD56" i="2819"/>
  <c r="DD55" i="2819"/>
  <c r="DE59" i="2819"/>
  <c r="DE52" i="2819" s="1"/>
  <c r="DD29" i="2819"/>
  <c r="DE28" i="2819"/>
  <c r="DD56" i="2316"/>
  <c r="DD55" i="2316"/>
  <c r="DD57" i="2316"/>
  <c r="DE59" i="2316"/>
  <c r="DE65" i="2316"/>
  <c r="DE28" i="8364" l="1"/>
  <c r="DE9" i="8364"/>
  <c r="DE13" i="259"/>
  <c r="DE6" i="259" s="1"/>
  <c r="DE17" i="8364"/>
  <c r="DD14" i="259"/>
  <c r="DD60" i="8364"/>
  <c r="DD63" i="8364"/>
  <c r="DD61" i="8364"/>
  <c r="DD62" i="8364"/>
  <c r="DD45" i="8364"/>
  <c r="DD46" i="8364" s="1"/>
  <c r="DD34" i="8364"/>
  <c r="DD34" i="259" s="1"/>
  <c r="DD33" i="8364"/>
  <c r="DD33" i="259" s="1"/>
  <c r="DE11" i="8364"/>
  <c r="DD47" i="788"/>
  <c r="DE51" i="788"/>
  <c r="DD48" i="788"/>
  <c r="DD49" i="788"/>
  <c r="DD21" i="8364"/>
  <c r="DE21" i="259"/>
  <c r="DD22" i="259"/>
  <c r="DD31" i="8364"/>
  <c r="DE30" i="8364"/>
  <c r="DE19" i="8364"/>
  <c r="DD20" i="8364"/>
  <c r="DD14" i="8364"/>
  <c r="DE13" i="8364"/>
  <c r="DE52" i="8364"/>
  <c r="DE52" i="2316"/>
  <c r="DD47" i="8364" l="1"/>
  <c r="DE58" i="8364"/>
  <c r="DE45" i="8364" s="1"/>
  <c r="DE6" i="8364"/>
  <c r="DD48" i="8364"/>
  <c r="DD49" i="8364"/>
  <c r="DD50" i="8364"/>
  <c r="DD22" i="8364"/>
  <c r="DE21" i="8364"/>
  <c r="CX82" i="17060"/>
  <c r="CX68" i="17060" s="1"/>
  <c r="CX76" i="17060"/>
  <c r="CX75" i="17060"/>
  <c r="CX74" i="17060"/>
  <c r="CX73" i="17060"/>
  <c r="CX64" i="17060"/>
  <c r="CX35" i="17060"/>
  <c r="CX34" i="17060"/>
  <c r="CX33" i="17060"/>
  <c r="CX32" i="17060"/>
  <c r="CX9" i="17060" l="1"/>
  <c r="CX15" i="17060"/>
  <c r="CX25" i="17060"/>
  <c r="CX27" i="17060"/>
  <c r="CX29" i="17060"/>
  <c r="CX66" i="17060"/>
  <c r="CX17" i="17060"/>
  <c r="CX38" i="17060"/>
  <c r="CX41" i="17060" s="1"/>
  <c r="CX19" i="17060"/>
  <c r="CX67" i="17060"/>
  <c r="CX11" i="17060"/>
  <c r="CX40" i="17060" l="1"/>
  <c r="DB67" i="8364"/>
  <c r="DB65" i="8364"/>
  <c r="DB37" i="8364"/>
  <c r="DB36" i="8364"/>
  <c r="DB84" i="259"/>
  <c r="DB76" i="8364" s="1"/>
  <c r="DB70" i="259"/>
  <c r="DB69" i="259"/>
  <c r="DB68" i="259"/>
  <c r="DB65" i="259"/>
  <c r="DB40" i="259"/>
  <c r="DB91" i="2819"/>
  <c r="DB26" i="2819" s="1"/>
  <c r="DB17" i="259" s="1"/>
  <c r="DC85" i="2819"/>
  <c r="DB85" i="2819"/>
  <c r="DC84" i="2819"/>
  <c r="DB84" i="2819"/>
  <c r="DC83" i="2819"/>
  <c r="DB83" i="2819"/>
  <c r="DB77" i="2819"/>
  <c r="DB50" i="2819" s="1"/>
  <c r="DB76" i="2819"/>
  <c r="DB75" i="2819"/>
  <c r="DB49" i="2819" s="1"/>
  <c r="DB44" i="2819"/>
  <c r="DB43" i="2819"/>
  <c r="DB42" i="2819"/>
  <c r="DB41" i="2819"/>
  <c r="DB91" i="2316"/>
  <c r="DB47" i="2316" s="1"/>
  <c r="DC85" i="2316"/>
  <c r="DB85" i="2316"/>
  <c r="DC84" i="2316"/>
  <c r="DB84" i="2316"/>
  <c r="DC83" i="2316"/>
  <c r="DB83" i="2316"/>
  <c r="DC82" i="2316"/>
  <c r="DB82" i="2316"/>
  <c r="DB74" i="2316"/>
  <c r="DB72" i="2316"/>
  <c r="DB7" i="2316"/>
  <c r="DB82" i="17060"/>
  <c r="DB66" i="17060" s="1"/>
  <c r="DB68" i="8364" s="1"/>
  <c r="DC76" i="17060"/>
  <c r="DB76" i="17060"/>
  <c r="DC75" i="17060"/>
  <c r="DB75" i="17060"/>
  <c r="DC74" i="17060"/>
  <c r="DB74" i="17060"/>
  <c r="DC73" i="17060"/>
  <c r="DB73" i="17060"/>
  <c r="DB64" i="17060"/>
  <c r="DB73" i="2316" s="1"/>
  <c r="DB66" i="259" s="1"/>
  <c r="DB35" i="17060"/>
  <c r="DB34" i="17060"/>
  <c r="DB33" i="17060"/>
  <c r="DB32" i="17060"/>
  <c r="DB66" i="788"/>
  <c r="DB67" i="259" s="1"/>
  <c r="DC44" i="788"/>
  <c r="DB42" i="788"/>
  <c r="DB41" i="788"/>
  <c r="DB7" i="788"/>
  <c r="C74" i="17074"/>
  <c r="DB11" i="17060" l="1"/>
  <c r="DC11" i="17060" s="1"/>
  <c r="DB6" i="17060"/>
  <c r="DB50" i="17060" s="1"/>
  <c r="DB52" i="17060" s="1"/>
  <c r="DB15" i="17060"/>
  <c r="DB17" i="17060"/>
  <c r="DB38" i="17060"/>
  <c r="DB29" i="17060"/>
  <c r="DB67" i="17060"/>
  <c r="DB69" i="8364" s="1"/>
  <c r="DB19" i="17060"/>
  <c r="DB9" i="17060"/>
  <c r="DC9" i="17060" s="1"/>
  <c r="DB68" i="17060"/>
  <c r="DB70" i="8364" s="1"/>
  <c r="DB25" i="17060"/>
  <c r="DB27" i="17060"/>
  <c r="DB34" i="2819"/>
  <c r="DB26" i="259" s="1"/>
  <c r="DC34" i="2316"/>
  <c r="DB66" i="8364"/>
  <c r="DB12" i="2819"/>
  <c r="DB13" i="2819" s="1"/>
  <c r="DB36" i="2819"/>
  <c r="DB37" i="2819" s="1"/>
  <c r="DB14" i="2819"/>
  <c r="DB15" i="2819" s="1"/>
  <c r="DB18" i="2819"/>
  <c r="DB19" i="2819" s="1"/>
  <c r="DB20" i="2819"/>
  <c r="DB21" i="2819" s="1"/>
  <c r="DC12" i="788"/>
  <c r="DB22" i="2819"/>
  <c r="DB23" i="2819" s="1"/>
  <c r="DB10" i="2819"/>
  <c r="DB11" i="2819" s="1"/>
  <c r="DB18" i="259"/>
  <c r="DB27" i="2819"/>
  <c r="DB75" i="2316"/>
  <c r="DB49" i="2316" s="1"/>
  <c r="DB43" i="259"/>
  <c r="DB28" i="259"/>
  <c r="DB29" i="259" s="1"/>
  <c r="DC10" i="2316"/>
  <c r="DC18" i="2316"/>
  <c r="DB65" i="2316"/>
  <c r="DB65" i="2819" s="1"/>
  <c r="DB69" i="2819" s="1"/>
  <c r="DC38" i="2316"/>
  <c r="DB56" i="17060"/>
  <c r="DB7" i="2819"/>
  <c r="DC20" i="2316"/>
  <c r="DC22" i="2316"/>
  <c r="DB41" i="259"/>
  <c r="DB17" i="8364"/>
  <c r="DC20" i="788"/>
  <c r="DC18" i="788"/>
  <c r="DC16" i="788"/>
  <c r="DB59" i="2819"/>
  <c r="DB62" i="2819" s="1"/>
  <c r="DB40" i="8364"/>
  <c r="DB42" i="259"/>
  <c r="DC26" i="2316"/>
  <c r="DC28" i="2316"/>
  <c r="DC12" i="2316"/>
  <c r="DC36" i="2316"/>
  <c r="DC14" i="2316"/>
  <c r="DB40" i="17060"/>
  <c r="DB51" i="788"/>
  <c r="DB52" i="259" s="1"/>
  <c r="DB55" i="259" s="1"/>
  <c r="DC10" i="788"/>
  <c r="A88" i="17060"/>
  <c r="DB41" i="17060" l="1"/>
  <c r="DC17" i="17060"/>
  <c r="DC19" i="17060"/>
  <c r="DB77" i="2316"/>
  <c r="DB50" i="2316" s="1"/>
  <c r="DC15" i="17060"/>
  <c r="DB76" i="2316"/>
  <c r="DB68" i="2316"/>
  <c r="DB11" i="259"/>
  <c r="DB12" i="259" s="1"/>
  <c r="DB35" i="2819"/>
  <c r="DB9" i="259"/>
  <c r="DB9" i="8364" s="1"/>
  <c r="DB10" i="8364" s="1"/>
  <c r="DB61" i="17060"/>
  <c r="DB61" i="2819"/>
  <c r="DB69" i="2316"/>
  <c r="DC12" i="2819"/>
  <c r="DC34" i="2819"/>
  <c r="DB28" i="8364"/>
  <c r="DB29" i="8364" s="1"/>
  <c r="DB18" i="8364"/>
  <c r="DB6" i="259"/>
  <c r="DC28" i="259" s="1"/>
  <c r="DB26" i="8364"/>
  <c r="DB27" i="259"/>
  <c r="DC20" i="2819"/>
  <c r="DB28" i="2819"/>
  <c r="DB29" i="2819" s="1"/>
  <c r="DC36" i="2819"/>
  <c r="DC10" i="2819"/>
  <c r="DC14" i="2819"/>
  <c r="DB52" i="2819"/>
  <c r="DB55" i="2819" s="1"/>
  <c r="DB70" i="2819"/>
  <c r="DB57" i="788"/>
  <c r="DB68" i="2819"/>
  <c r="DB58" i="259"/>
  <c r="DB45" i="259" s="1"/>
  <c r="DC52" i="259" s="1"/>
  <c r="DB38" i="2819"/>
  <c r="DC26" i="2819"/>
  <c r="DC22" i="2819"/>
  <c r="DC18" i="2819"/>
  <c r="DB59" i="17060"/>
  <c r="DB60" i="17060"/>
  <c r="DB43" i="17060"/>
  <c r="DB47" i="17060" s="1"/>
  <c r="DB63" i="2819"/>
  <c r="DC29" i="17060"/>
  <c r="DC27" i="17060"/>
  <c r="DB53" i="17060"/>
  <c r="DC6" i="17060"/>
  <c r="DB56" i="259"/>
  <c r="DB54" i="259"/>
  <c r="DB52" i="8364"/>
  <c r="DB53" i="259"/>
  <c r="DB54" i="17060"/>
  <c r="DB59" i="2316"/>
  <c r="DC25" i="17060"/>
  <c r="DB42" i="8364"/>
  <c r="DB41" i="8364"/>
  <c r="DB43" i="8364"/>
  <c r="DC7" i="2316"/>
  <c r="DB53" i="788"/>
  <c r="DB54" i="788"/>
  <c r="DC30" i="788"/>
  <c r="DB55" i="788"/>
  <c r="DC28" i="788"/>
  <c r="DC26" i="788"/>
  <c r="DB11" i="8364" l="1"/>
  <c r="DB12" i="8364" s="1"/>
  <c r="DB10" i="259"/>
  <c r="DB70" i="2316"/>
  <c r="DC28" i="2819"/>
  <c r="DB57" i="2819"/>
  <c r="DB56" i="2819"/>
  <c r="DC9" i="259"/>
  <c r="DC26" i="259"/>
  <c r="DB6" i="8364"/>
  <c r="DC9" i="8364" s="1"/>
  <c r="DC17" i="259"/>
  <c r="DB13" i="259"/>
  <c r="DC13" i="259" s="1"/>
  <c r="DC7" i="2819"/>
  <c r="DB27" i="8364"/>
  <c r="DB19" i="259"/>
  <c r="DC19" i="259" s="1"/>
  <c r="DC11" i="259"/>
  <c r="DC65" i="2819"/>
  <c r="DC59" i="2819"/>
  <c r="DB48" i="17060"/>
  <c r="DC56" i="17060"/>
  <c r="DC50" i="17060"/>
  <c r="DB46" i="17060"/>
  <c r="DB62" i="788"/>
  <c r="DB60" i="788"/>
  <c r="DB61" i="788"/>
  <c r="DB30" i="259"/>
  <c r="DC38" i="2819"/>
  <c r="DB39" i="2819"/>
  <c r="DB62" i="259"/>
  <c r="DB61" i="259"/>
  <c r="DB60" i="259"/>
  <c r="DB59" i="259"/>
  <c r="DB63" i="259"/>
  <c r="DB58" i="8364"/>
  <c r="DB44" i="788"/>
  <c r="DB63" i="2316"/>
  <c r="DB61" i="2316"/>
  <c r="DB62" i="2316"/>
  <c r="DB52" i="2316"/>
  <c r="DC59" i="2316" s="1"/>
  <c r="DB46" i="259"/>
  <c r="DB50" i="259"/>
  <c r="DB48" i="259"/>
  <c r="DC58" i="259"/>
  <c r="DC45" i="259" s="1"/>
  <c r="DB47" i="259"/>
  <c r="DB49" i="259"/>
  <c r="DB53" i="8364"/>
  <c r="DB55" i="8364"/>
  <c r="DB56" i="8364"/>
  <c r="DB54" i="8364"/>
  <c r="CZ67" i="8364"/>
  <c r="CZ65" i="8364"/>
  <c r="CZ37" i="8364"/>
  <c r="CZ36" i="8364"/>
  <c r="CZ84" i="259"/>
  <c r="CZ76" i="8364" s="1"/>
  <c r="CZ70" i="259"/>
  <c r="CZ69" i="259"/>
  <c r="CZ68" i="259"/>
  <c r="CZ65" i="259"/>
  <c r="CZ40" i="259"/>
  <c r="CZ91" i="2819"/>
  <c r="CZ20" i="2819" s="1"/>
  <c r="DA85" i="2819"/>
  <c r="CZ85" i="2819"/>
  <c r="DA84" i="2819"/>
  <c r="CZ84" i="2819"/>
  <c r="DA83" i="2819"/>
  <c r="CZ83" i="2819"/>
  <c r="CZ77" i="2819"/>
  <c r="CZ50" i="2819" s="1"/>
  <c r="CZ76" i="2819"/>
  <c r="CZ75" i="2819"/>
  <c r="CZ49" i="2819" s="1"/>
  <c r="CZ44" i="2819"/>
  <c r="CZ43" i="2819"/>
  <c r="CZ42" i="2819"/>
  <c r="CZ41" i="2819"/>
  <c r="CZ91" i="2316"/>
  <c r="CZ47" i="2316" s="1"/>
  <c r="DA85" i="2316"/>
  <c r="CZ85" i="2316"/>
  <c r="DA84" i="2316"/>
  <c r="CZ84" i="2316"/>
  <c r="DA83" i="2316"/>
  <c r="CZ83" i="2316"/>
  <c r="DA82" i="2316"/>
  <c r="CZ82" i="2316"/>
  <c r="CZ74" i="2316"/>
  <c r="CZ72" i="2316"/>
  <c r="CZ7" i="2316"/>
  <c r="CZ82" i="17060"/>
  <c r="CZ67" i="17060" s="1"/>
  <c r="CZ69" i="8364" s="1"/>
  <c r="DA76" i="17060"/>
  <c r="CZ76" i="17060"/>
  <c r="DA75" i="17060"/>
  <c r="CZ75" i="17060"/>
  <c r="DA74" i="17060"/>
  <c r="CZ74" i="17060"/>
  <c r="DA73" i="17060"/>
  <c r="CZ73" i="17060"/>
  <c r="CZ68" i="17060"/>
  <c r="CZ64" i="17060"/>
  <c r="CZ73" i="2316" s="1"/>
  <c r="CZ66" i="259" s="1"/>
  <c r="CZ35" i="17060"/>
  <c r="CZ34" i="17060"/>
  <c r="CZ33" i="17060"/>
  <c r="CZ32" i="17060"/>
  <c r="CZ19" i="17060"/>
  <c r="CZ66" i="788"/>
  <c r="CZ67" i="259" s="1"/>
  <c r="DA44" i="788"/>
  <c r="CZ42" i="788"/>
  <c r="CZ41" i="788"/>
  <c r="CZ7" i="788"/>
  <c r="D261" i="17075"/>
  <c r="D249" i="17075"/>
  <c r="CZ18" i="2819" l="1"/>
  <c r="DB13" i="8364"/>
  <c r="DB14" i="8364" s="1"/>
  <c r="DB14" i="259"/>
  <c r="CZ38" i="17060"/>
  <c r="DC17" i="8364"/>
  <c r="DC26" i="8364"/>
  <c r="DB34" i="8364"/>
  <c r="DB34" i="259" s="1"/>
  <c r="CZ22" i="2819"/>
  <c r="CZ23" i="2819" s="1"/>
  <c r="CZ26" i="2819"/>
  <c r="CZ27" i="2819" s="1"/>
  <c r="DC11" i="8364"/>
  <c r="DC52" i="2819"/>
  <c r="CZ14" i="2819"/>
  <c r="CZ15" i="2819" s="1"/>
  <c r="DC43" i="17060"/>
  <c r="DC28" i="8364"/>
  <c r="DB33" i="8364"/>
  <c r="DB33" i="259" s="1"/>
  <c r="CZ66" i="8364"/>
  <c r="DC51" i="788"/>
  <c r="DB47" i="788"/>
  <c r="DB19" i="8364"/>
  <c r="DC6" i="259"/>
  <c r="DB20" i="259"/>
  <c r="DB21" i="259"/>
  <c r="DB59" i="8364"/>
  <c r="DB62" i="8364"/>
  <c r="DB63" i="8364"/>
  <c r="DB61" i="8364"/>
  <c r="DB60" i="8364"/>
  <c r="DC57" i="788"/>
  <c r="DB45" i="8364"/>
  <c r="DB50" i="8364" s="1"/>
  <c r="DB48" i="788"/>
  <c r="DB31" i="259"/>
  <c r="DB30" i="8364"/>
  <c r="DC30" i="259"/>
  <c r="DB49" i="788"/>
  <c r="DC65" i="2316"/>
  <c r="DC52" i="2316" s="1"/>
  <c r="DB57" i="2316"/>
  <c r="DB55" i="2316"/>
  <c r="DB56" i="2316"/>
  <c r="DA28" i="2316"/>
  <c r="DA12" i="788"/>
  <c r="CZ43" i="259"/>
  <c r="CZ7" i="2819"/>
  <c r="DA20" i="2819" s="1"/>
  <c r="DA20" i="2316"/>
  <c r="DA22" i="2316"/>
  <c r="DA38" i="2316"/>
  <c r="CZ56" i="17060"/>
  <c r="CZ61" i="17060" s="1"/>
  <c r="DA18" i="2316"/>
  <c r="CZ77" i="2316"/>
  <c r="CZ50" i="2316" s="1"/>
  <c r="CZ41" i="17060"/>
  <c r="CZ76" i="2316"/>
  <c r="CZ70" i="8364"/>
  <c r="CZ40" i="8364"/>
  <c r="DA16" i="788"/>
  <c r="DA18" i="788"/>
  <c r="DA20" i="788"/>
  <c r="CZ59" i="2819"/>
  <c r="CZ41" i="259"/>
  <c r="CZ42" i="259"/>
  <c r="CZ21" i="2819"/>
  <c r="CZ10" i="2819"/>
  <c r="CZ34" i="2819"/>
  <c r="CZ26" i="259" s="1"/>
  <c r="CZ26" i="8364" s="1"/>
  <c r="CZ27" i="8364" s="1"/>
  <c r="CZ12" i="2819"/>
  <c r="CZ11" i="259" s="1"/>
  <c r="CZ11" i="8364" s="1"/>
  <c r="CZ12" i="8364" s="1"/>
  <c r="CZ19" i="2819"/>
  <c r="CZ36" i="2819"/>
  <c r="CZ28" i="259" s="1"/>
  <c r="CZ29" i="259" s="1"/>
  <c r="DA26" i="2316"/>
  <c r="DA10" i="2316"/>
  <c r="DA34" i="2316"/>
  <c r="CZ65" i="2316"/>
  <c r="CZ65" i="2819" s="1"/>
  <c r="CZ70" i="2819" s="1"/>
  <c r="DA12" i="2316"/>
  <c r="DA36" i="2316"/>
  <c r="DA14" i="2316"/>
  <c r="CZ27" i="17060"/>
  <c r="CZ9" i="17060"/>
  <c r="CZ29" i="17060"/>
  <c r="CZ11" i="17060"/>
  <c r="CZ6" i="17060"/>
  <c r="CZ15" i="17060"/>
  <c r="CZ66" i="17060"/>
  <c r="CZ40" i="17060" s="1"/>
  <c r="CZ25" i="17060"/>
  <c r="CZ17" i="17060"/>
  <c r="CZ51" i="788"/>
  <c r="CZ52" i="259" s="1"/>
  <c r="CZ53" i="259" s="1"/>
  <c r="DA10" i="788"/>
  <c r="D277" i="17075"/>
  <c r="D262" i="17075"/>
  <c r="D269" i="17075"/>
  <c r="D254" i="17075"/>
  <c r="D248" i="17075"/>
  <c r="D270" i="17075"/>
  <c r="D253" i="17075"/>
  <c r="D272" i="17075"/>
  <c r="D264" i="17075"/>
  <c r="D256" i="17075"/>
  <c r="D271" i="17075"/>
  <c r="D263" i="17075"/>
  <c r="D255" i="17075"/>
  <c r="D276" i="17075"/>
  <c r="D268" i="17075"/>
  <c r="D260" i="17075"/>
  <c r="D252" i="17075"/>
  <c r="D275" i="17075"/>
  <c r="D267" i="17075"/>
  <c r="D259" i="17075"/>
  <c r="D251" i="17075"/>
  <c r="D274" i="17075"/>
  <c r="D266" i="17075"/>
  <c r="D258" i="17075"/>
  <c r="D250" i="17075"/>
  <c r="D273" i="17075"/>
  <c r="D265" i="17075"/>
  <c r="D257" i="17075"/>
  <c r="DC13" i="8364" l="1"/>
  <c r="DC6" i="8364" s="1"/>
  <c r="CZ17" i="259"/>
  <c r="CZ18" i="259" s="1"/>
  <c r="DA17" i="17060"/>
  <c r="DB20" i="8364"/>
  <c r="DC19" i="8364"/>
  <c r="DB21" i="8364"/>
  <c r="DB22" i="259"/>
  <c r="DC21" i="259"/>
  <c r="DC58" i="8364"/>
  <c r="DB49" i="8364"/>
  <c r="DB46" i="8364"/>
  <c r="DB47" i="8364"/>
  <c r="DC52" i="8364"/>
  <c r="DB48" i="8364"/>
  <c r="DB31" i="8364"/>
  <c r="DC30" i="8364"/>
  <c r="DA26" i="2819"/>
  <c r="DA19" i="17060"/>
  <c r="DA22" i="2819"/>
  <c r="DA18" i="2819"/>
  <c r="CZ9" i="259"/>
  <c r="CZ10" i="259" s="1"/>
  <c r="CZ6" i="259"/>
  <c r="CZ6" i="8364" s="1"/>
  <c r="CZ28" i="2819"/>
  <c r="DA28" i="2819" s="1"/>
  <c r="DA14" i="2819"/>
  <c r="CZ28" i="8364"/>
  <c r="CZ29" i="8364" s="1"/>
  <c r="CZ27" i="259"/>
  <c r="CZ60" i="17060"/>
  <c r="CZ12" i="259"/>
  <c r="CZ69" i="2819"/>
  <c r="CZ68" i="2819"/>
  <c r="CZ57" i="788"/>
  <c r="CZ44" i="788" s="1"/>
  <c r="DA51" i="788" s="1"/>
  <c r="CZ58" i="259"/>
  <c r="CZ45" i="259" s="1"/>
  <c r="DA58" i="259" s="1"/>
  <c r="CZ59" i="17060"/>
  <c r="CZ75" i="2316"/>
  <c r="CZ49" i="2316" s="1"/>
  <c r="CZ68" i="8364"/>
  <c r="CZ42" i="8364" s="1"/>
  <c r="CZ43" i="8364"/>
  <c r="CZ41" i="8364"/>
  <c r="CZ61" i="2819"/>
  <c r="CZ62" i="2819"/>
  <c r="DA15" i="17060"/>
  <c r="CZ63" i="2819"/>
  <c r="CZ54" i="259"/>
  <c r="CZ52" i="8364"/>
  <c r="CZ56" i="259"/>
  <c r="CZ55" i="259"/>
  <c r="CZ52" i="2819"/>
  <c r="DA59" i="2819" s="1"/>
  <c r="DA11" i="17060"/>
  <c r="CZ50" i="17060"/>
  <c r="CZ59" i="2316" s="1"/>
  <c r="CZ52" i="2316" s="1"/>
  <c r="CZ35" i="2819"/>
  <c r="DA34" i="2819"/>
  <c r="CZ37" i="2819"/>
  <c r="DA36" i="2819"/>
  <c r="CZ11" i="2819"/>
  <c r="DA10" i="2819"/>
  <c r="CZ38" i="2819"/>
  <c r="CZ30" i="259" s="1"/>
  <c r="CZ13" i="2819"/>
  <c r="DA12" i="2819"/>
  <c r="DA7" i="2316"/>
  <c r="CZ69" i="2316"/>
  <c r="CZ70" i="2316"/>
  <c r="DA9" i="17060"/>
  <c r="CZ53" i="788"/>
  <c r="CZ55" i="788"/>
  <c r="DA30" i="788"/>
  <c r="DA28" i="788"/>
  <c r="CZ54" i="788"/>
  <c r="DA26" i="788"/>
  <c r="CZ43" i="17060" l="1"/>
  <c r="DA50" i="17060" s="1"/>
  <c r="CZ52" i="17060"/>
  <c r="DA27" i="17060"/>
  <c r="CZ54" i="17060"/>
  <c r="DA25" i="17060"/>
  <c r="CZ17" i="8364"/>
  <c r="CZ18" i="8364" s="1"/>
  <c r="DA6" i="17060"/>
  <c r="DB22" i="8364"/>
  <c r="DC21" i="8364"/>
  <c r="DC45" i="8364"/>
  <c r="CZ9" i="8364"/>
  <c r="CZ10" i="8364" s="1"/>
  <c r="DA9" i="259"/>
  <c r="DA26" i="259"/>
  <c r="CZ53" i="17060"/>
  <c r="DA29" i="17060"/>
  <c r="CZ19" i="259"/>
  <c r="CZ13" i="259"/>
  <c r="CZ13" i="8364" s="1"/>
  <c r="CZ14" i="8364" s="1"/>
  <c r="DA11" i="259"/>
  <c r="CZ33" i="8364"/>
  <c r="CZ33" i="259" s="1"/>
  <c r="CZ29" i="2819"/>
  <c r="DA17" i="259"/>
  <c r="DA7" i="2819"/>
  <c r="DA28" i="259"/>
  <c r="DA30" i="259"/>
  <c r="CZ50" i="259"/>
  <c r="DA65" i="2819"/>
  <c r="DA52" i="2819" s="1"/>
  <c r="DA9" i="8364"/>
  <c r="CZ63" i="259"/>
  <c r="CZ58" i="8364"/>
  <c r="CZ45" i="8364" s="1"/>
  <c r="DA52" i="8364" s="1"/>
  <c r="CZ61" i="259"/>
  <c r="CZ62" i="259"/>
  <c r="CZ59" i="259"/>
  <c r="CZ60" i="259"/>
  <c r="CZ55" i="2819"/>
  <c r="CZ62" i="788"/>
  <c r="CZ60" i="788"/>
  <c r="CZ61" i="788"/>
  <c r="CZ31" i="259"/>
  <c r="CZ30" i="8364"/>
  <c r="CZ31" i="8364" s="1"/>
  <c r="CZ57" i="2819"/>
  <c r="CZ56" i="2819"/>
  <c r="CZ68" i="2316"/>
  <c r="DA52" i="259"/>
  <c r="DA45" i="259" s="1"/>
  <c r="CZ49" i="259"/>
  <c r="CZ48" i="259"/>
  <c r="CZ47" i="259"/>
  <c r="DA11" i="8364"/>
  <c r="DA28" i="8364"/>
  <c r="DA26" i="8364"/>
  <c r="CZ34" i="8364"/>
  <c r="CZ34" i="259" s="1"/>
  <c r="CZ46" i="259"/>
  <c r="CZ62" i="2316"/>
  <c r="CZ63" i="2316"/>
  <c r="CZ61" i="2316"/>
  <c r="CZ54" i="8364"/>
  <c r="CZ55" i="8364"/>
  <c r="CZ56" i="8364"/>
  <c r="CZ53" i="8364"/>
  <c r="CZ39" i="2819"/>
  <c r="DA38" i="2819"/>
  <c r="CZ57" i="2316"/>
  <c r="CZ56" i="2316"/>
  <c r="CZ55" i="2316"/>
  <c r="DA59" i="2316"/>
  <c r="DA65" i="2316"/>
  <c r="CZ47" i="17060"/>
  <c r="CZ46" i="17060"/>
  <c r="CZ48" i="17060"/>
  <c r="DA56" i="17060"/>
  <c r="DA43" i="17060" s="1"/>
  <c r="CZ49" i="788"/>
  <c r="CZ47" i="788"/>
  <c r="CZ48" i="788"/>
  <c r="DA57" i="788"/>
  <c r="CY85" i="2819"/>
  <c r="DA17" i="8364" l="1"/>
  <c r="DA13" i="8364"/>
  <c r="DA6" i="8364" s="1"/>
  <c r="DA13" i="259"/>
  <c r="DA6" i="259" s="1"/>
  <c r="CZ14" i="259"/>
  <c r="CZ19" i="8364"/>
  <c r="DA19" i="259"/>
  <c r="CZ21" i="259"/>
  <c r="CZ20" i="259"/>
  <c r="CZ62" i="8364"/>
  <c r="CZ59" i="8364"/>
  <c r="CZ60" i="8364"/>
  <c r="CZ63" i="8364"/>
  <c r="CZ61" i="8364"/>
  <c r="DA30" i="8364"/>
  <c r="DA58" i="8364"/>
  <c r="DA45" i="8364" s="1"/>
  <c r="CZ47" i="8364"/>
  <c r="CZ49" i="8364"/>
  <c r="CZ50" i="8364"/>
  <c r="CZ46" i="8364"/>
  <c r="CZ48" i="8364"/>
  <c r="DA52" i="2316"/>
  <c r="AD115" i="17071"/>
  <c r="H8" i="17074"/>
  <c r="D70" i="17075"/>
  <c r="CX67" i="8364"/>
  <c r="CX65" i="8364"/>
  <c r="CX37" i="8364"/>
  <c r="CX36" i="8364"/>
  <c r="CX84" i="259"/>
  <c r="CX76" i="8364" s="1"/>
  <c r="CX70" i="259"/>
  <c r="CX69" i="259"/>
  <c r="CX68" i="259"/>
  <c r="CX65" i="259"/>
  <c r="CX40" i="259"/>
  <c r="CX91" i="2819"/>
  <c r="CX85" i="2819"/>
  <c r="CY84" i="2819"/>
  <c r="CX84" i="2819"/>
  <c r="CY83" i="2819"/>
  <c r="CX83" i="2819"/>
  <c r="CX77" i="2819"/>
  <c r="CX50" i="2819" s="1"/>
  <c r="CX76" i="2819"/>
  <c r="CX75" i="2819"/>
  <c r="CX49" i="2819" s="1"/>
  <c r="CX44" i="2819"/>
  <c r="CX43" i="2819"/>
  <c r="CX42" i="2819"/>
  <c r="CX41" i="2819"/>
  <c r="CX91" i="2316"/>
  <c r="CX47" i="2316" s="1"/>
  <c r="CY85" i="2316"/>
  <c r="CX85" i="2316"/>
  <c r="CY84" i="2316"/>
  <c r="CX84" i="2316"/>
  <c r="CY83" i="2316"/>
  <c r="CX83" i="2316"/>
  <c r="CY82" i="2316"/>
  <c r="CX82" i="2316"/>
  <c r="CX74" i="2316"/>
  <c r="CX72" i="2316"/>
  <c r="CX7" i="2316"/>
  <c r="CX56" i="17060" s="1"/>
  <c r="B99" i="17071"/>
  <c r="CX70" i="8364"/>
  <c r="CY76" i="17060"/>
  <c r="CY75" i="17060"/>
  <c r="CY74" i="17060"/>
  <c r="CY73" i="17060"/>
  <c r="CX73" i="2316"/>
  <c r="CX66" i="259" s="1"/>
  <c r="CX66" i="788"/>
  <c r="CX67" i="259" s="1"/>
  <c r="CY44" i="788"/>
  <c r="CX42" i="788"/>
  <c r="CX41" i="788"/>
  <c r="CX7" i="788"/>
  <c r="CX6" i="17060" s="1"/>
  <c r="CX61" i="17060" l="1"/>
  <c r="CX59" i="17060"/>
  <c r="CX60" i="17060"/>
  <c r="CX50" i="17060"/>
  <c r="CX59" i="2316" s="1"/>
  <c r="CY9" i="17060"/>
  <c r="CY17" i="17060"/>
  <c r="CY15" i="17060"/>
  <c r="CY19" i="17060"/>
  <c r="CY11" i="17060"/>
  <c r="CZ21" i="8364"/>
  <c r="DA21" i="259"/>
  <c r="CZ22" i="259"/>
  <c r="CZ20" i="8364"/>
  <c r="DA19" i="8364"/>
  <c r="CX7" i="2819"/>
  <c r="CX6" i="259" s="1"/>
  <c r="CX6" i="8364" s="1"/>
  <c r="CX66" i="8364"/>
  <c r="CY18" i="788"/>
  <c r="CX77" i="2316"/>
  <c r="CX50" i="2316" s="1"/>
  <c r="CX14" i="2819"/>
  <c r="CX10" i="2819"/>
  <c r="CX43" i="259"/>
  <c r="CX40" i="8364"/>
  <c r="CY18" i="2316"/>
  <c r="CY20" i="2316"/>
  <c r="CY22" i="2316"/>
  <c r="CX59" i="2819"/>
  <c r="CY20" i="788"/>
  <c r="CX41" i="259"/>
  <c r="CX42" i="259"/>
  <c r="CX22" i="2819"/>
  <c r="CY26" i="2316"/>
  <c r="CX34" i="2819"/>
  <c r="CX26" i="259" s="1"/>
  <c r="CY28" i="2316"/>
  <c r="CX18" i="2819"/>
  <c r="CY10" i="2316"/>
  <c r="CY34" i="2316"/>
  <c r="CX65" i="2316"/>
  <c r="CX26" i="2819"/>
  <c r="CY12" i="2316"/>
  <c r="CY36" i="2316"/>
  <c r="CX12" i="2819"/>
  <c r="CX11" i="259" s="1"/>
  <c r="CX11" i="8364" s="1"/>
  <c r="CX12" i="8364" s="1"/>
  <c r="CX36" i="2819"/>
  <c r="CX28" i="259" s="1"/>
  <c r="CY14" i="2316"/>
  <c r="CY38" i="2316"/>
  <c r="CX20" i="2819"/>
  <c r="CY10" i="788"/>
  <c r="CX51" i="788"/>
  <c r="CX52" i="259" s="1"/>
  <c r="CX53" i="259" s="1"/>
  <c r="CY16" i="788"/>
  <c r="CY12" i="788"/>
  <c r="E274" i="17075"/>
  <c r="E273" i="17075"/>
  <c r="E272" i="17075"/>
  <c r="E271" i="17075"/>
  <c r="E270" i="17075"/>
  <c r="E269" i="17075"/>
  <c r="E268" i="17075"/>
  <c r="E267" i="17075"/>
  <c r="E266" i="17075"/>
  <c r="E265" i="17075"/>
  <c r="E264" i="17075"/>
  <c r="E263" i="17075"/>
  <c r="E262" i="17075"/>
  <c r="E261" i="17075"/>
  <c r="M260" i="17075"/>
  <c r="E260" i="17075"/>
  <c r="M259" i="17075"/>
  <c r="L259" i="17075"/>
  <c r="E259" i="17075"/>
  <c r="M258" i="17075"/>
  <c r="L258" i="17075"/>
  <c r="E258" i="17075"/>
  <c r="M257" i="17075"/>
  <c r="L257" i="17075"/>
  <c r="E257" i="17075"/>
  <c r="M256" i="17075"/>
  <c r="L256" i="17075"/>
  <c r="E256" i="17075"/>
  <c r="M255" i="17075"/>
  <c r="L255" i="17075"/>
  <c r="E255" i="17075"/>
  <c r="M254" i="17075"/>
  <c r="L254" i="17075"/>
  <c r="E254" i="17075"/>
  <c r="M253" i="17075"/>
  <c r="L253" i="17075"/>
  <c r="E253" i="17075"/>
  <c r="M252" i="17075"/>
  <c r="L252" i="17075"/>
  <c r="E252" i="17075"/>
  <c r="M251" i="17075"/>
  <c r="L251" i="17075"/>
  <c r="E251" i="17075"/>
  <c r="M250" i="17075"/>
  <c r="L250" i="17075"/>
  <c r="E250" i="17075"/>
  <c r="M249" i="17075"/>
  <c r="L249" i="17075"/>
  <c r="E249" i="17075"/>
  <c r="M248" i="17075"/>
  <c r="L248" i="17075"/>
  <c r="E248" i="17075"/>
  <c r="E277" i="17075"/>
  <c r="D238" i="17075"/>
  <c r="C238" i="17075"/>
  <c r="D193" i="17075"/>
  <c r="E193" i="17075" s="1"/>
  <c r="F193" i="17075" s="1"/>
  <c r="G193" i="17075" s="1"/>
  <c r="H193" i="17075" s="1"/>
  <c r="I193" i="17075" s="1"/>
  <c r="J193" i="17075" s="1"/>
  <c r="K193" i="17075" s="1"/>
  <c r="L193" i="17075" s="1"/>
  <c r="M193" i="17075" s="1"/>
  <c r="N193" i="17075" s="1"/>
  <c r="O193" i="17075" s="1"/>
  <c r="D97" i="17075"/>
  <c r="B205" i="17075" s="1"/>
  <c r="M81" i="17075"/>
  <c r="C27" i="17075"/>
  <c r="I27" i="17075" s="1"/>
  <c r="I9" i="17075"/>
  <c r="CX52" i="17060" l="1"/>
  <c r="CY25" i="17060"/>
  <c r="CX53" i="17060"/>
  <c r="CY27" i="17060"/>
  <c r="CY29" i="17060"/>
  <c r="CX43" i="17060"/>
  <c r="CX54" i="17060"/>
  <c r="L223" i="17075"/>
  <c r="M223" i="17075"/>
  <c r="CZ22" i="8364"/>
  <c r="DA21" i="8364"/>
  <c r="N258" i="17075"/>
  <c r="CY14" i="2819"/>
  <c r="CX15" i="2819"/>
  <c r="N253" i="17075"/>
  <c r="CX17" i="259"/>
  <c r="CX17" i="8364" s="1"/>
  <c r="CX18" i="8364" s="1"/>
  <c r="N249" i="17075"/>
  <c r="CX9" i="259"/>
  <c r="CX13" i="259" s="1"/>
  <c r="CX13" i="8364" s="1"/>
  <c r="CX14" i="8364" s="1"/>
  <c r="CX12" i="259"/>
  <c r="CX68" i="8364"/>
  <c r="CX42" i="8364" s="1"/>
  <c r="CX75" i="2316"/>
  <c r="CX49" i="2316" s="1"/>
  <c r="CX69" i="8364"/>
  <c r="CX76" i="2316"/>
  <c r="CX69" i="2316" s="1"/>
  <c r="N257" i="17075"/>
  <c r="N252" i="17075"/>
  <c r="CX43" i="8364"/>
  <c r="CX41" i="8364"/>
  <c r="CX29" i="259"/>
  <c r="CX28" i="8364"/>
  <c r="CX29" i="8364" s="1"/>
  <c r="CY28" i="259"/>
  <c r="CX26" i="8364"/>
  <c r="CX27" i="8364" s="1"/>
  <c r="CX27" i="259"/>
  <c r="CY26" i="259"/>
  <c r="CY11" i="259"/>
  <c r="CY11" i="8364"/>
  <c r="CY7" i="2316"/>
  <c r="CX33" i="8364"/>
  <c r="CX33" i="259" s="1"/>
  <c r="CX63" i="2819"/>
  <c r="CX61" i="2819"/>
  <c r="CX62" i="2819"/>
  <c r="CX54" i="259"/>
  <c r="CX55" i="259"/>
  <c r="CX52" i="8364"/>
  <c r="CX56" i="259"/>
  <c r="CX34" i="8364"/>
  <c r="CX34" i="259" s="1"/>
  <c r="CX63" i="2316"/>
  <c r="CX70" i="2316"/>
  <c r="CX65" i="2819"/>
  <c r="CX52" i="2316"/>
  <c r="CY65" i="2316" s="1"/>
  <c r="CX35" i="2819"/>
  <c r="CY34" i="2819"/>
  <c r="CX27" i="2819"/>
  <c r="CY26" i="2819"/>
  <c r="CX11" i="2819"/>
  <c r="CY10" i="2819"/>
  <c r="CX37" i="2819"/>
  <c r="CY36" i="2819"/>
  <c r="CX19" i="2819"/>
  <c r="CY18" i="2819"/>
  <c r="CX23" i="2819"/>
  <c r="CY22" i="2819"/>
  <c r="CX13" i="2819"/>
  <c r="CY12" i="2819"/>
  <c r="CX28" i="2819"/>
  <c r="CX19" i="259" s="1"/>
  <c r="CX38" i="2819"/>
  <c r="CX30" i="259" s="1"/>
  <c r="CX21" i="2819"/>
  <c r="CY20" i="2819"/>
  <c r="CY26" i="788"/>
  <c r="CX55" i="788"/>
  <c r="CX53" i="788"/>
  <c r="CX54" i="788"/>
  <c r="CY30" i="788"/>
  <c r="CY28" i="788"/>
  <c r="N255" i="17075"/>
  <c r="N250" i="17075"/>
  <c r="N248" i="17075"/>
  <c r="N259" i="17075"/>
  <c r="N254" i="17075"/>
  <c r="M238" i="17075"/>
  <c r="M239" i="17075" s="1"/>
  <c r="N251" i="17075"/>
  <c r="N256" i="17075"/>
  <c r="D126" i="17075"/>
  <c r="K205" i="17075"/>
  <c r="B245" i="17075"/>
  <c r="K245" i="17075" s="1"/>
  <c r="E276" i="17075"/>
  <c r="E238" i="17075"/>
  <c r="L238" i="17075"/>
  <c r="L239" i="17075" s="1"/>
  <c r="CY50" i="17060" l="1"/>
  <c r="CY56" i="17060"/>
  <c r="CX46" i="17060"/>
  <c r="CX47" i="17060"/>
  <c r="CX48" i="17060"/>
  <c r="G212" i="17075"/>
  <c r="Q212" i="17075" s="1"/>
  <c r="G216" i="17075"/>
  <c r="Q216" i="17075" s="1"/>
  <c r="G220" i="17075"/>
  <c r="G210" i="17075"/>
  <c r="Q210" i="17075" s="1"/>
  <c r="G214" i="17075"/>
  <c r="Q214" i="17075" s="1"/>
  <c r="G211" i="17075"/>
  <c r="Q211" i="17075" s="1"/>
  <c r="G215" i="17075"/>
  <c r="Q215" i="17075" s="1"/>
  <c r="G225" i="17075"/>
  <c r="G235" i="17075"/>
  <c r="G219" i="17075"/>
  <c r="G227" i="17075"/>
  <c r="G231" i="17075"/>
  <c r="G237" i="17075"/>
  <c r="G213" i="17075"/>
  <c r="Q213" i="17075" s="1"/>
  <c r="G217" i="17075"/>
  <c r="Q217" i="17075" s="1"/>
  <c r="G221" i="17075"/>
  <c r="G224" i="17075"/>
  <c r="G226" i="17075"/>
  <c r="G228" i="17075"/>
  <c r="G230" i="17075"/>
  <c r="G232" i="17075"/>
  <c r="G234" i="17075"/>
  <c r="G236" i="17075"/>
  <c r="G222" i="17075"/>
  <c r="G229" i="17075"/>
  <c r="G233" i="17075"/>
  <c r="G218" i="17075"/>
  <c r="Q218" i="17075" s="1"/>
  <c r="G223" i="17075"/>
  <c r="G208" i="17075"/>
  <c r="Q208" i="17075" s="1"/>
  <c r="G209" i="17075"/>
  <c r="Q209" i="17075" s="1"/>
  <c r="CY7" i="2819"/>
  <c r="CX62" i="2316"/>
  <c r="CY28" i="8364"/>
  <c r="CX10" i="259"/>
  <c r="CX9" i="8364"/>
  <c r="CY9" i="259"/>
  <c r="CY17" i="259"/>
  <c r="CY17" i="8364"/>
  <c r="CY26" i="8364"/>
  <c r="CX18" i="259"/>
  <c r="CX68" i="2316"/>
  <c r="CX61" i="2316"/>
  <c r="CY13" i="8364"/>
  <c r="CY13" i="259"/>
  <c r="CX14" i="259"/>
  <c r="CX31" i="259"/>
  <c r="CY30" i="259"/>
  <c r="CX30" i="8364"/>
  <c r="CY19" i="259"/>
  <c r="CX20" i="259"/>
  <c r="CX19" i="8364"/>
  <c r="CX21" i="259"/>
  <c r="CX57" i="788"/>
  <c r="CX58" i="259"/>
  <c r="CX54" i="8364"/>
  <c r="CX56" i="8364"/>
  <c r="CX55" i="8364"/>
  <c r="CX53" i="8364"/>
  <c r="CY38" i="2819"/>
  <c r="CX39" i="2819"/>
  <c r="CY28" i="2819"/>
  <c r="CX29" i="2819"/>
  <c r="CX70" i="2819"/>
  <c r="CX69" i="2819"/>
  <c r="CX68" i="2819"/>
  <c r="CX52" i="2819"/>
  <c r="CY65" i="2819" s="1"/>
  <c r="CX57" i="2316"/>
  <c r="CX56" i="2316"/>
  <c r="CX55" i="2316"/>
  <c r="CY59" i="2316"/>
  <c r="CY52" i="2316" s="1"/>
  <c r="CY6" i="17060"/>
  <c r="E275" i="17075"/>
  <c r="L260" i="17075"/>
  <c r="I207" i="17075"/>
  <c r="H207" i="17075"/>
  <c r="N238" i="17075"/>
  <c r="D278" i="17075"/>
  <c r="M278" i="17075"/>
  <c r="C278" i="17075"/>
  <c r="C279" i="17075" s="1"/>
  <c r="CY43" i="17060" l="1"/>
  <c r="H211" i="17075"/>
  <c r="R211" i="17075" s="1"/>
  <c r="H215" i="17075"/>
  <c r="R215" i="17075" s="1"/>
  <c r="H219" i="17075"/>
  <c r="H222" i="17075"/>
  <c r="H225" i="17075"/>
  <c r="H227" i="17075"/>
  <c r="H229" i="17075"/>
  <c r="H231" i="17075"/>
  <c r="H233" i="17075"/>
  <c r="H235" i="17075"/>
  <c r="H237" i="17075"/>
  <c r="H210" i="17075"/>
  <c r="R210" i="17075" s="1"/>
  <c r="H208" i="17075"/>
  <c r="R208" i="17075" s="1"/>
  <c r="H212" i="17075"/>
  <c r="R212" i="17075" s="1"/>
  <c r="H216" i="17075"/>
  <c r="R216" i="17075" s="1"/>
  <c r="H220" i="17075"/>
  <c r="H223" i="17075"/>
  <c r="H209" i="17075"/>
  <c r="R209" i="17075" s="1"/>
  <c r="H213" i="17075"/>
  <c r="R213" i="17075" s="1"/>
  <c r="H217" i="17075"/>
  <c r="R217" i="17075" s="1"/>
  <c r="H221" i="17075"/>
  <c r="H224" i="17075"/>
  <c r="H226" i="17075"/>
  <c r="H228" i="17075"/>
  <c r="H230" i="17075"/>
  <c r="H232" i="17075"/>
  <c r="H234" i="17075"/>
  <c r="H236" i="17075"/>
  <c r="H214" i="17075"/>
  <c r="R214" i="17075" s="1"/>
  <c r="H218" i="17075"/>
  <c r="R218" i="17075" s="1"/>
  <c r="I211" i="17075"/>
  <c r="S211" i="17075" s="1"/>
  <c r="I215" i="17075"/>
  <c r="S215" i="17075" s="1"/>
  <c r="I219" i="17075"/>
  <c r="I222" i="17075"/>
  <c r="I225" i="17075"/>
  <c r="I227" i="17075"/>
  <c r="I229" i="17075"/>
  <c r="I231" i="17075"/>
  <c r="I233" i="17075"/>
  <c r="I235" i="17075"/>
  <c r="I237" i="17075"/>
  <c r="I221" i="17075"/>
  <c r="I226" i="17075"/>
  <c r="I234" i="17075"/>
  <c r="I218" i="17075"/>
  <c r="S218" i="17075" s="1"/>
  <c r="I213" i="17075"/>
  <c r="S213" i="17075" s="1"/>
  <c r="I217" i="17075"/>
  <c r="S217" i="17075" s="1"/>
  <c r="I224" i="17075"/>
  <c r="I232" i="17075"/>
  <c r="I236" i="17075"/>
  <c r="I214" i="17075"/>
  <c r="S214" i="17075" s="1"/>
  <c r="I223" i="17075"/>
  <c r="I208" i="17075"/>
  <c r="S208" i="17075" s="1"/>
  <c r="I212" i="17075"/>
  <c r="S212" i="17075" s="1"/>
  <c r="I216" i="17075"/>
  <c r="S216" i="17075" s="1"/>
  <c r="I220" i="17075"/>
  <c r="I228" i="17075"/>
  <c r="I209" i="17075"/>
  <c r="S209" i="17075" s="1"/>
  <c r="I230" i="17075"/>
  <c r="I210" i="17075"/>
  <c r="S210" i="17075" s="1"/>
  <c r="Q219" i="17075"/>
  <c r="Q220" i="17075"/>
  <c r="CY6" i="259"/>
  <c r="CX10" i="8364"/>
  <c r="CY9" i="8364"/>
  <c r="CY6" i="8364" s="1"/>
  <c r="CX21" i="8364"/>
  <c r="CX22" i="259"/>
  <c r="CY21" i="259"/>
  <c r="CX62" i="259"/>
  <c r="CX63" i="259"/>
  <c r="CX58" i="8364"/>
  <c r="CX45" i="259"/>
  <c r="CX60" i="259"/>
  <c r="CX59" i="259"/>
  <c r="CX61" i="259"/>
  <c r="CY19" i="8364"/>
  <c r="CX20" i="8364"/>
  <c r="CX60" i="788"/>
  <c r="CX62" i="788"/>
  <c r="CX61" i="788"/>
  <c r="CX44" i="788"/>
  <c r="CY57" i="788" s="1"/>
  <c r="CX31" i="8364"/>
  <c r="CY30" i="8364"/>
  <c r="CY59" i="2819"/>
  <c r="CY52" i="2819" s="1"/>
  <c r="CX57" i="2819"/>
  <c r="CX56" i="2819"/>
  <c r="CX55" i="2819"/>
  <c r="M279" i="17075"/>
  <c r="L278" i="17075"/>
  <c r="L279" i="17075" s="1"/>
  <c r="E278" i="17075"/>
  <c r="N239" i="17075"/>
  <c r="R206" i="17075"/>
  <c r="G238" i="17075"/>
  <c r="N260" i="17075"/>
  <c r="N278" i="17075" s="1"/>
  <c r="S219" i="17075" l="1"/>
  <c r="S220" i="17075"/>
  <c r="R220" i="17075"/>
  <c r="R219" i="17075"/>
  <c r="Q238" i="17075"/>
  <c r="G275" i="17075"/>
  <c r="CY52" i="259"/>
  <c r="CX46" i="259"/>
  <c r="CX48" i="259"/>
  <c r="CX47" i="259"/>
  <c r="CX50" i="259"/>
  <c r="CX49" i="259"/>
  <c r="CX62" i="8364"/>
  <c r="CX63" i="8364"/>
  <c r="CX59" i="8364"/>
  <c r="CX61" i="8364"/>
  <c r="CX60" i="8364"/>
  <c r="CX45" i="8364"/>
  <c r="CY58" i="259"/>
  <c r="CY51" i="788"/>
  <c r="CX49" i="788"/>
  <c r="CX47" i="788"/>
  <c r="CX48" i="788"/>
  <c r="CX22" i="8364"/>
  <c r="CY21" i="8364"/>
  <c r="G259" i="17075"/>
  <c r="G255" i="17075"/>
  <c r="P255" i="17075" s="1"/>
  <c r="G251" i="17075"/>
  <c r="P251" i="17075" s="1"/>
  <c r="G260" i="17075"/>
  <c r="G256" i="17075"/>
  <c r="P256" i="17075" s="1"/>
  <c r="I247" i="17075"/>
  <c r="H247" i="17075"/>
  <c r="G261" i="17075"/>
  <c r="G258" i="17075"/>
  <c r="P258" i="17075" s="1"/>
  <c r="G273" i="17075"/>
  <c r="G252" i="17075"/>
  <c r="P252" i="17075" s="1"/>
  <c r="G268" i="17075"/>
  <c r="G264" i="17075"/>
  <c r="G250" i="17075"/>
  <c r="P250" i="17075" s="1"/>
  <c r="G269" i="17075"/>
  <c r="G272" i="17075"/>
  <c r="G266" i="17075"/>
  <c r="G277" i="17075"/>
  <c r="G249" i="17075"/>
  <c r="P249" i="17075" s="1"/>
  <c r="G274" i="17075"/>
  <c r="G254" i="17075"/>
  <c r="P254" i="17075" s="1"/>
  <c r="G267" i="17075"/>
  <c r="G248" i="17075"/>
  <c r="P248" i="17075" s="1"/>
  <c r="G262" i="17075"/>
  <c r="G271" i="17075"/>
  <c r="G257" i="17075"/>
  <c r="P257" i="17075" s="1"/>
  <c r="G263" i="17075"/>
  <c r="G253" i="17075"/>
  <c r="P253" i="17075" s="1"/>
  <c r="G270" i="17075"/>
  <c r="G265" i="17075"/>
  <c r="G276" i="17075"/>
  <c r="N279" i="17075"/>
  <c r="R247" i="17075"/>
  <c r="Q247" i="17075"/>
  <c r="CX48" i="8364" l="1"/>
  <c r="CX46" i="8364"/>
  <c r="CX50" i="8364"/>
  <c r="CY52" i="8364"/>
  <c r="CY58" i="8364"/>
  <c r="CX47" i="8364"/>
  <c r="CX49" i="8364"/>
  <c r="CY45" i="259"/>
  <c r="I275" i="17075"/>
  <c r="I258" i="17075"/>
  <c r="R258" i="17075" s="1"/>
  <c r="I254" i="17075"/>
  <c r="R254" i="17075" s="1"/>
  <c r="I250" i="17075"/>
  <c r="R250" i="17075" s="1"/>
  <c r="I270" i="17075"/>
  <c r="I273" i="17075"/>
  <c r="I271" i="17075"/>
  <c r="I269" i="17075"/>
  <c r="I267" i="17075"/>
  <c r="I265" i="17075"/>
  <c r="I263" i="17075"/>
  <c r="I261" i="17075"/>
  <c r="I257" i="17075"/>
  <c r="R257" i="17075" s="1"/>
  <c r="I253" i="17075"/>
  <c r="R253" i="17075" s="1"/>
  <c r="I249" i="17075"/>
  <c r="R249" i="17075" s="1"/>
  <c r="I274" i="17075"/>
  <c r="I264" i="17075"/>
  <c r="I276" i="17075"/>
  <c r="I260" i="17075"/>
  <c r="I256" i="17075"/>
  <c r="R256" i="17075" s="1"/>
  <c r="I252" i="17075"/>
  <c r="R252" i="17075" s="1"/>
  <c r="I248" i="17075"/>
  <c r="R248" i="17075" s="1"/>
  <c r="I277" i="17075"/>
  <c r="I259" i="17075"/>
  <c r="I255" i="17075"/>
  <c r="R255" i="17075" s="1"/>
  <c r="I251" i="17075"/>
  <c r="R251" i="17075" s="1"/>
  <c r="I268" i="17075"/>
  <c r="I262" i="17075"/>
  <c r="I272" i="17075"/>
  <c r="I266" i="17075"/>
  <c r="P260" i="17075"/>
  <c r="G278" i="17075"/>
  <c r="P259" i="17075"/>
  <c r="H275" i="17075"/>
  <c r="H258" i="17075"/>
  <c r="Q258" i="17075" s="1"/>
  <c r="H254" i="17075"/>
  <c r="Q254" i="17075" s="1"/>
  <c r="H250" i="17075"/>
  <c r="Q250" i="17075" s="1"/>
  <c r="H273" i="17075"/>
  <c r="H271" i="17075"/>
  <c r="H269" i="17075"/>
  <c r="H267" i="17075"/>
  <c r="H265" i="17075"/>
  <c r="H263" i="17075"/>
  <c r="H260" i="17075"/>
  <c r="H252" i="17075"/>
  <c r="Q252" i="17075" s="1"/>
  <c r="H261" i="17075"/>
  <c r="H257" i="17075"/>
  <c r="Q257" i="17075" s="1"/>
  <c r="H253" i="17075"/>
  <c r="Q253" i="17075" s="1"/>
  <c r="H249" i="17075"/>
  <c r="Q249" i="17075" s="1"/>
  <c r="H256" i="17075"/>
  <c r="Q256" i="17075" s="1"/>
  <c r="H276" i="17075"/>
  <c r="H274" i="17075"/>
  <c r="H272" i="17075"/>
  <c r="H270" i="17075"/>
  <c r="H268" i="17075"/>
  <c r="H266" i="17075"/>
  <c r="H264" i="17075"/>
  <c r="H262" i="17075"/>
  <c r="H248" i="17075"/>
  <c r="Q248" i="17075" s="1"/>
  <c r="H277" i="17075"/>
  <c r="H259" i="17075"/>
  <c r="H255" i="17075"/>
  <c r="Q255" i="17075" s="1"/>
  <c r="H251" i="17075"/>
  <c r="Q251" i="17075" s="1"/>
  <c r="R259" i="17075" l="1"/>
  <c r="CY45" i="8364"/>
  <c r="Q259" i="17075"/>
  <c r="Q260" i="17075"/>
  <c r="P261" i="17075"/>
  <c r="P278" i="17075"/>
  <c r="R260" i="17075"/>
  <c r="CM74" i="17060" l="1"/>
  <c r="CO74" i="17060"/>
  <c r="CW74" i="17060"/>
  <c r="CU74" i="17060"/>
  <c r="CS74" i="17060"/>
  <c r="CQ74" i="17060"/>
  <c r="B102" i="32" l="1"/>
  <c r="CT31" i="788" l="1"/>
  <c r="CT29" i="788"/>
  <c r="CT27" i="788"/>
  <c r="CT21" i="788"/>
  <c r="CT19" i="788"/>
  <c r="CT17" i="788"/>
  <c r="CT13" i="788"/>
  <c r="CT11" i="788"/>
  <c r="CT42" i="788"/>
  <c r="CT41" i="788"/>
  <c r="CT40" i="788"/>
  <c r="CT7" i="788"/>
  <c r="CT51" i="788" s="1"/>
  <c r="CT66" i="788"/>
  <c r="CT67" i="259" s="1"/>
  <c r="CU26" i="788" l="1"/>
  <c r="CT52" i="259"/>
  <c r="CU12" i="788"/>
  <c r="CT54" i="788"/>
  <c r="CU30" i="788"/>
  <c r="CT52" i="788"/>
  <c r="CT53" i="788"/>
  <c r="CT55" i="788"/>
  <c r="CU10" i="788"/>
  <c r="CU16" i="788"/>
  <c r="CU18" i="788"/>
  <c r="CU20" i="788"/>
  <c r="CU28" i="788"/>
  <c r="CT54" i="259" l="1"/>
  <c r="CT55" i="259"/>
  <c r="CT56" i="259"/>
  <c r="CT53" i="259"/>
  <c r="N49" i="17074"/>
  <c r="N6" i="17074"/>
  <c r="N5" i="17074"/>
  <c r="N23" i="17074" s="1"/>
  <c r="N45" i="17074" s="1"/>
  <c r="B70" i="17074"/>
  <c r="B94" i="17074" s="1"/>
  <c r="B118" i="17074" s="1"/>
  <c r="B69" i="17074"/>
  <c r="H27" i="17074"/>
  <c r="H49" i="17074" s="1"/>
  <c r="B95" i="17074" s="1"/>
  <c r="H24" i="17074"/>
  <c r="H46" i="17074" s="1"/>
  <c r="H23" i="17074"/>
  <c r="H45" i="17074" s="1"/>
  <c r="B92" i="17074" s="1"/>
  <c r="B116" i="17074" s="1"/>
  <c r="B27" i="17074"/>
  <c r="B49" i="17074" s="1"/>
  <c r="B71" i="17074" s="1"/>
  <c r="B24" i="17074"/>
  <c r="B46" i="17074" s="1"/>
  <c r="B23" i="17074"/>
  <c r="B45" i="17074" s="1"/>
  <c r="B68" i="17074" s="1"/>
  <c r="CV67" i="8364"/>
  <c r="CV65" i="8364"/>
  <c r="CV37" i="8364"/>
  <c r="CV36" i="8364"/>
  <c r="CV84" i="259"/>
  <c r="CV76" i="8364" s="1"/>
  <c r="CV70" i="259"/>
  <c r="CV69" i="259"/>
  <c r="CV68" i="259"/>
  <c r="CV65" i="259"/>
  <c r="CV91" i="2819"/>
  <c r="CV22" i="2819" s="1"/>
  <c r="CV23" i="2819" s="1"/>
  <c r="CW85" i="2819"/>
  <c r="CV85" i="2819"/>
  <c r="CW84" i="2819"/>
  <c r="CV84" i="2819"/>
  <c r="CW83" i="2819"/>
  <c r="CV83" i="2819"/>
  <c r="CV77" i="2819"/>
  <c r="CV76" i="2819"/>
  <c r="CV75" i="2819"/>
  <c r="CV44" i="2819"/>
  <c r="CV43" i="2819"/>
  <c r="CV42" i="2819"/>
  <c r="CV41" i="2819"/>
  <c r="CV91" i="2316"/>
  <c r="CV47" i="2316" s="1"/>
  <c r="CW85" i="2316"/>
  <c r="CV85" i="2316"/>
  <c r="CW84" i="2316"/>
  <c r="CV84" i="2316"/>
  <c r="CW83" i="2316"/>
  <c r="CV83" i="2316"/>
  <c r="CW82" i="2316"/>
  <c r="CV82" i="2316"/>
  <c r="CV74" i="2316"/>
  <c r="CV72" i="2316"/>
  <c r="CV7" i="2316"/>
  <c r="CV82" i="17060"/>
  <c r="CV67" i="17060" s="1"/>
  <c r="CW76" i="17060"/>
  <c r="CV76" i="17060"/>
  <c r="CW75" i="17060"/>
  <c r="CV75" i="17060"/>
  <c r="CV74" i="17060"/>
  <c r="CW73" i="17060"/>
  <c r="CV73" i="17060"/>
  <c r="CV64" i="17060"/>
  <c r="CV73" i="2316" s="1"/>
  <c r="CV66" i="259" s="1"/>
  <c r="CV35" i="17060"/>
  <c r="CV34" i="17060"/>
  <c r="CV33" i="17060"/>
  <c r="CV32" i="17060"/>
  <c r="CV66" i="788"/>
  <c r="CV67" i="259" s="1"/>
  <c r="CW44" i="788"/>
  <c r="CV7" i="788"/>
  <c r="AF109" i="17074"/>
  <c r="AE109" i="17074"/>
  <c r="AD109" i="17074"/>
  <c r="AC109" i="17074"/>
  <c r="AB109" i="17074"/>
  <c r="AA109" i="17074"/>
  <c r="Z109" i="17074"/>
  <c r="Y109" i="17074"/>
  <c r="X109" i="17074"/>
  <c r="W109" i="17074"/>
  <c r="V109" i="17074"/>
  <c r="U109" i="17074"/>
  <c r="T109" i="17074"/>
  <c r="S109" i="17074"/>
  <c r="R109" i="17074"/>
  <c r="Q109" i="17074"/>
  <c r="P109" i="17074"/>
  <c r="O109" i="17074"/>
  <c r="N109" i="17074"/>
  <c r="M109" i="17074"/>
  <c r="L109" i="17074"/>
  <c r="K109" i="17074"/>
  <c r="J109" i="17074"/>
  <c r="I109" i="17074"/>
  <c r="H109" i="17074"/>
  <c r="G109" i="17074"/>
  <c r="F109" i="17074"/>
  <c r="E109" i="17074"/>
  <c r="D109" i="17074"/>
  <c r="C109" i="17074"/>
  <c r="AF108" i="17074"/>
  <c r="AE108" i="17074"/>
  <c r="AD108" i="17074"/>
  <c r="AC108" i="17074"/>
  <c r="AB108" i="17074"/>
  <c r="AA108" i="17074"/>
  <c r="Z108" i="17074"/>
  <c r="Y108" i="17074"/>
  <c r="X108" i="17074"/>
  <c r="W108" i="17074"/>
  <c r="V108" i="17074"/>
  <c r="U108" i="17074"/>
  <c r="T108" i="17074"/>
  <c r="S108" i="17074"/>
  <c r="R108" i="17074"/>
  <c r="Q108" i="17074"/>
  <c r="P108" i="17074"/>
  <c r="O108" i="17074"/>
  <c r="N108" i="17074"/>
  <c r="M108" i="17074"/>
  <c r="L108" i="17074"/>
  <c r="K108" i="17074"/>
  <c r="J108" i="17074"/>
  <c r="I108" i="17074"/>
  <c r="H108" i="17074"/>
  <c r="G108" i="17074"/>
  <c r="F108" i="17074"/>
  <c r="E108" i="17074"/>
  <c r="D108" i="17074"/>
  <c r="C108" i="17074"/>
  <c r="AF107" i="17074"/>
  <c r="AE107" i="17074"/>
  <c r="AD107" i="17074"/>
  <c r="AC107" i="17074"/>
  <c r="AB107" i="17074"/>
  <c r="AA107" i="17074"/>
  <c r="Z107" i="17074"/>
  <c r="Y107" i="17074"/>
  <c r="X107" i="17074"/>
  <c r="W107" i="17074"/>
  <c r="V107" i="17074"/>
  <c r="U107" i="17074"/>
  <c r="T107" i="17074"/>
  <c r="S107" i="17074"/>
  <c r="R107" i="17074"/>
  <c r="Q107" i="17074"/>
  <c r="P107" i="17074"/>
  <c r="O107" i="17074"/>
  <c r="N107" i="17074"/>
  <c r="M107" i="17074"/>
  <c r="L107" i="17074"/>
  <c r="K107" i="17074"/>
  <c r="J107" i="17074"/>
  <c r="I107" i="17074"/>
  <c r="H107" i="17074"/>
  <c r="G107" i="17074"/>
  <c r="F107" i="17074"/>
  <c r="E107" i="17074"/>
  <c r="D107" i="17074"/>
  <c r="C107" i="17074"/>
  <c r="AF106" i="17074"/>
  <c r="AE106" i="17074"/>
  <c r="AD106" i="17074"/>
  <c r="AC106" i="17074"/>
  <c r="AB106" i="17074"/>
  <c r="AA106" i="17074"/>
  <c r="Z106" i="17074"/>
  <c r="Y106" i="17074"/>
  <c r="X106" i="17074"/>
  <c r="W106" i="17074"/>
  <c r="V106" i="17074"/>
  <c r="U106" i="17074"/>
  <c r="T106" i="17074"/>
  <c r="S106" i="17074"/>
  <c r="R106" i="17074"/>
  <c r="Q106" i="17074"/>
  <c r="P106" i="17074"/>
  <c r="O106" i="17074"/>
  <c r="N106" i="17074"/>
  <c r="M106" i="17074"/>
  <c r="L106" i="17074"/>
  <c r="K106" i="17074"/>
  <c r="J106" i="17074"/>
  <c r="I106" i="17074"/>
  <c r="H106" i="17074"/>
  <c r="G106" i="17074"/>
  <c r="F106" i="17074"/>
  <c r="E106" i="17074"/>
  <c r="D106" i="17074"/>
  <c r="C106" i="17074"/>
  <c r="AF105" i="17074"/>
  <c r="AE105" i="17074"/>
  <c r="AD105" i="17074"/>
  <c r="AC105" i="17074"/>
  <c r="AB105" i="17074"/>
  <c r="AA105" i="17074"/>
  <c r="Z105" i="17074"/>
  <c r="Y105" i="17074"/>
  <c r="X105" i="17074"/>
  <c r="W105" i="17074"/>
  <c r="V105" i="17074"/>
  <c r="U105" i="17074"/>
  <c r="T105" i="17074"/>
  <c r="S105" i="17074"/>
  <c r="R105" i="17074"/>
  <c r="Q105" i="17074"/>
  <c r="P105" i="17074"/>
  <c r="O105" i="17074"/>
  <c r="N105" i="17074"/>
  <c r="M105" i="17074"/>
  <c r="L105" i="17074"/>
  <c r="K105" i="17074"/>
  <c r="J105" i="17074"/>
  <c r="I105" i="17074"/>
  <c r="H105" i="17074"/>
  <c r="G105" i="17074"/>
  <c r="F105" i="17074"/>
  <c r="E105" i="17074"/>
  <c r="D105" i="17074"/>
  <c r="C105" i="17074"/>
  <c r="AF104" i="17074"/>
  <c r="AE104" i="17074"/>
  <c r="AD104" i="17074"/>
  <c r="AC104" i="17074"/>
  <c r="AB104" i="17074"/>
  <c r="AA104" i="17074"/>
  <c r="Z104" i="17074"/>
  <c r="Y104" i="17074"/>
  <c r="X104" i="17074"/>
  <c r="W104" i="17074"/>
  <c r="V104" i="17074"/>
  <c r="U104" i="17074"/>
  <c r="T104" i="17074"/>
  <c r="S104" i="17074"/>
  <c r="R104" i="17074"/>
  <c r="Q104" i="17074"/>
  <c r="P104" i="17074"/>
  <c r="O104" i="17074"/>
  <c r="N104" i="17074"/>
  <c r="M104" i="17074"/>
  <c r="L104" i="17074"/>
  <c r="K104" i="17074"/>
  <c r="J104" i="17074"/>
  <c r="I104" i="17074"/>
  <c r="H104" i="17074"/>
  <c r="G104" i="17074"/>
  <c r="F104" i="17074"/>
  <c r="E104" i="17074"/>
  <c r="D104" i="17074"/>
  <c r="C104" i="17074"/>
  <c r="AF103" i="17074"/>
  <c r="AE103" i="17074"/>
  <c r="AD103" i="17074"/>
  <c r="AC103" i="17074"/>
  <c r="AB103" i="17074"/>
  <c r="AA103" i="17074"/>
  <c r="Z103" i="17074"/>
  <c r="Y103" i="17074"/>
  <c r="X103" i="17074"/>
  <c r="W103" i="17074"/>
  <c r="V103" i="17074"/>
  <c r="U103" i="17074"/>
  <c r="T103" i="17074"/>
  <c r="S103" i="17074"/>
  <c r="R103" i="17074"/>
  <c r="Q103" i="17074"/>
  <c r="P103" i="17074"/>
  <c r="O103" i="17074"/>
  <c r="N103" i="17074"/>
  <c r="M103" i="17074"/>
  <c r="L103" i="17074"/>
  <c r="K103" i="17074"/>
  <c r="J103" i="17074"/>
  <c r="I103" i="17074"/>
  <c r="H103" i="17074"/>
  <c r="G103" i="17074"/>
  <c r="F103" i="17074"/>
  <c r="E103" i="17074"/>
  <c r="D103" i="17074"/>
  <c r="C103" i="17074"/>
  <c r="AF102" i="17074"/>
  <c r="AE102" i="17074"/>
  <c r="AD102" i="17074"/>
  <c r="AC102" i="17074"/>
  <c r="AB102" i="17074"/>
  <c r="AA102" i="17074"/>
  <c r="Z102" i="17074"/>
  <c r="Y102" i="17074"/>
  <c r="X102" i="17074"/>
  <c r="W102" i="17074"/>
  <c r="V102" i="17074"/>
  <c r="U102" i="17074"/>
  <c r="T102" i="17074"/>
  <c r="S102" i="17074"/>
  <c r="R102" i="17074"/>
  <c r="Q102" i="17074"/>
  <c r="P102" i="17074"/>
  <c r="O102" i="17074"/>
  <c r="N102" i="17074"/>
  <c r="M102" i="17074"/>
  <c r="L102" i="17074"/>
  <c r="K102" i="17074"/>
  <c r="J102" i="17074"/>
  <c r="I102" i="17074"/>
  <c r="H102" i="17074"/>
  <c r="G102" i="17074"/>
  <c r="F102" i="17074"/>
  <c r="E102" i="17074"/>
  <c r="D102" i="17074"/>
  <c r="C102" i="17074"/>
  <c r="AF101" i="17074"/>
  <c r="AE101" i="17074"/>
  <c r="AD101" i="17074"/>
  <c r="AC101" i="17074"/>
  <c r="AB101" i="17074"/>
  <c r="AA101" i="17074"/>
  <c r="Z101" i="17074"/>
  <c r="Y101" i="17074"/>
  <c r="X101" i="17074"/>
  <c r="W101" i="17074"/>
  <c r="V101" i="17074"/>
  <c r="U101" i="17074"/>
  <c r="T101" i="17074"/>
  <c r="S101" i="17074"/>
  <c r="R101" i="17074"/>
  <c r="Q101" i="17074"/>
  <c r="P101" i="17074"/>
  <c r="O101" i="17074"/>
  <c r="N101" i="17074"/>
  <c r="M101" i="17074"/>
  <c r="L101" i="17074"/>
  <c r="K101" i="17074"/>
  <c r="J101" i="17074"/>
  <c r="I101" i="17074"/>
  <c r="H101" i="17074"/>
  <c r="G101" i="17074"/>
  <c r="F101" i="17074"/>
  <c r="E101" i="17074"/>
  <c r="D101" i="17074"/>
  <c r="C101" i="17074"/>
  <c r="AF100" i="17074"/>
  <c r="AE100" i="17074"/>
  <c r="AD100" i="17074"/>
  <c r="AC100" i="17074"/>
  <c r="AB100" i="17074"/>
  <c r="AA100" i="17074"/>
  <c r="Z100" i="17074"/>
  <c r="Y100" i="17074"/>
  <c r="X100" i="17074"/>
  <c r="W100" i="17074"/>
  <c r="V100" i="17074"/>
  <c r="U100" i="17074"/>
  <c r="T100" i="17074"/>
  <c r="S100" i="17074"/>
  <c r="R100" i="17074"/>
  <c r="Q100" i="17074"/>
  <c r="P100" i="17074"/>
  <c r="O100" i="17074"/>
  <c r="N100" i="17074"/>
  <c r="M100" i="17074"/>
  <c r="L100" i="17074"/>
  <c r="K100" i="17074"/>
  <c r="J100" i="17074"/>
  <c r="I100" i="17074"/>
  <c r="H100" i="17074"/>
  <c r="G100" i="17074"/>
  <c r="F100" i="17074"/>
  <c r="E100" i="17074"/>
  <c r="D100" i="17074"/>
  <c r="C100" i="17074"/>
  <c r="AF99" i="17074"/>
  <c r="AE99" i="17074"/>
  <c r="AD99" i="17074"/>
  <c r="AC99" i="17074"/>
  <c r="AB99" i="17074"/>
  <c r="AA99" i="17074"/>
  <c r="Z99" i="17074"/>
  <c r="Y99" i="17074"/>
  <c r="X99" i="17074"/>
  <c r="W99" i="17074"/>
  <c r="V99" i="17074"/>
  <c r="U99" i="17074"/>
  <c r="T99" i="17074"/>
  <c r="S99" i="17074"/>
  <c r="R99" i="17074"/>
  <c r="Q99" i="17074"/>
  <c r="P99" i="17074"/>
  <c r="O99" i="17074"/>
  <c r="N99" i="17074"/>
  <c r="M99" i="17074"/>
  <c r="L99" i="17074"/>
  <c r="K99" i="17074"/>
  <c r="J99" i="17074"/>
  <c r="I99" i="17074"/>
  <c r="H99" i="17074"/>
  <c r="G99" i="17074"/>
  <c r="F99" i="17074"/>
  <c r="E99" i="17074"/>
  <c r="D99" i="17074"/>
  <c r="C99" i="17074"/>
  <c r="AF98" i="17074"/>
  <c r="AE98" i="17074"/>
  <c r="AD98" i="17074"/>
  <c r="AC98" i="17074"/>
  <c r="AB98" i="17074"/>
  <c r="AA98" i="17074"/>
  <c r="Z98" i="17074"/>
  <c r="Y98" i="17074"/>
  <c r="X98" i="17074"/>
  <c r="W98" i="17074"/>
  <c r="V98" i="17074"/>
  <c r="U98" i="17074"/>
  <c r="T98" i="17074"/>
  <c r="S98" i="17074"/>
  <c r="R98" i="17074"/>
  <c r="Q98" i="17074"/>
  <c r="P98" i="17074"/>
  <c r="O98" i="17074"/>
  <c r="N98" i="17074"/>
  <c r="M98" i="17074"/>
  <c r="L98" i="17074"/>
  <c r="K98" i="17074"/>
  <c r="J98" i="17074"/>
  <c r="I98" i="17074"/>
  <c r="H98" i="17074"/>
  <c r="G98" i="17074"/>
  <c r="F98" i="17074"/>
  <c r="E98" i="17074"/>
  <c r="D98" i="17074"/>
  <c r="C98" i="17074"/>
  <c r="AF85" i="17074"/>
  <c r="AE85" i="17074"/>
  <c r="AD85" i="17074"/>
  <c r="AC85" i="17074"/>
  <c r="AB85" i="17074"/>
  <c r="AA85" i="17074"/>
  <c r="Z85" i="17074"/>
  <c r="Y85" i="17074"/>
  <c r="X85" i="17074"/>
  <c r="W85" i="17074"/>
  <c r="V85" i="17074"/>
  <c r="U85" i="17074"/>
  <c r="T85" i="17074"/>
  <c r="S85" i="17074"/>
  <c r="R85" i="17074"/>
  <c r="Q85" i="17074"/>
  <c r="P85" i="17074"/>
  <c r="O85" i="17074"/>
  <c r="N85" i="17074"/>
  <c r="M85" i="17074"/>
  <c r="L85" i="17074"/>
  <c r="K85" i="17074"/>
  <c r="J85" i="17074"/>
  <c r="I85" i="17074"/>
  <c r="H85" i="17074"/>
  <c r="G85" i="17074"/>
  <c r="F85" i="17074"/>
  <c r="E85" i="17074"/>
  <c r="D85" i="17074"/>
  <c r="C85" i="17074"/>
  <c r="AF84" i="17074"/>
  <c r="AE84" i="17074"/>
  <c r="AD84" i="17074"/>
  <c r="AC84" i="17074"/>
  <c r="AB84" i="17074"/>
  <c r="AA84" i="17074"/>
  <c r="Z84" i="17074"/>
  <c r="Y84" i="17074"/>
  <c r="X84" i="17074"/>
  <c r="W84" i="17074"/>
  <c r="V84" i="17074"/>
  <c r="U84" i="17074"/>
  <c r="T84" i="17074"/>
  <c r="S84" i="17074"/>
  <c r="R84" i="17074"/>
  <c r="Q84" i="17074"/>
  <c r="P84" i="17074"/>
  <c r="O84" i="17074"/>
  <c r="N84" i="17074"/>
  <c r="M84" i="17074"/>
  <c r="L84" i="17074"/>
  <c r="K84" i="17074"/>
  <c r="J84" i="17074"/>
  <c r="I84" i="17074"/>
  <c r="H84" i="17074"/>
  <c r="G84" i="17074"/>
  <c r="F84" i="17074"/>
  <c r="E84" i="17074"/>
  <c r="D84" i="17074"/>
  <c r="C84" i="17074"/>
  <c r="AF83" i="17074"/>
  <c r="AE83" i="17074"/>
  <c r="AD83" i="17074"/>
  <c r="AC83" i="17074"/>
  <c r="AB83" i="17074"/>
  <c r="AA83" i="17074"/>
  <c r="Z83" i="17074"/>
  <c r="Y83" i="17074"/>
  <c r="X83" i="17074"/>
  <c r="W83" i="17074"/>
  <c r="V83" i="17074"/>
  <c r="U83" i="17074"/>
  <c r="T83" i="17074"/>
  <c r="S83" i="17074"/>
  <c r="R83" i="17074"/>
  <c r="Q83" i="17074"/>
  <c r="P83" i="17074"/>
  <c r="O83" i="17074"/>
  <c r="N83" i="17074"/>
  <c r="M83" i="17074"/>
  <c r="L83" i="17074"/>
  <c r="K83" i="17074"/>
  <c r="J83" i="17074"/>
  <c r="I83" i="17074"/>
  <c r="H83" i="17074"/>
  <c r="G83" i="17074"/>
  <c r="F83" i="17074"/>
  <c r="E83" i="17074"/>
  <c r="D83" i="17074"/>
  <c r="C83" i="17074"/>
  <c r="AF82" i="17074"/>
  <c r="AE82" i="17074"/>
  <c r="AD82" i="17074"/>
  <c r="AC82" i="17074"/>
  <c r="AB82" i="17074"/>
  <c r="AA82" i="17074"/>
  <c r="Z82" i="17074"/>
  <c r="Y82" i="17074"/>
  <c r="X82" i="17074"/>
  <c r="W82" i="17074"/>
  <c r="V82" i="17074"/>
  <c r="U82" i="17074"/>
  <c r="T82" i="17074"/>
  <c r="S82" i="17074"/>
  <c r="R82" i="17074"/>
  <c r="Q82" i="17074"/>
  <c r="P82" i="17074"/>
  <c r="O82" i="17074"/>
  <c r="N82" i="17074"/>
  <c r="M82" i="17074"/>
  <c r="L82" i="17074"/>
  <c r="K82" i="17074"/>
  <c r="J82" i="17074"/>
  <c r="I82" i="17074"/>
  <c r="H82" i="17074"/>
  <c r="G82" i="17074"/>
  <c r="F82" i="17074"/>
  <c r="E82" i="17074"/>
  <c r="D82" i="17074"/>
  <c r="C82" i="17074"/>
  <c r="AF81" i="17074"/>
  <c r="AE81" i="17074"/>
  <c r="AD81" i="17074"/>
  <c r="AC81" i="17074"/>
  <c r="AB81" i="17074"/>
  <c r="AA81" i="17074"/>
  <c r="Z81" i="17074"/>
  <c r="Y81" i="17074"/>
  <c r="X81" i="17074"/>
  <c r="W81" i="17074"/>
  <c r="V81" i="17074"/>
  <c r="U81" i="17074"/>
  <c r="T81" i="17074"/>
  <c r="S81" i="17074"/>
  <c r="R81" i="17074"/>
  <c r="Q81" i="17074"/>
  <c r="P81" i="17074"/>
  <c r="O81" i="17074"/>
  <c r="N81" i="17074"/>
  <c r="M81" i="17074"/>
  <c r="L81" i="17074"/>
  <c r="K81" i="17074"/>
  <c r="J81" i="17074"/>
  <c r="I81" i="17074"/>
  <c r="H81" i="17074"/>
  <c r="G81" i="17074"/>
  <c r="F81" i="17074"/>
  <c r="E81" i="17074"/>
  <c r="D81" i="17074"/>
  <c r="C81" i="17074"/>
  <c r="AF80" i="17074"/>
  <c r="AE80" i="17074"/>
  <c r="AD80" i="17074"/>
  <c r="AC80" i="17074"/>
  <c r="AB80" i="17074"/>
  <c r="AA80" i="17074"/>
  <c r="Z80" i="17074"/>
  <c r="Y80" i="17074"/>
  <c r="X80" i="17074"/>
  <c r="W80" i="17074"/>
  <c r="V80" i="17074"/>
  <c r="U80" i="17074"/>
  <c r="T80" i="17074"/>
  <c r="S80" i="17074"/>
  <c r="R80" i="17074"/>
  <c r="Q80" i="17074"/>
  <c r="P80" i="17074"/>
  <c r="O80" i="17074"/>
  <c r="N80" i="17074"/>
  <c r="M80" i="17074"/>
  <c r="L80" i="17074"/>
  <c r="K80" i="17074"/>
  <c r="J80" i="17074"/>
  <c r="I80" i="17074"/>
  <c r="H80" i="17074"/>
  <c r="G80" i="17074"/>
  <c r="F80" i="17074"/>
  <c r="E80" i="17074"/>
  <c r="D80" i="17074"/>
  <c r="C80" i="17074"/>
  <c r="AF79" i="17074"/>
  <c r="AE79" i="17074"/>
  <c r="AD79" i="17074"/>
  <c r="AC79" i="17074"/>
  <c r="AB79" i="17074"/>
  <c r="AA79" i="17074"/>
  <c r="Z79" i="17074"/>
  <c r="Y79" i="17074"/>
  <c r="X79" i="17074"/>
  <c r="W79" i="17074"/>
  <c r="V79" i="17074"/>
  <c r="U79" i="17074"/>
  <c r="T79" i="17074"/>
  <c r="S79" i="17074"/>
  <c r="R79" i="17074"/>
  <c r="Q79" i="17074"/>
  <c r="P79" i="17074"/>
  <c r="O79" i="17074"/>
  <c r="N79" i="17074"/>
  <c r="M79" i="17074"/>
  <c r="L79" i="17074"/>
  <c r="K79" i="17074"/>
  <c r="J79" i="17074"/>
  <c r="I79" i="17074"/>
  <c r="H79" i="17074"/>
  <c r="G79" i="17074"/>
  <c r="F79" i="17074"/>
  <c r="E79" i="17074"/>
  <c r="D79" i="17074"/>
  <c r="C79" i="17074"/>
  <c r="AF78" i="17074"/>
  <c r="AE78" i="17074"/>
  <c r="AD78" i="17074"/>
  <c r="AC78" i="17074"/>
  <c r="AB78" i="17074"/>
  <c r="AA78" i="17074"/>
  <c r="Z78" i="17074"/>
  <c r="Y78" i="17074"/>
  <c r="X78" i="17074"/>
  <c r="W78" i="17074"/>
  <c r="V78" i="17074"/>
  <c r="U78" i="17074"/>
  <c r="T78" i="17074"/>
  <c r="S78" i="17074"/>
  <c r="R78" i="17074"/>
  <c r="Q78" i="17074"/>
  <c r="P78" i="17074"/>
  <c r="O78" i="17074"/>
  <c r="N78" i="17074"/>
  <c r="M78" i="17074"/>
  <c r="L78" i="17074"/>
  <c r="K78" i="17074"/>
  <c r="J78" i="17074"/>
  <c r="I78" i="17074"/>
  <c r="H78" i="17074"/>
  <c r="G78" i="17074"/>
  <c r="F78" i="17074"/>
  <c r="E78" i="17074"/>
  <c r="D78" i="17074"/>
  <c r="C78" i="17074"/>
  <c r="AF77" i="17074"/>
  <c r="AE77" i="17074"/>
  <c r="AD77" i="17074"/>
  <c r="AC77" i="17074"/>
  <c r="AB77" i="17074"/>
  <c r="AA77" i="17074"/>
  <c r="Z77" i="17074"/>
  <c r="Y77" i="17074"/>
  <c r="X77" i="17074"/>
  <c r="W77" i="17074"/>
  <c r="V77" i="17074"/>
  <c r="U77" i="17074"/>
  <c r="T77" i="17074"/>
  <c r="S77" i="17074"/>
  <c r="R77" i="17074"/>
  <c r="Q77" i="17074"/>
  <c r="P77" i="17074"/>
  <c r="O77" i="17074"/>
  <c r="N77" i="17074"/>
  <c r="M77" i="17074"/>
  <c r="L77" i="17074"/>
  <c r="K77" i="17074"/>
  <c r="J77" i="17074"/>
  <c r="I77" i="17074"/>
  <c r="H77" i="17074"/>
  <c r="G77" i="17074"/>
  <c r="F77" i="17074"/>
  <c r="E77" i="17074"/>
  <c r="D77" i="17074"/>
  <c r="C77" i="17074"/>
  <c r="AF76" i="17074"/>
  <c r="AE76" i="17074"/>
  <c r="AD76" i="17074"/>
  <c r="AC76" i="17074"/>
  <c r="AB76" i="17074"/>
  <c r="AA76" i="17074"/>
  <c r="Z76" i="17074"/>
  <c r="Y76" i="17074"/>
  <c r="X76" i="17074"/>
  <c r="W76" i="17074"/>
  <c r="V76" i="17074"/>
  <c r="U76" i="17074"/>
  <c r="T76" i="17074"/>
  <c r="S76" i="17074"/>
  <c r="R76" i="17074"/>
  <c r="Q76" i="17074"/>
  <c r="P76" i="17074"/>
  <c r="O76" i="17074"/>
  <c r="N76" i="17074"/>
  <c r="M76" i="17074"/>
  <c r="L76" i="17074"/>
  <c r="K76" i="17074"/>
  <c r="J76" i="17074"/>
  <c r="I76" i="17074"/>
  <c r="H76" i="17074"/>
  <c r="G76" i="17074"/>
  <c r="F76" i="17074"/>
  <c r="E76" i="17074"/>
  <c r="D76" i="17074"/>
  <c r="C76" i="17074"/>
  <c r="AF75" i="17074"/>
  <c r="AE75" i="17074"/>
  <c r="AD75" i="17074"/>
  <c r="AC75" i="17074"/>
  <c r="AB75" i="17074"/>
  <c r="AA75" i="17074"/>
  <c r="Z75" i="17074"/>
  <c r="Y75" i="17074"/>
  <c r="X75" i="17074"/>
  <c r="W75" i="17074"/>
  <c r="V75" i="17074"/>
  <c r="U75" i="17074"/>
  <c r="T75" i="17074"/>
  <c r="S75" i="17074"/>
  <c r="R75" i="17074"/>
  <c r="Q75" i="17074"/>
  <c r="P75" i="17074"/>
  <c r="O75" i="17074"/>
  <c r="N75" i="17074"/>
  <c r="M75" i="17074"/>
  <c r="L75" i="17074"/>
  <c r="K75" i="17074"/>
  <c r="J75" i="17074"/>
  <c r="I75" i="17074"/>
  <c r="H75" i="17074"/>
  <c r="G75" i="17074"/>
  <c r="F75" i="17074"/>
  <c r="E75" i="17074"/>
  <c r="D75" i="17074"/>
  <c r="C75" i="17074"/>
  <c r="AF74" i="17074"/>
  <c r="AE74" i="17074"/>
  <c r="AD74" i="17074"/>
  <c r="AC74" i="17074"/>
  <c r="AB74" i="17074"/>
  <c r="AA74" i="17074"/>
  <c r="Z74" i="17074"/>
  <c r="Y74" i="17074"/>
  <c r="X74" i="17074"/>
  <c r="W74" i="17074"/>
  <c r="V74" i="17074"/>
  <c r="U74" i="17074"/>
  <c r="T74" i="17074"/>
  <c r="S74" i="17074"/>
  <c r="R74" i="17074"/>
  <c r="Q74" i="17074"/>
  <c r="P74" i="17074"/>
  <c r="O74" i="17074"/>
  <c r="N74" i="17074"/>
  <c r="M74" i="17074"/>
  <c r="L74" i="17074"/>
  <c r="K74" i="17074"/>
  <c r="J74" i="17074"/>
  <c r="I74" i="17074"/>
  <c r="H74" i="17074"/>
  <c r="G74" i="17074"/>
  <c r="F74" i="17074"/>
  <c r="E74" i="17074"/>
  <c r="D74" i="17074"/>
  <c r="N47" i="17074"/>
  <c r="H47" i="17074"/>
  <c r="N25" i="17074"/>
  <c r="H25" i="17074"/>
  <c r="N27" i="17074"/>
  <c r="N8" i="17074"/>
  <c r="N7" i="17074"/>
  <c r="A84" i="8364"/>
  <c r="A83" i="8364"/>
  <c r="A80" i="8364"/>
  <c r="A79" i="8364"/>
  <c r="A76" i="8364"/>
  <c r="CT67" i="8364"/>
  <c r="CR67" i="8364"/>
  <c r="CP67" i="8364"/>
  <c r="CN67" i="8364"/>
  <c r="CL67" i="8364"/>
  <c r="CJ67" i="8364"/>
  <c r="CH67" i="8364"/>
  <c r="CF67" i="8364"/>
  <c r="CD67" i="8364"/>
  <c r="CB67" i="8364"/>
  <c r="BZ67" i="8364"/>
  <c r="BX67" i="8364"/>
  <c r="BV67" i="8364"/>
  <c r="BT67" i="8364"/>
  <c r="BR67" i="8364"/>
  <c r="BP67" i="8364"/>
  <c r="BN67" i="8364"/>
  <c r="BL67" i="8364"/>
  <c r="BJ67" i="8364"/>
  <c r="BH67" i="8364"/>
  <c r="BF67" i="8364"/>
  <c r="BD67" i="8364"/>
  <c r="BB67" i="8364"/>
  <c r="AZ67" i="8364"/>
  <c r="AX67" i="8364"/>
  <c r="AV67" i="8364"/>
  <c r="AT67" i="8364"/>
  <c r="AR67" i="8364"/>
  <c r="AP67" i="8364"/>
  <c r="AN67" i="8364"/>
  <c r="AL67" i="8364"/>
  <c r="AJ67" i="8364"/>
  <c r="AH67" i="8364"/>
  <c r="AF67" i="8364"/>
  <c r="AD67" i="8364"/>
  <c r="AB67" i="8364"/>
  <c r="Z67" i="8364"/>
  <c r="X67" i="8364"/>
  <c r="V67" i="8364"/>
  <c r="T67" i="8364"/>
  <c r="R67" i="8364"/>
  <c r="P67" i="8364"/>
  <c r="N67" i="8364"/>
  <c r="L67" i="8364"/>
  <c r="J67" i="8364"/>
  <c r="H67" i="8364"/>
  <c r="F67" i="8364"/>
  <c r="D67" i="8364"/>
  <c r="B67" i="8364"/>
  <c r="CR65" i="8364"/>
  <c r="CP65" i="8364"/>
  <c r="CN65" i="8364"/>
  <c r="CL65" i="8364"/>
  <c r="CJ65" i="8364"/>
  <c r="CH65" i="8364"/>
  <c r="CF65" i="8364"/>
  <c r="CD65" i="8364"/>
  <c r="CB65" i="8364"/>
  <c r="BZ65" i="8364"/>
  <c r="BX65" i="8364"/>
  <c r="CT37" i="8364"/>
  <c r="CR37" i="8364"/>
  <c r="CP37" i="8364"/>
  <c r="CN37" i="8364"/>
  <c r="CL37" i="8364"/>
  <c r="CJ37" i="8364"/>
  <c r="CH37" i="8364"/>
  <c r="CF37" i="8364"/>
  <c r="CD37" i="8364"/>
  <c r="CB37" i="8364"/>
  <c r="BZ37" i="8364"/>
  <c r="BX37" i="8364"/>
  <c r="BH37" i="8364"/>
  <c r="BF37" i="8364"/>
  <c r="BD37" i="8364"/>
  <c r="BB37" i="8364"/>
  <c r="AZ37" i="8364"/>
  <c r="AX37" i="8364"/>
  <c r="AV37" i="8364"/>
  <c r="AT37" i="8364"/>
  <c r="AR37" i="8364"/>
  <c r="AJ37" i="8364"/>
  <c r="AH37" i="8364"/>
  <c r="AF37" i="8364"/>
  <c r="AD37" i="8364"/>
  <c r="AB37" i="8364"/>
  <c r="Z37" i="8364"/>
  <c r="X37" i="8364"/>
  <c r="V37" i="8364"/>
  <c r="T37" i="8364"/>
  <c r="R37" i="8364"/>
  <c r="P37" i="8364"/>
  <c r="N37" i="8364"/>
  <c r="L37" i="8364"/>
  <c r="J37" i="8364"/>
  <c r="H37" i="8364"/>
  <c r="F37" i="8364"/>
  <c r="D37" i="8364"/>
  <c r="B37" i="8364"/>
  <c r="CT36" i="8364"/>
  <c r="CR36" i="8364"/>
  <c r="CP36" i="8364"/>
  <c r="CN36" i="8364"/>
  <c r="CL36" i="8364"/>
  <c r="CJ36" i="8364"/>
  <c r="CH36" i="8364"/>
  <c r="CF36" i="8364"/>
  <c r="CD36" i="8364"/>
  <c r="CB36" i="8364"/>
  <c r="BZ36" i="8364"/>
  <c r="BX36" i="8364"/>
  <c r="BH36" i="8364"/>
  <c r="BF36" i="8364"/>
  <c r="BD36" i="8364"/>
  <c r="BB36" i="8364"/>
  <c r="AZ36" i="8364"/>
  <c r="AX36" i="8364"/>
  <c r="AV36" i="8364"/>
  <c r="AT36" i="8364"/>
  <c r="AR36" i="8364"/>
  <c r="AJ36" i="8364"/>
  <c r="AH36" i="8364"/>
  <c r="AF36" i="8364"/>
  <c r="AD36" i="8364"/>
  <c r="AB36" i="8364"/>
  <c r="Z36" i="8364"/>
  <c r="X36" i="8364"/>
  <c r="V36" i="8364"/>
  <c r="T36" i="8364"/>
  <c r="R36" i="8364"/>
  <c r="P36" i="8364"/>
  <c r="N36" i="8364"/>
  <c r="L36" i="8364"/>
  <c r="J36" i="8364"/>
  <c r="H36" i="8364"/>
  <c r="F36" i="8364"/>
  <c r="D36" i="8364"/>
  <c r="B36" i="8364"/>
  <c r="A93" i="259"/>
  <c r="A92" i="259"/>
  <c r="A89" i="259"/>
  <c r="A88" i="259"/>
  <c r="A87" i="259"/>
  <c r="CT76" i="8364"/>
  <c r="CR84" i="259"/>
  <c r="CR76" i="8364" s="1"/>
  <c r="CP84" i="259"/>
  <c r="CP76" i="8364" s="1"/>
  <c r="CN84" i="259"/>
  <c r="CN76" i="8364" s="1"/>
  <c r="CL84" i="259"/>
  <c r="CL76" i="8364" s="1"/>
  <c r="CJ84" i="259"/>
  <c r="CJ76" i="8364" s="1"/>
  <c r="CH84" i="259"/>
  <c r="CH76" i="8364" s="1"/>
  <c r="CF84" i="259"/>
  <c r="CF76" i="8364" s="1"/>
  <c r="CD84" i="259"/>
  <c r="CD76" i="8364" s="1"/>
  <c r="CB84" i="259"/>
  <c r="CB76" i="8364" s="1"/>
  <c r="BZ84" i="259"/>
  <c r="BZ76" i="8364" s="1"/>
  <c r="BX84" i="259"/>
  <c r="BX76" i="8364" s="1"/>
  <c r="BV84" i="259"/>
  <c r="BV76" i="8364" s="1"/>
  <c r="BT84" i="259"/>
  <c r="BT76" i="8364" s="1"/>
  <c r="BR84" i="259"/>
  <c r="BR76" i="8364" s="1"/>
  <c r="BP84" i="259"/>
  <c r="BP76" i="8364" s="1"/>
  <c r="BN84" i="259"/>
  <c r="BN76" i="8364" s="1"/>
  <c r="BL84" i="259"/>
  <c r="BL76" i="8364" s="1"/>
  <c r="BJ84" i="259"/>
  <c r="BJ76" i="8364" s="1"/>
  <c r="BH84" i="259"/>
  <c r="BH76" i="8364" s="1"/>
  <c r="BF84" i="259"/>
  <c r="BF76" i="8364" s="1"/>
  <c r="BD84" i="259"/>
  <c r="BD76" i="8364" s="1"/>
  <c r="BB84" i="259"/>
  <c r="BB76" i="8364" s="1"/>
  <c r="AZ84" i="259"/>
  <c r="AZ76" i="8364" s="1"/>
  <c r="AX84" i="259"/>
  <c r="AX76" i="8364" s="1"/>
  <c r="AV84" i="259"/>
  <c r="AV76" i="8364" s="1"/>
  <c r="AT84" i="259"/>
  <c r="AT76" i="8364" s="1"/>
  <c r="AR84" i="259"/>
  <c r="AR76" i="8364" s="1"/>
  <c r="AP84" i="259"/>
  <c r="AP76" i="8364" s="1"/>
  <c r="AN84" i="259"/>
  <c r="AN76" i="8364" s="1"/>
  <c r="AL84" i="259"/>
  <c r="AL76" i="8364" s="1"/>
  <c r="AJ84" i="259"/>
  <c r="AJ76" i="8364" s="1"/>
  <c r="AH84" i="259"/>
  <c r="AH76" i="8364" s="1"/>
  <c r="AF84" i="259"/>
  <c r="AF76" i="8364" s="1"/>
  <c r="AD84" i="259"/>
  <c r="AD76" i="8364" s="1"/>
  <c r="AB84" i="259"/>
  <c r="AB76" i="8364" s="1"/>
  <c r="Z84" i="259"/>
  <c r="Z76" i="8364" s="1"/>
  <c r="X84" i="259"/>
  <c r="X76" i="8364" s="1"/>
  <c r="V84" i="259"/>
  <c r="V76" i="8364" s="1"/>
  <c r="T84" i="259"/>
  <c r="T76" i="8364" s="1"/>
  <c r="R84" i="259"/>
  <c r="R76" i="8364" s="1"/>
  <c r="P84" i="259"/>
  <c r="P76" i="8364" s="1"/>
  <c r="N84" i="259"/>
  <c r="N76" i="8364" s="1"/>
  <c r="L84" i="259"/>
  <c r="L76" i="8364" s="1"/>
  <c r="J84" i="259"/>
  <c r="J76" i="8364" s="1"/>
  <c r="H84" i="259"/>
  <c r="H76" i="8364" s="1"/>
  <c r="F84" i="259"/>
  <c r="F76" i="8364" s="1"/>
  <c r="D84" i="259"/>
  <c r="D76" i="8364" s="1"/>
  <c r="B84" i="259"/>
  <c r="B76" i="8364" s="1"/>
  <c r="A84" i="259"/>
  <c r="CR70" i="259"/>
  <c r="CP70" i="259"/>
  <c r="CN70" i="259"/>
  <c r="CL70" i="259"/>
  <c r="CJ70" i="259"/>
  <c r="CH70" i="259"/>
  <c r="CF70" i="259"/>
  <c r="CD70" i="259"/>
  <c r="CB70" i="259"/>
  <c r="BZ70" i="259"/>
  <c r="BX70" i="259"/>
  <c r="BV70" i="259"/>
  <c r="BT70" i="259"/>
  <c r="BR70" i="259"/>
  <c r="BP70" i="259"/>
  <c r="BN70" i="259"/>
  <c r="BL70" i="259"/>
  <c r="BJ70" i="259"/>
  <c r="BH70" i="259"/>
  <c r="BF70" i="259"/>
  <c r="BD70" i="259"/>
  <c r="BB70" i="259"/>
  <c r="AZ70" i="259"/>
  <c r="AX70" i="259"/>
  <c r="AV70" i="259"/>
  <c r="AT70" i="259"/>
  <c r="AR70" i="259"/>
  <c r="AP70" i="259"/>
  <c r="AN70" i="259"/>
  <c r="AL70" i="259"/>
  <c r="AJ70" i="259"/>
  <c r="AH70" i="259"/>
  <c r="AF70" i="259"/>
  <c r="AD70" i="259"/>
  <c r="AB70" i="259"/>
  <c r="Z70" i="259"/>
  <c r="X70" i="259"/>
  <c r="V70" i="259"/>
  <c r="T70" i="259"/>
  <c r="R70" i="259"/>
  <c r="P70" i="259"/>
  <c r="N70" i="259"/>
  <c r="L70" i="259"/>
  <c r="J70" i="259"/>
  <c r="H70" i="259"/>
  <c r="F70" i="259"/>
  <c r="D70" i="259"/>
  <c r="B70" i="259"/>
  <c r="CR69" i="259"/>
  <c r="CP69" i="259"/>
  <c r="CN69" i="259"/>
  <c r="CL69" i="259"/>
  <c r="CJ69" i="259"/>
  <c r="CH69" i="259"/>
  <c r="CF69" i="259"/>
  <c r="CD69" i="259"/>
  <c r="CB69" i="259"/>
  <c r="BZ69" i="259"/>
  <c r="BX69" i="259"/>
  <c r="BV69" i="259"/>
  <c r="BT69" i="259"/>
  <c r="BR69" i="259"/>
  <c r="BP69" i="259"/>
  <c r="BN69" i="259"/>
  <c r="BL69" i="259"/>
  <c r="BJ69" i="259"/>
  <c r="BH69" i="259"/>
  <c r="BF69" i="259"/>
  <c r="BD69" i="259"/>
  <c r="BB69" i="259"/>
  <c r="AZ69" i="259"/>
  <c r="AX69" i="259"/>
  <c r="AV69" i="259"/>
  <c r="AT69" i="259"/>
  <c r="AR69" i="259"/>
  <c r="AP69" i="259"/>
  <c r="AN69" i="259"/>
  <c r="AL69" i="259"/>
  <c r="AJ69" i="259"/>
  <c r="AH69" i="259"/>
  <c r="AF69" i="259"/>
  <c r="AD69" i="259"/>
  <c r="AB69" i="259"/>
  <c r="Z69" i="259"/>
  <c r="X69" i="259"/>
  <c r="V69" i="259"/>
  <c r="T69" i="259"/>
  <c r="R69" i="259"/>
  <c r="P69" i="259"/>
  <c r="N69" i="259"/>
  <c r="L69" i="259"/>
  <c r="J69" i="259"/>
  <c r="H69" i="259"/>
  <c r="F69" i="259"/>
  <c r="D69" i="259"/>
  <c r="B69" i="259"/>
  <c r="CR68" i="259"/>
  <c r="CP68" i="259"/>
  <c r="CN68" i="259"/>
  <c r="CL68" i="259"/>
  <c r="CJ68" i="259"/>
  <c r="CH68" i="259"/>
  <c r="CF68" i="259"/>
  <c r="CD68" i="259"/>
  <c r="CB68" i="259"/>
  <c r="BZ68" i="259"/>
  <c r="BX68" i="259"/>
  <c r="BV68" i="259"/>
  <c r="BT68" i="259"/>
  <c r="BR68" i="259"/>
  <c r="BP68" i="259"/>
  <c r="BN68" i="259"/>
  <c r="BL68" i="259"/>
  <c r="BJ68" i="259"/>
  <c r="BH68" i="259"/>
  <c r="BF68" i="259"/>
  <c r="BD68" i="259"/>
  <c r="BB68" i="259"/>
  <c r="AZ68" i="259"/>
  <c r="AX68" i="259"/>
  <c r="AV68" i="259"/>
  <c r="AT68" i="259"/>
  <c r="AR68" i="259"/>
  <c r="AP68" i="259"/>
  <c r="AN68" i="259"/>
  <c r="AL68" i="259"/>
  <c r="AJ68" i="259"/>
  <c r="AH68" i="259"/>
  <c r="AF68" i="259"/>
  <c r="AD68" i="259"/>
  <c r="AB68" i="259"/>
  <c r="Z68" i="259"/>
  <c r="X68" i="259"/>
  <c r="V68" i="259"/>
  <c r="T68" i="259"/>
  <c r="R68" i="259"/>
  <c r="P68" i="259"/>
  <c r="N68" i="259"/>
  <c r="L68" i="259"/>
  <c r="J68" i="259"/>
  <c r="H68" i="259"/>
  <c r="F68" i="259"/>
  <c r="D68" i="259"/>
  <c r="B68" i="259"/>
  <c r="BT67" i="259"/>
  <c r="BR67" i="259"/>
  <c r="BP67" i="259"/>
  <c r="BN67" i="259"/>
  <c r="BL67" i="259"/>
  <c r="BJ67" i="259"/>
  <c r="BH67" i="259"/>
  <c r="BF67" i="259"/>
  <c r="BD67" i="259"/>
  <c r="BB67" i="259"/>
  <c r="AZ67" i="259"/>
  <c r="P67" i="259"/>
  <c r="CR65" i="259"/>
  <c r="CP65" i="259"/>
  <c r="CN65" i="259"/>
  <c r="CL65" i="259"/>
  <c r="CJ65" i="259"/>
  <c r="CH65" i="259"/>
  <c r="CF65" i="259"/>
  <c r="CD65" i="259"/>
  <c r="CB65" i="259"/>
  <c r="BZ65" i="259"/>
  <c r="BX65" i="259"/>
  <c r="BV65" i="259"/>
  <c r="BT65" i="259"/>
  <c r="BR65" i="259"/>
  <c r="BP65" i="259"/>
  <c r="BN65" i="259"/>
  <c r="BL65" i="259"/>
  <c r="BJ65" i="259"/>
  <c r="BH65" i="259"/>
  <c r="BF65" i="259"/>
  <c r="BD65" i="259"/>
  <c r="BB65" i="259"/>
  <c r="AZ65" i="259"/>
  <c r="AX65" i="259"/>
  <c r="AV65" i="259"/>
  <c r="AT65" i="259"/>
  <c r="AR65" i="259"/>
  <c r="AP65" i="259"/>
  <c r="AN65" i="259"/>
  <c r="AL65" i="259"/>
  <c r="AJ65" i="259"/>
  <c r="AH65" i="259"/>
  <c r="AF65" i="259"/>
  <c r="AD65" i="259"/>
  <c r="AB65" i="259"/>
  <c r="Z65" i="259"/>
  <c r="X65" i="259"/>
  <c r="V65" i="259"/>
  <c r="T65" i="259"/>
  <c r="R65" i="259"/>
  <c r="P65" i="259"/>
  <c r="N65" i="259"/>
  <c r="L65" i="259"/>
  <c r="J65" i="259"/>
  <c r="H65" i="259"/>
  <c r="F65" i="259"/>
  <c r="D65" i="259"/>
  <c r="B65" i="259"/>
  <c r="CR40" i="259"/>
  <c r="CP40" i="259"/>
  <c r="CN40" i="259"/>
  <c r="CL40" i="259"/>
  <c r="CJ40" i="259"/>
  <c r="CH40" i="259"/>
  <c r="CF40" i="259"/>
  <c r="CD40" i="259"/>
  <c r="CB40" i="259"/>
  <c r="BZ40" i="259"/>
  <c r="BX40" i="259"/>
  <c r="BT40" i="259"/>
  <c r="BR40" i="259"/>
  <c r="BP40" i="259"/>
  <c r="BN40" i="259"/>
  <c r="BL40" i="259"/>
  <c r="BJ40" i="259"/>
  <c r="BH40" i="259"/>
  <c r="BF40" i="259"/>
  <c r="BD40" i="259"/>
  <c r="BB40" i="259"/>
  <c r="AZ40" i="259"/>
  <c r="AV40" i="259"/>
  <c r="AT40" i="259"/>
  <c r="AR40" i="259"/>
  <c r="AP40" i="259"/>
  <c r="AN40" i="259"/>
  <c r="AL40" i="259"/>
  <c r="AJ40" i="259"/>
  <c r="AH40" i="259"/>
  <c r="AF40" i="259"/>
  <c r="AD40" i="259"/>
  <c r="AB40" i="259"/>
  <c r="Z40" i="259"/>
  <c r="X40" i="259"/>
  <c r="V40" i="259"/>
  <c r="T40" i="259"/>
  <c r="R40" i="259"/>
  <c r="P40" i="259"/>
  <c r="N40" i="259"/>
  <c r="L40" i="259"/>
  <c r="J40" i="259"/>
  <c r="H40" i="259"/>
  <c r="F40" i="259"/>
  <c r="D40" i="259"/>
  <c r="B40" i="259"/>
  <c r="BT37" i="259"/>
  <c r="BR37" i="259"/>
  <c r="BP37" i="259"/>
  <c r="BN37" i="259"/>
  <c r="BL37" i="259"/>
  <c r="BJ37" i="259"/>
  <c r="BT36" i="259"/>
  <c r="BR36" i="259"/>
  <c r="BP36" i="259"/>
  <c r="BN36" i="259"/>
  <c r="BL36" i="259"/>
  <c r="BJ36" i="259"/>
  <c r="BV9" i="259"/>
  <c r="BT9" i="259"/>
  <c r="BR9" i="259"/>
  <c r="BP9" i="259"/>
  <c r="BN9" i="259"/>
  <c r="BL9" i="259"/>
  <c r="BJ9" i="259"/>
  <c r="BH9" i="259"/>
  <c r="BF9" i="259"/>
  <c r="BD9" i="259"/>
  <c r="BB9" i="259"/>
  <c r="AZ9" i="259"/>
  <c r="AX9" i="259"/>
  <c r="AV9" i="259"/>
  <c r="AT9" i="259"/>
  <c r="AR9" i="259"/>
  <c r="AP9" i="259"/>
  <c r="AN9" i="259"/>
  <c r="AL9" i="259"/>
  <c r="AJ9" i="259"/>
  <c r="AH9" i="259"/>
  <c r="AF9" i="259"/>
  <c r="AD9" i="259"/>
  <c r="AB9" i="259"/>
  <c r="Z9" i="259"/>
  <c r="X9" i="259"/>
  <c r="V9" i="259"/>
  <c r="T9" i="259"/>
  <c r="R9" i="259"/>
  <c r="P9" i="259"/>
  <c r="N9" i="259"/>
  <c r="L9" i="259"/>
  <c r="J9" i="259"/>
  <c r="H9" i="259"/>
  <c r="F9" i="259"/>
  <c r="D9" i="259"/>
  <c r="B9" i="259"/>
  <c r="AF127" i="17072"/>
  <c r="AE127" i="17072"/>
  <c r="AD127" i="17072"/>
  <c r="AC127" i="17072"/>
  <c r="AB127" i="17072"/>
  <c r="AA127" i="17072"/>
  <c r="Z127" i="17072"/>
  <c r="Y127" i="17072"/>
  <c r="X127" i="17072"/>
  <c r="W127" i="17072"/>
  <c r="V127" i="17072"/>
  <c r="U127" i="17072"/>
  <c r="T127" i="17072"/>
  <c r="S127" i="17072"/>
  <c r="R127" i="17072"/>
  <c r="Q127" i="17072"/>
  <c r="P127" i="17072"/>
  <c r="O127" i="17072"/>
  <c r="N127" i="17072"/>
  <c r="M127" i="17072"/>
  <c r="L127" i="17072"/>
  <c r="K127" i="17072"/>
  <c r="J127" i="17072"/>
  <c r="I127" i="17072"/>
  <c r="H127" i="17072"/>
  <c r="G127" i="17072"/>
  <c r="F127" i="17072"/>
  <c r="E127" i="17072"/>
  <c r="D127" i="17072"/>
  <c r="C127" i="17072"/>
  <c r="AG126" i="17072"/>
  <c r="AG125" i="17072"/>
  <c r="AG124" i="17072"/>
  <c r="AG123" i="17072"/>
  <c r="AG122" i="17072"/>
  <c r="AG121" i="17072"/>
  <c r="AG120" i="17072"/>
  <c r="AG119" i="17072"/>
  <c r="AG118" i="17072"/>
  <c r="AG117" i="17072"/>
  <c r="AG116" i="17072"/>
  <c r="AG115" i="17072"/>
  <c r="B112" i="17072"/>
  <c r="B88" i="17072"/>
  <c r="B86" i="17072"/>
  <c r="B85" i="17072"/>
  <c r="N68" i="17072"/>
  <c r="H68" i="17072"/>
  <c r="B68" i="17072"/>
  <c r="N66" i="17072"/>
  <c r="H66" i="17072"/>
  <c r="B65" i="17072"/>
  <c r="B64" i="17072"/>
  <c r="B62" i="17072"/>
  <c r="H45" i="17072"/>
  <c r="B45" i="17072"/>
  <c r="N43" i="17072"/>
  <c r="H43" i="17072"/>
  <c r="B42" i="17072"/>
  <c r="B41" i="17072"/>
  <c r="N27" i="17072"/>
  <c r="N45" i="17072" s="1"/>
  <c r="H27" i="17072"/>
  <c r="B27" i="17072"/>
  <c r="N26" i="17072"/>
  <c r="N25" i="17072"/>
  <c r="H25" i="17072"/>
  <c r="B24" i="17072"/>
  <c r="B23" i="17072"/>
  <c r="N8" i="17072"/>
  <c r="H8" i="17072"/>
  <c r="N7" i="17072"/>
  <c r="H7" i="17072"/>
  <c r="H6" i="17072"/>
  <c r="B110" i="17072" s="1"/>
  <c r="N5" i="17072"/>
  <c r="B133" i="17072" s="1"/>
  <c r="H5" i="17072"/>
  <c r="B109" i="17072" s="1"/>
  <c r="B104" i="32"/>
  <c r="E98" i="32"/>
  <c r="G95" i="32"/>
  <c r="G94" i="32"/>
  <c r="M92" i="32"/>
  <c r="O81" i="32"/>
  <c r="N81" i="32"/>
  <c r="M81" i="32"/>
  <c r="L81" i="32"/>
  <c r="K81" i="32"/>
  <c r="J81" i="32"/>
  <c r="I81" i="32"/>
  <c r="H81" i="32"/>
  <c r="G81" i="32"/>
  <c r="F81" i="32"/>
  <c r="E81" i="32"/>
  <c r="D81" i="32"/>
  <c r="B28" i="32"/>
  <c r="H28" i="32" s="1"/>
  <c r="H8" i="32"/>
  <c r="A101" i="2819"/>
  <c r="A97" i="2819"/>
  <c r="CT91" i="2819"/>
  <c r="CT36" i="2819" s="1"/>
  <c r="CT28" i="259" s="1"/>
  <c r="CR91" i="2819"/>
  <c r="CR22" i="2819" s="1"/>
  <c r="CP91" i="2819"/>
  <c r="CP34" i="2819" s="1"/>
  <c r="CP26" i="259" s="1"/>
  <c r="CN91" i="2819"/>
  <c r="CN36" i="2819" s="1"/>
  <c r="CN28" i="259" s="1"/>
  <c r="CL91" i="2819"/>
  <c r="CJ91" i="2819"/>
  <c r="CJ26" i="2819" s="1"/>
  <c r="CH91" i="2819"/>
  <c r="CH26" i="2819" s="1"/>
  <c r="CH17" i="259" s="1"/>
  <c r="CF91" i="2819"/>
  <c r="CF22" i="2819" s="1"/>
  <c r="CD91" i="2819"/>
  <c r="CD20" i="2819" s="1"/>
  <c r="CB91" i="2819"/>
  <c r="CB14" i="2819" s="1"/>
  <c r="BZ91" i="2819"/>
  <c r="BZ36" i="2819" s="1"/>
  <c r="BX91" i="2819"/>
  <c r="BX14" i="2819" s="1"/>
  <c r="BV91" i="2819"/>
  <c r="BV34" i="2819" s="1"/>
  <c r="BT91" i="2819"/>
  <c r="BT34" i="2819" s="1"/>
  <c r="BR91" i="2819"/>
  <c r="BR26" i="2819" s="1"/>
  <c r="BR17" i="259" s="1"/>
  <c r="BP91" i="2819"/>
  <c r="BP34" i="2819" s="1"/>
  <c r="BP26" i="259" s="1"/>
  <c r="BN91" i="2819"/>
  <c r="BN36" i="2819" s="1"/>
  <c r="BL91" i="2819"/>
  <c r="BL12" i="2819" s="1"/>
  <c r="BL11" i="259" s="1"/>
  <c r="BJ91" i="2819"/>
  <c r="BJ36" i="2819" s="1"/>
  <c r="BH91" i="2819"/>
  <c r="BH34" i="2819" s="1"/>
  <c r="BH26" i="259" s="1"/>
  <c r="BF91" i="2819"/>
  <c r="BF34" i="2819" s="1"/>
  <c r="BD91" i="2819"/>
  <c r="BD20" i="2819" s="1"/>
  <c r="BB91" i="2819"/>
  <c r="BB36" i="2819" s="1"/>
  <c r="AZ91" i="2819"/>
  <c r="AZ18" i="2819" s="1"/>
  <c r="AX91" i="2819"/>
  <c r="AX12" i="2819" s="1"/>
  <c r="AX11" i="259" s="1"/>
  <c r="AV91" i="2819"/>
  <c r="AV14" i="2819" s="1"/>
  <c r="AT91" i="2819"/>
  <c r="AT34" i="2819" s="1"/>
  <c r="AT26" i="259" s="1"/>
  <c r="AR91" i="2819"/>
  <c r="AR36" i="2819" s="1"/>
  <c r="AR28" i="259" s="1"/>
  <c r="AP91" i="2819"/>
  <c r="AN91" i="2819"/>
  <c r="AN36" i="2819" s="1"/>
  <c r="AN28" i="259" s="1"/>
  <c r="AL91" i="2819"/>
  <c r="AL36" i="2819" s="1"/>
  <c r="AJ91" i="2819"/>
  <c r="AJ20" i="2819" s="1"/>
  <c r="AH91" i="2819"/>
  <c r="AH36" i="2819" s="1"/>
  <c r="AF91" i="2819"/>
  <c r="AF34" i="2819" s="1"/>
  <c r="AF26" i="259" s="1"/>
  <c r="AD91" i="2819"/>
  <c r="AD34" i="2819" s="1"/>
  <c r="AD26" i="259" s="1"/>
  <c r="X91" i="2819"/>
  <c r="X20" i="2819" s="1"/>
  <c r="V91" i="2819"/>
  <c r="T91" i="2819"/>
  <c r="T34" i="2819" s="1"/>
  <c r="T26" i="259" s="1"/>
  <c r="R91" i="2819"/>
  <c r="R36" i="2819" s="1"/>
  <c r="R28" i="259" s="1"/>
  <c r="P91" i="2819"/>
  <c r="P20" i="2819" s="1"/>
  <c r="N91" i="2819"/>
  <c r="N7" i="2819" s="1"/>
  <c r="L91" i="2819"/>
  <c r="L34" i="2819" s="1"/>
  <c r="L26" i="259" s="1"/>
  <c r="J91" i="2819"/>
  <c r="J34" i="2819" s="1"/>
  <c r="J26" i="259" s="1"/>
  <c r="H91" i="2819"/>
  <c r="H36" i="2819" s="1"/>
  <c r="H28" i="259" s="1"/>
  <c r="F91" i="2819"/>
  <c r="D91" i="2819"/>
  <c r="D36" i="2819" s="1"/>
  <c r="B91" i="2819"/>
  <c r="B36" i="2819" s="1"/>
  <c r="A91" i="2819"/>
  <c r="CU85" i="2819"/>
  <c r="CT85" i="2819"/>
  <c r="CS85" i="2819"/>
  <c r="CR85" i="2819"/>
  <c r="CQ85" i="2819"/>
  <c r="CP85" i="2819"/>
  <c r="CO85" i="2819"/>
  <c r="CN85" i="2819"/>
  <c r="CM85" i="2819"/>
  <c r="CL85" i="2819"/>
  <c r="CK85" i="2819"/>
  <c r="CJ85" i="2819"/>
  <c r="CI85" i="2819"/>
  <c r="CH85" i="2819"/>
  <c r="CG85" i="2819"/>
  <c r="CF85" i="2819"/>
  <c r="CE85" i="2819"/>
  <c r="CD85" i="2819"/>
  <c r="CC85" i="2819"/>
  <c r="CB85" i="2819"/>
  <c r="CA85" i="2819"/>
  <c r="BZ85" i="2819"/>
  <c r="BY85" i="2819"/>
  <c r="BX85" i="2819"/>
  <c r="BW85" i="2819"/>
  <c r="BV85" i="2819"/>
  <c r="BU85" i="2819"/>
  <c r="BT85" i="2819"/>
  <c r="BS85" i="2819"/>
  <c r="BR85" i="2819"/>
  <c r="BQ85" i="2819"/>
  <c r="BO85" i="2819"/>
  <c r="BM85" i="2819"/>
  <c r="BL85" i="2819"/>
  <c r="BK85" i="2819"/>
  <c r="BJ85" i="2819"/>
  <c r="BI85" i="2819"/>
  <c r="BH85" i="2819"/>
  <c r="BG85" i="2819"/>
  <c r="BF85" i="2819"/>
  <c r="BE85" i="2819"/>
  <c r="BD85" i="2819"/>
  <c r="BC85" i="2819"/>
  <c r="BB85" i="2819"/>
  <c r="BA85" i="2819"/>
  <c r="AZ85" i="2819"/>
  <c r="AY85" i="2819"/>
  <c r="AX85" i="2819"/>
  <c r="AW85" i="2819"/>
  <c r="AV85" i="2819"/>
  <c r="AU85" i="2819"/>
  <c r="AT85" i="2819"/>
  <c r="AS85" i="2819"/>
  <c r="AR85" i="2819"/>
  <c r="AQ85" i="2819"/>
  <c r="AP85" i="2819"/>
  <c r="AO85" i="2819"/>
  <c r="AN85" i="2819"/>
  <c r="AM85" i="2819"/>
  <c r="AL85" i="2819"/>
  <c r="AK85" i="2819"/>
  <c r="AJ85" i="2819"/>
  <c r="AI85" i="2819"/>
  <c r="AH85" i="2819"/>
  <c r="AG85" i="2819"/>
  <c r="AF85" i="2819"/>
  <c r="AE85" i="2819"/>
  <c r="AD85" i="2819"/>
  <c r="AC85" i="2819"/>
  <c r="AB85" i="2819"/>
  <c r="AA85" i="2819"/>
  <c r="Z85" i="2819"/>
  <c r="Y85" i="2819"/>
  <c r="X85" i="2819"/>
  <c r="W85" i="2819"/>
  <c r="V85" i="2819"/>
  <c r="U85" i="2819"/>
  <c r="T85" i="2819"/>
  <c r="S85" i="2819"/>
  <c r="R85" i="2819"/>
  <c r="Q85" i="2819"/>
  <c r="P85" i="2819"/>
  <c r="O85" i="2819"/>
  <c r="N85" i="2819"/>
  <c r="M85" i="2819"/>
  <c r="L85" i="2819"/>
  <c r="K85" i="2819"/>
  <c r="J85" i="2819"/>
  <c r="I85" i="2819"/>
  <c r="H85" i="2819"/>
  <c r="G85" i="2819"/>
  <c r="F85" i="2819"/>
  <c r="E85" i="2819"/>
  <c r="D85" i="2819"/>
  <c r="C85" i="2819"/>
  <c r="B85" i="2819"/>
  <c r="CU84" i="2819"/>
  <c r="CT84" i="2819"/>
  <c r="CS84" i="2819"/>
  <c r="CR84" i="2819"/>
  <c r="CQ84" i="2819"/>
  <c r="CP84" i="2819"/>
  <c r="CO84" i="2819"/>
  <c r="CN84" i="2819"/>
  <c r="CM84" i="2819"/>
  <c r="CL84" i="2819"/>
  <c r="CK84" i="2819"/>
  <c r="CJ84" i="2819"/>
  <c r="CI84" i="2819"/>
  <c r="CH84" i="2819"/>
  <c r="CG84" i="2819"/>
  <c r="CF84" i="2819"/>
  <c r="CE84" i="2819"/>
  <c r="CD84" i="2819"/>
  <c r="CC84" i="2819"/>
  <c r="CB84" i="2819"/>
  <c r="CA84" i="2819"/>
  <c r="BZ84" i="2819"/>
  <c r="BY84" i="2819"/>
  <c r="BX84" i="2819"/>
  <c r="BW84" i="2819"/>
  <c r="BV84" i="2819"/>
  <c r="BU84" i="2819"/>
  <c r="BT84" i="2819"/>
  <c r="BS84" i="2819"/>
  <c r="BR84" i="2819"/>
  <c r="BQ84" i="2819"/>
  <c r="BP84" i="2819"/>
  <c r="BO84" i="2819"/>
  <c r="BN84" i="2819"/>
  <c r="BM84" i="2819"/>
  <c r="BL84" i="2819"/>
  <c r="BK84" i="2819"/>
  <c r="BJ84" i="2819"/>
  <c r="BI84" i="2819"/>
  <c r="BH84" i="2819"/>
  <c r="BG84" i="2819"/>
  <c r="BF84" i="2819"/>
  <c r="BE84" i="2819"/>
  <c r="BD84" i="2819"/>
  <c r="BC84" i="2819"/>
  <c r="BB84" i="2819"/>
  <c r="BA84" i="2819"/>
  <c r="AZ84" i="2819"/>
  <c r="AY84" i="2819"/>
  <c r="AX84" i="2819"/>
  <c r="AW84" i="2819"/>
  <c r="AV84" i="2819"/>
  <c r="AU84" i="2819"/>
  <c r="AT84" i="2819"/>
  <c r="AS84" i="2819"/>
  <c r="AR84" i="2819"/>
  <c r="AQ84" i="2819"/>
  <c r="AP84" i="2819"/>
  <c r="AO84" i="2819"/>
  <c r="AN84" i="2819"/>
  <c r="AM84" i="2819"/>
  <c r="AL84" i="2819"/>
  <c r="AK84" i="2819"/>
  <c r="AJ84" i="2819"/>
  <c r="AI84" i="2819"/>
  <c r="AH84" i="2819"/>
  <c r="AG84" i="2819"/>
  <c r="AF84" i="2819"/>
  <c r="AE84" i="2819"/>
  <c r="AD84" i="2819"/>
  <c r="AC84" i="2819"/>
  <c r="AB84" i="2819"/>
  <c r="AA84" i="2819"/>
  <c r="Z84" i="2819"/>
  <c r="Y84" i="2819"/>
  <c r="X84" i="2819"/>
  <c r="W84" i="2819"/>
  <c r="V84" i="2819"/>
  <c r="U84" i="2819"/>
  <c r="T84" i="2819"/>
  <c r="S84" i="2819"/>
  <c r="R84" i="2819"/>
  <c r="Q84" i="2819"/>
  <c r="P84" i="2819"/>
  <c r="O84" i="2819"/>
  <c r="N84" i="2819"/>
  <c r="M84" i="2819"/>
  <c r="L84" i="2819"/>
  <c r="K84" i="2819"/>
  <c r="J84" i="2819"/>
  <c r="I84" i="2819"/>
  <c r="H84" i="2819"/>
  <c r="G84" i="2819"/>
  <c r="F84" i="2819"/>
  <c r="E84" i="2819"/>
  <c r="D84" i="2819"/>
  <c r="C84" i="2819"/>
  <c r="B84" i="2819"/>
  <c r="CU83" i="2819"/>
  <c r="CT83" i="2819"/>
  <c r="CS83" i="2819"/>
  <c r="CR83" i="2819"/>
  <c r="CQ83" i="2819"/>
  <c r="CP83" i="2819"/>
  <c r="CO83" i="2819"/>
  <c r="CN83" i="2819"/>
  <c r="CM83" i="2819"/>
  <c r="CL83" i="2819"/>
  <c r="CK83" i="2819"/>
  <c r="CJ83" i="2819"/>
  <c r="CI83" i="2819"/>
  <c r="CH83" i="2819"/>
  <c r="CG83" i="2819"/>
  <c r="CF83" i="2819"/>
  <c r="CE83" i="2819"/>
  <c r="CD83" i="2819"/>
  <c r="CC83" i="2819"/>
  <c r="CB83" i="2819"/>
  <c r="CA83" i="2819"/>
  <c r="BZ83" i="2819"/>
  <c r="BY83" i="2819"/>
  <c r="BX83" i="2819"/>
  <c r="BW83" i="2819"/>
  <c r="BV83" i="2819"/>
  <c r="BU83" i="2819"/>
  <c r="BT83" i="2819"/>
  <c r="BS83" i="2819"/>
  <c r="BR83" i="2819"/>
  <c r="BQ83" i="2819"/>
  <c r="BP83" i="2819"/>
  <c r="BO83" i="2819"/>
  <c r="BN83" i="2819"/>
  <c r="BM83" i="2819"/>
  <c r="BL83" i="2819"/>
  <c r="BK83" i="2819"/>
  <c r="BJ83" i="2819"/>
  <c r="BI83" i="2819"/>
  <c r="BH83" i="2819"/>
  <c r="BG83" i="2819"/>
  <c r="BF83" i="2819"/>
  <c r="BE83" i="2819"/>
  <c r="BD83" i="2819"/>
  <c r="BC83" i="2819"/>
  <c r="BB83" i="2819"/>
  <c r="BA83" i="2819"/>
  <c r="AZ83" i="2819"/>
  <c r="AY83" i="2819"/>
  <c r="AX83" i="2819"/>
  <c r="AW83" i="2819"/>
  <c r="AV83" i="2819"/>
  <c r="AU83" i="2819"/>
  <c r="AT83" i="2819"/>
  <c r="AS83" i="2819"/>
  <c r="AR83" i="2819"/>
  <c r="AQ83" i="2819"/>
  <c r="AP83" i="2819"/>
  <c r="AO83" i="2819"/>
  <c r="AN83" i="2819"/>
  <c r="AM83" i="2819"/>
  <c r="AL83" i="2819"/>
  <c r="AK83" i="2819"/>
  <c r="AJ83" i="2819"/>
  <c r="AI83" i="2819"/>
  <c r="AH83" i="2819"/>
  <c r="AG83" i="2819"/>
  <c r="AF83" i="2819"/>
  <c r="AE83" i="2819"/>
  <c r="AD83" i="2819"/>
  <c r="AC83" i="2819"/>
  <c r="AB83" i="2819"/>
  <c r="AA83" i="2819"/>
  <c r="Z83" i="2819"/>
  <c r="Y83" i="2819"/>
  <c r="X83" i="2819"/>
  <c r="W83" i="2819"/>
  <c r="V83" i="2819"/>
  <c r="U83" i="2819"/>
  <c r="T83" i="2819"/>
  <c r="S83" i="2819"/>
  <c r="R83" i="2819"/>
  <c r="Q83" i="2819"/>
  <c r="P83" i="2819"/>
  <c r="O83" i="2819"/>
  <c r="N83" i="2819"/>
  <c r="M83" i="2819"/>
  <c r="L83" i="2819"/>
  <c r="K83" i="2819"/>
  <c r="J83" i="2819"/>
  <c r="I83" i="2819"/>
  <c r="H83" i="2819"/>
  <c r="G83" i="2819"/>
  <c r="F83" i="2819"/>
  <c r="E83" i="2819"/>
  <c r="D83" i="2819"/>
  <c r="C83" i="2819"/>
  <c r="B83" i="2819"/>
  <c r="CT77" i="2819"/>
  <c r="CR77" i="2819"/>
  <c r="CR50" i="2819" s="1"/>
  <c r="CP77" i="2819"/>
  <c r="CP50" i="2819" s="1"/>
  <c r="CN77" i="2819"/>
  <c r="CN50" i="2819" s="1"/>
  <c r="CL77" i="2819"/>
  <c r="CL50" i="2819" s="1"/>
  <c r="CJ77" i="2819"/>
  <c r="CJ50" i="2819" s="1"/>
  <c r="CH77" i="2819"/>
  <c r="CH50" i="2819" s="1"/>
  <c r="CF77" i="2819"/>
  <c r="CF50" i="2819" s="1"/>
  <c r="CD77" i="2819"/>
  <c r="CD50" i="2819" s="1"/>
  <c r="CB77" i="2819"/>
  <c r="CB50" i="2819" s="1"/>
  <c r="BZ77" i="2819"/>
  <c r="BZ50" i="2819" s="1"/>
  <c r="BX77" i="2819"/>
  <c r="BX50" i="2819" s="1"/>
  <c r="BV77" i="2819"/>
  <c r="BT77" i="2819"/>
  <c r="BT50" i="2819" s="1"/>
  <c r="BR77" i="2819"/>
  <c r="BR50" i="2819" s="1"/>
  <c r="BP77" i="2819"/>
  <c r="BP50" i="2819" s="1"/>
  <c r="BN77" i="2819"/>
  <c r="BN50" i="2819" s="1"/>
  <c r="BL77" i="2819"/>
  <c r="BL50" i="2819" s="1"/>
  <c r="BJ77" i="2819"/>
  <c r="BJ50" i="2819" s="1"/>
  <c r="BH77" i="2819"/>
  <c r="BH50" i="2819" s="1"/>
  <c r="BF77" i="2819"/>
  <c r="BF50" i="2819" s="1"/>
  <c r="BD77" i="2819"/>
  <c r="BD50" i="2819" s="1"/>
  <c r="BB77" i="2819"/>
  <c r="BB50" i="2819" s="1"/>
  <c r="AZ77" i="2819"/>
  <c r="AZ50" i="2819" s="1"/>
  <c r="AX77" i="2819"/>
  <c r="AV77" i="2819"/>
  <c r="AV50" i="2819" s="1"/>
  <c r="AT77" i="2819"/>
  <c r="AT50" i="2819" s="1"/>
  <c r="AR77" i="2819"/>
  <c r="AR50" i="2819" s="1"/>
  <c r="AP77" i="2819"/>
  <c r="AN77" i="2819"/>
  <c r="AN50" i="2819" s="1"/>
  <c r="AL77" i="2819"/>
  <c r="AL50" i="2819" s="1"/>
  <c r="AJ77" i="2819"/>
  <c r="AJ50" i="2819" s="1"/>
  <c r="AH77" i="2819"/>
  <c r="AH50" i="2819" s="1"/>
  <c r="AF77" i="2819"/>
  <c r="AF50" i="2819" s="1"/>
  <c r="AD77" i="2819"/>
  <c r="AD50" i="2819" s="1"/>
  <c r="AB77" i="2819"/>
  <c r="AB50" i="2819" s="1"/>
  <c r="Z77" i="2819"/>
  <c r="Z84" i="32" s="1"/>
  <c r="X77" i="2819"/>
  <c r="X50" i="2819" s="1"/>
  <c r="V77" i="2819"/>
  <c r="V50" i="2819" s="1"/>
  <c r="T77" i="2819"/>
  <c r="T50" i="2819" s="1"/>
  <c r="R77" i="2819"/>
  <c r="R50" i="2819" s="1"/>
  <c r="P77" i="2819"/>
  <c r="P50" i="2819" s="1"/>
  <c r="N77" i="2819"/>
  <c r="N50" i="2819" s="1"/>
  <c r="L77" i="2819"/>
  <c r="L50" i="2819" s="1"/>
  <c r="J77" i="2819"/>
  <c r="H77" i="2819"/>
  <c r="H50" i="2819" s="1"/>
  <c r="F77" i="2819"/>
  <c r="F50" i="2819" s="1"/>
  <c r="D77" i="2819"/>
  <c r="D50" i="2819" s="1"/>
  <c r="B77" i="2819"/>
  <c r="CT76" i="2819"/>
  <c r="CR76" i="2819"/>
  <c r="CP76" i="2819"/>
  <c r="CN76" i="2819"/>
  <c r="CL76" i="2819"/>
  <c r="CJ76" i="2819"/>
  <c r="CH76" i="2819"/>
  <c r="CF76" i="2819"/>
  <c r="CD76" i="2819"/>
  <c r="CB76" i="2819"/>
  <c r="BZ76" i="2819"/>
  <c r="BX76" i="2819"/>
  <c r="BV76" i="2819"/>
  <c r="BT76" i="2819"/>
  <c r="BR76" i="2819"/>
  <c r="BP76" i="2819"/>
  <c r="BN76" i="2819"/>
  <c r="BL76" i="2819"/>
  <c r="BJ76" i="2819"/>
  <c r="BH76" i="2819"/>
  <c r="BF76" i="2819"/>
  <c r="BD76" i="2819"/>
  <c r="BB76" i="2819"/>
  <c r="AZ76" i="2819"/>
  <c r="AX76" i="2819"/>
  <c r="AV76" i="2819"/>
  <c r="AT76" i="2819"/>
  <c r="AR76" i="2819"/>
  <c r="AP76" i="2819"/>
  <c r="AN76" i="2819"/>
  <c r="AL76" i="2819"/>
  <c r="AJ76" i="2819"/>
  <c r="AH76" i="2819"/>
  <c r="AF76" i="2819"/>
  <c r="AD76" i="2819"/>
  <c r="AB76" i="2819"/>
  <c r="Z76" i="2819"/>
  <c r="X76" i="2819"/>
  <c r="V76" i="2819"/>
  <c r="T76" i="2819"/>
  <c r="R76" i="2819"/>
  <c r="P76" i="2819"/>
  <c r="N76" i="2819"/>
  <c r="L76" i="2819"/>
  <c r="J76" i="2819"/>
  <c r="H76" i="2819"/>
  <c r="F76" i="2819"/>
  <c r="D76" i="2819"/>
  <c r="B76" i="2819"/>
  <c r="CT75" i="2819"/>
  <c r="CR75" i="2819"/>
  <c r="CR49" i="2819" s="1"/>
  <c r="CP75" i="2819"/>
  <c r="CP49" i="2819" s="1"/>
  <c r="CN75" i="2819"/>
  <c r="CN49" i="2819" s="1"/>
  <c r="CL75" i="2819"/>
  <c r="CL49" i="2819" s="1"/>
  <c r="CJ75" i="2819"/>
  <c r="CJ49" i="2819" s="1"/>
  <c r="CH75" i="2819"/>
  <c r="CH49" i="2819" s="1"/>
  <c r="CF75" i="2819"/>
  <c r="CF49" i="2819" s="1"/>
  <c r="CD75" i="2819"/>
  <c r="CD49" i="2819" s="1"/>
  <c r="CB75" i="2819"/>
  <c r="CB49" i="2819" s="1"/>
  <c r="BZ75" i="2819"/>
  <c r="BZ49" i="2819" s="1"/>
  <c r="BX75" i="2819"/>
  <c r="BX49" i="2819" s="1"/>
  <c r="BV75" i="2819"/>
  <c r="BT75" i="2819"/>
  <c r="BT49" i="2819" s="1"/>
  <c r="BR75" i="2819"/>
  <c r="BR49" i="2819" s="1"/>
  <c r="BP75" i="2819"/>
  <c r="BP49" i="2819" s="1"/>
  <c r="BN75" i="2819"/>
  <c r="BN49" i="2819" s="1"/>
  <c r="BL75" i="2819"/>
  <c r="BL49" i="2819" s="1"/>
  <c r="BJ75" i="2819"/>
  <c r="BJ49" i="2819" s="1"/>
  <c r="BH75" i="2819"/>
  <c r="BH49" i="2819" s="1"/>
  <c r="BF75" i="2819"/>
  <c r="BF49" i="2819" s="1"/>
  <c r="BD75" i="2819"/>
  <c r="BD49" i="2819" s="1"/>
  <c r="BB75" i="2819"/>
  <c r="BB49" i="2819" s="1"/>
  <c r="AZ75" i="2819"/>
  <c r="AZ49" i="2819" s="1"/>
  <c r="AX75" i="2819"/>
  <c r="AV75" i="2819"/>
  <c r="AV49" i="2819" s="1"/>
  <c r="AT75" i="2819"/>
  <c r="AT49" i="2819" s="1"/>
  <c r="AR75" i="2819"/>
  <c r="AR49" i="2819" s="1"/>
  <c r="AP75" i="2819"/>
  <c r="AP49" i="2819" s="1"/>
  <c r="AN75" i="2819"/>
  <c r="AN49" i="2819" s="1"/>
  <c r="AL75" i="2819"/>
  <c r="AL49" i="2819" s="1"/>
  <c r="AJ75" i="2819"/>
  <c r="AJ49" i="2819" s="1"/>
  <c r="AH75" i="2819"/>
  <c r="AH49" i="2819" s="1"/>
  <c r="AF75" i="2819"/>
  <c r="AF49" i="2819" s="1"/>
  <c r="AD75" i="2819"/>
  <c r="AD49" i="2819" s="1"/>
  <c r="AB75" i="2819"/>
  <c r="AB49" i="2819" s="1"/>
  <c r="Z75" i="2819"/>
  <c r="Z83" i="32" s="1"/>
  <c r="X75" i="2819"/>
  <c r="X49" i="2819" s="1"/>
  <c r="V75" i="2819"/>
  <c r="V49" i="2819" s="1"/>
  <c r="T75" i="2819"/>
  <c r="T49" i="2819" s="1"/>
  <c r="R75" i="2819"/>
  <c r="R49" i="2819" s="1"/>
  <c r="P75" i="2819"/>
  <c r="P49" i="2819" s="1"/>
  <c r="N75" i="2819"/>
  <c r="N49" i="2819" s="1"/>
  <c r="L75" i="2819"/>
  <c r="L49" i="2819" s="1"/>
  <c r="J75" i="2819"/>
  <c r="J49" i="2819" s="1"/>
  <c r="H75" i="2819"/>
  <c r="H49" i="2819" s="1"/>
  <c r="F75" i="2819"/>
  <c r="F49" i="2819" s="1"/>
  <c r="D75" i="2819"/>
  <c r="D49" i="2819" s="1"/>
  <c r="B75" i="2819"/>
  <c r="BT74" i="2819"/>
  <c r="BR74" i="2819"/>
  <c r="BP74" i="2819"/>
  <c r="BN74" i="2819"/>
  <c r="BL74" i="2819"/>
  <c r="BJ74" i="2819"/>
  <c r="BH74" i="2819"/>
  <c r="BF74" i="2819"/>
  <c r="BD74" i="2819"/>
  <c r="BB74" i="2819"/>
  <c r="AZ74" i="2819"/>
  <c r="P74" i="2819"/>
  <c r="Z73" i="2819"/>
  <c r="X73" i="2819"/>
  <c r="V73" i="2819"/>
  <c r="T73" i="2819"/>
  <c r="R73" i="2819"/>
  <c r="P73" i="2819"/>
  <c r="N73" i="2819"/>
  <c r="L73" i="2819"/>
  <c r="J73" i="2819"/>
  <c r="H73" i="2819"/>
  <c r="F73" i="2819"/>
  <c r="D73" i="2819"/>
  <c r="B73" i="2819"/>
  <c r="CT72" i="2819"/>
  <c r="CR72" i="2819"/>
  <c r="CP72" i="2819"/>
  <c r="CN72" i="2819"/>
  <c r="CL72" i="2819"/>
  <c r="CJ72" i="2819"/>
  <c r="CH72" i="2819"/>
  <c r="CF72" i="2819"/>
  <c r="CD72" i="2819"/>
  <c r="CB72" i="2819"/>
  <c r="BZ72" i="2819"/>
  <c r="BX72" i="2819"/>
  <c r="BV72" i="2819"/>
  <c r="BT72" i="2819"/>
  <c r="BR72" i="2819"/>
  <c r="BP72" i="2819"/>
  <c r="BN72" i="2819"/>
  <c r="BN48" i="2819" s="1"/>
  <c r="BL72" i="2819"/>
  <c r="BL48" i="2819" s="1"/>
  <c r="BJ72" i="2819"/>
  <c r="BJ48" i="2819" s="1"/>
  <c r="BH72" i="2819"/>
  <c r="BF72" i="2819"/>
  <c r="BF48" i="2819" s="1"/>
  <c r="BD72" i="2819"/>
  <c r="BD48" i="2819" s="1"/>
  <c r="BB72" i="2819"/>
  <c r="BB48" i="2819" s="1"/>
  <c r="AZ72" i="2819"/>
  <c r="AZ48" i="2819" s="1"/>
  <c r="AX72" i="2819"/>
  <c r="Z72" i="2819"/>
  <c r="Z82" i="32" s="1"/>
  <c r="X72" i="2819"/>
  <c r="V72" i="2819"/>
  <c r="T72" i="2819"/>
  <c r="R72" i="2819"/>
  <c r="P72" i="2819"/>
  <c r="N72" i="2819"/>
  <c r="L72" i="2819"/>
  <c r="J72" i="2819"/>
  <c r="H72" i="2819"/>
  <c r="F72" i="2819"/>
  <c r="D72" i="2819"/>
  <c r="B72" i="2819"/>
  <c r="Y82" i="32" s="1"/>
  <c r="CH59" i="2819"/>
  <c r="CF59" i="2819"/>
  <c r="CD59" i="2819"/>
  <c r="AF59" i="2819"/>
  <c r="AD59" i="2819"/>
  <c r="AB59" i="2819"/>
  <c r="Z59" i="2819"/>
  <c r="X59" i="2819"/>
  <c r="V59" i="2819"/>
  <c r="T59" i="2819"/>
  <c r="R59" i="2819"/>
  <c r="P59" i="2819"/>
  <c r="N59" i="2819"/>
  <c r="L59" i="2819"/>
  <c r="J59" i="2819"/>
  <c r="H59" i="2819"/>
  <c r="F59" i="2819"/>
  <c r="D59" i="2819"/>
  <c r="B59" i="2819"/>
  <c r="AP50" i="2819"/>
  <c r="J50" i="2819"/>
  <c r="CT47" i="2819"/>
  <c r="BV47" i="2819"/>
  <c r="AX47" i="2819"/>
  <c r="AX40" i="259" s="1"/>
  <c r="CT44" i="2819"/>
  <c r="CR44" i="2819"/>
  <c r="CP44" i="2819"/>
  <c r="CN44" i="2819"/>
  <c r="CL44" i="2819"/>
  <c r="CJ44" i="2819"/>
  <c r="CH44" i="2819"/>
  <c r="CF44" i="2819"/>
  <c r="CD44" i="2819"/>
  <c r="CB44" i="2819"/>
  <c r="BZ44" i="2819"/>
  <c r="BX44" i="2819"/>
  <c r="BV44" i="2819"/>
  <c r="BT44" i="2819"/>
  <c r="BR44" i="2819"/>
  <c r="BP44" i="2819"/>
  <c r="BN44" i="2819"/>
  <c r="BL44" i="2819"/>
  <c r="BJ44" i="2819"/>
  <c r="BH44" i="2819"/>
  <c r="BF44" i="2819"/>
  <c r="BD44" i="2819"/>
  <c r="BB44" i="2819"/>
  <c r="AZ44" i="2819"/>
  <c r="AX44" i="2819"/>
  <c r="AV44" i="2819"/>
  <c r="AT44" i="2819"/>
  <c r="AR44" i="2819"/>
  <c r="AP44" i="2819"/>
  <c r="AN44" i="2819"/>
  <c r="AL44" i="2819"/>
  <c r="AJ44" i="2819"/>
  <c r="AH44" i="2819"/>
  <c r="AF44" i="2819"/>
  <c r="AD44" i="2819"/>
  <c r="X44" i="2819"/>
  <c r="V44" i="2819"/>
  <c r="T44" i="2819"/>
  <c r="R44" i="2819"/>
  <c r="P44" i="2819"/>
  <c r="N44" i="2819"/>
  <c r="L44" i="2819"/>
  <c r="J44" i="2819"/>
  <c r="H44" i="2819"/>
  <c r="F44" i="2819"/>
  <c r="D44" i="2819"/>
  <c r="B44" i="2819"/>
  <c r="CT43" i="2819"/>
  <c r="CR43" i="2819"/>
  <c r="CP43" i="2819"/>
  <c r="CN43" i="2819"/>
  <c r="CL43" i="2819"/>
  <c r="CJ43" i="2819"/>
  <c r="CH43" i="2819"/>
  <c r="CF43" i="2819"/>
  <c r="CD43" i="2819"/>
  <c r="CB43" i="2819"/>
  <c r="BZ43" i="2819"/>
  <c r="BX43" i="2819"/>
  <c r="BV43" i="2819"/>
  <c r="BT43" i="2819"/>
  <c r="BR43" i="2819"/>
  <c r="BP43" i="2819"/>
  <c r="BN43" i="2819"/>
  <c r="BL43" i="2819"/>
  <c r="BJ43" i="2819"/>
  <c r="BH43" i="2819"/>
  <c r="BF43" i="2819"/>
  <c r="BD43" i="2819"/>
  <c r="BB43" i="2819"/>
  <c r="AZ43" i="2819"/>
  <c r="AX43" i="2819"/>
  <c r="AV43" i="2819"/>
  <c r="AT43" i="2819"/>
  <c r="AR43" i="2819"/>
  <c r="AP43" i="2819"/>
  <c r="AN43" i="2819"/>
  <c r="AL43" i="2819"/>
  <c r="AJ43" i="2819"/>
  <c r="AH43" i="2819"/>
  <c r="AF43" i="2819"/>
  <c r="X43" i="2819"/>
  <c r="V43" i="2819"/>
  <c r="T43" i="2819"/>
  <c r="R43" i="2819"/>
  <c r="P43" i="2819"/>
  <c r="N43" i="2819"/>
  <c r="L43" i="2819"/>
  <c r="J43" i="2819"/>
  <c r="H43" i="2819"/>
  <c r="F43" i="2819"/>
  <c r="D43" i="2819"/>
  <c r="B43" i="2819"/>
  <c r="CT42" i="2819"/>
  <c r="CR42" i="2819"/>
  <c r="CP42" i="2819"/>
  <c r="CN42" i="2819"/>
  <c r="CL42" i="2819"/>
  <c r="CJ42" i="2819"/>
  <c r="CH42" i="2819"/>
  <c r="CF42" i="2819"/>
  <c r="CD42" i="2819"/>
  <c r="CB42" i="2819"/>
  <c r="BZ42" i="2819"/>
  <c r="BX42" i="2819"/>
  <c r="BV42" i="2819"/>
  <c r="BT42" i="2819"/>
  <c r="BR42" i="2819"/>
  <c r="BP42" i="2819"/>
  <c r="BN42" i="2819"/>
  <c r="BL42" i="2819"/>
  <c r="BJ42" i="2819"/>
  <c r="BH42" i="2819"/>
  <c r="BF42" i="2819"/>
  <c r="BD42" i="2819"/>
  <c r="BB42" i="2819"/>
  <c r="AZ42" i="2819"/>
  <c r="AX42" i="2819"/>
  <c r="AV42" i="2819"/>
  <c r="AT42" i="2819"/>
  <c r="AR42" i="2819"/>
  <c r="AP42" i="2819"/>
  <c r="AN42" i="2819"/>
  <c r="AL42" i="2819"/>
  <c r="AJ42" i="2819"/>
  <c r="AH42" i="2819"/>
  <c r="AF42" i="2819"/>
  <c r="X42" i="2819"/>
  <c r="V42" i="2819"/>
  <c r="T42" i="2819"/>
  <c r="R42" i="2819"/>
  <c r="P42" i="2819"/>
  <c r="N42" i="2819"/>
  <c r="L42" i="2819"/>
  <c r="J42" i="2819"/>
  <c r="H42" i="2819"/>
  <c r="F42" i="2819"/>
  <c r="D42" i="2819"/>
  <c r="B42" i="2819"/>
  <c r="CT41" i="2819"/>
  <c r="CR41" i="2819"/>
  <c r="CP41" i="2819"/>
  <c r="CN41" i="2819"/>
  <c r="CL41" i="2819"/>
  <c r="CJ41" i="2819"/>
  <c r="CH41" i="2819"/>
  <c r="CF41" i="2819"/>
  <c r="CD41" i="2819"/>
  <c r="CB41" i="2819"/>
  <c r="BZ41" i="2819"/>
  <c r="BX41" i="2819"/>
  <c r="BV41" i="2819"/>
  <c r="BT41" i="2819"/>
  <c r="BR41" i="2819"/>
  <c r="BP41" i="2819"/>
  <c r="BN41" i="2819"/>
  <c r="BL41" i="2819"/>
  <c r="BJ41" i="2819"/>
  <c r="BH41" i="2819"/>
  <c r="BF41" i="2819"/>
  <c r="BD41" i="2819"/>
  <c r="BB41" i="2819"/>
  <c r="AZ41" i="2819"/>
  <c r="AX41" i="2819"/>
  <c r="AV41" i="2819"/>
  <c r="AT41" i="2819"/>
  <c r="AR41" i="2819"/>
  <c r="AP41" i="2819"/>
  <c r="AN41" i="2819"/>
  <c r="AL41" i="2819"/>
  <c r="AJ41" i="2819"/>
  <c r="AH41" i="2819"/>
  <c r="AF41" i="2819"/>
  <c r="AD41" i="2819"/>
  <c r="X41" i="2819"/>
  <c r="V41" i="2819"/>
  <c r="T41" i="2819"/>
  <c r="R41" i="2819"/>
  <c r="P41" i="2819"/>
  <c r="N41" i="2819"/>
  <c r="L41" i="2819"/>
  <c r="J41" i="2819"/>
  <c r="H41" i="2819"/>
  <c r="F41" i="2819"/>
  <c r="D41" i="2819"/>
  <c r="B41" i="2819"/>
  <c r="AX36" i="2819"/>
  <c r="AB36" i="2819"/>
  <c r="AB28" i="259" s="1"/>
  <c r="Z36" i="2819"/>
  <c r="Z28" i="259" s="1"/>
  <c r="AX34" i="2819"/>
  <c r="AX26" i="259" s="1"/>
  <c r="AB34" i="2819"/>
  <c r="AB26" i="259" s="1"/>
  <c r="Z34" i="2819"/>
  <c r="Z26" i="259" s="1"/>
  <c r="N34" i="2819"/>
  <c r="N26" i="259" s="1"/>
  <c r="CD26" i="2819"/>
  <c r="AB26" i="2819"/>
  <c r="Z26" i="2819"/>
  <c r="Z17" i="259" s="1"/>
  <c r="N26" i="2819"/>
  <c r="N17" i="259" s="1"/>
  <c r="CD22" i="2819"/>
  <c r="AB22" i="2819"/>
  <c r="Z22" i="2819"/>
  <c r="AB20" i="2819"/>
  <c r="Z20" i="2819"/>
  <c r="CD18" i="2819"/>
  <c r="AX18" i="2819"/>
  <c r="AX19" i="2819" s="1"/>
  <c r="AB18" i="2819"/>
  <c r="Z18" i="2819"/>
  <c r="CD14" i="2819"/>
  <c r="AX14" i="2819"/>
  <c r="AX15" i="2819" s="1"/>
  <c r="AB14" i="2819"/>
  <c r="Z14" i="2819"/>
  <c r="N14" i="2819"/>
  <c r="AB12" i="2819"/>
  <c r="AB11" i="259" s="1"/>
  <c r="Z12" i="2819"/>
  <c r="Z11" i="259" s="1"/>
  <c r="N12" i="2819"/>
  <c r="N11" i="259" s="1"/>
  <c r="A99" i="2316"/>
  <c r="A99" i="2819" s="1"/>
  <c r="A98" i="2316"/>
  <c r="A91" i="259" s="1"/>
  <c r="A82" i="8364" s="1"/>
  <c r="CT91" i="2316"/>
  <c r="CR91" i="2316"/>
  <c r="CR47" i="2316" s="1"/>
  <c r="CP91" i="2316"/>
  <c r="CP47" i="2316" s="1"/>
  <c r="CN91" i="2316"/>
  <c r="CN47" i="2316" s="1"/>
  <c r="CL91" i="2316"/>
  <c r="CL47" i="2316" s="1"/>
  <c r="CJ91" i="2316"/>
  <c r="CJ47" i="2316" s="1"/>
  <c r="CH91" i="2316"/>
  <c r="CH47" i="2316" s="1"/>
  <c r="CF91" i="2316"/>
  <c r="CF47" i="2316" s="1"/>
  <c r="CD91" i="2316"/>
  <c r="CD47" i="2316" s="1"/>
  <c r="CB91" i="2316"/>
  <c r="CB47" i="2316" s="1"/>
  <c r="BZ91" i="2316"/>
  <c r="BZ47" i="2316" s="1"/>
  <c r="BX91" i="2316"/>
  <c r="BX47" i="2316" s="1"/>
  <c r="BV91" i="2316"/>
  <c r="BT91" i="2316"/>
  <c r="BT47" i="2316" s="1"/>
  <c r="BR91" i="2316"/>
  <c r="BR47" i="2316" s="1"/>
  <c r="BP91" i="2316"/>
  <c r="BP47" i="2316" s="1"/>
  <c r="BN91" i="2316"/>
  <c r="BN47" i="2316" s="1"/>
  <c r="BL91" i="2316"/>
  <c r="BL47" i="2316" s="1"/>
  <c r="BJ91" i="2316"/>
  <c r="BH91" i="2316"/>
  <c r="BH47" i="2316" s="1"/>
  <c r="BF91" i="2316"/>
  <c r="BF47" i="2316" s="1"/>
  <c r="BD91" i="2316"/>
  <c r="BD47" i="2316" s="1"/>
  <c r="BB91" i="2316"/>
  <c r="BB47" i="2316" s="1"/>
  <c r="AZ91" i="2316"/>
  <c r="AZ47" i="2316" s="1"/>
  <c r="AX91" i="2316"/>
  <c r="AV91" i="2316"/>
  <c r="AV47" i="2316" s="1"/>
  <c r="AT91" i="2316"/>
  <c r="AR91" i="2316"/>
  <c r="AR47" i="2316" s="1"/>
  <c r="AP91" i="2316"/>
  <c r="AP47" i="2316" s="1"/>
  <c r="AN91" i="2316"/>
  <c r="AN47" i="2316" s="1"/>
  <c r="AL91" i="2316"/>
  <c r="AL47" i="2316" s="1"/>
  <c r="AJ91" i="2316"/>
  <c r="AJ47" i="2316" s="1"/>
  <c r="AH91" i="2316"/>
  <c r="AH47" i="2316" s="1"/>
  <c r="AF91" i="2316"/>
  <c r="AF47" i="2316" s="1"/>
  <c r="AD91" i="2316"/>
  <c r="AD47" i="2316" s="1"/>
  <c r="Z91" i="2316"/>
  <c r="Z47" i="2316" s="1"/>
  <c r="X91" i="2316"/>
  <c r="X47" i="2316" s="1"/>
  <c r="V91" i="2316"/>
  <c r="V47" i="2316" s="1"/>
  <c r="T91" i="2316"/>
  <c r="T47" i="2316" s="1"/>
  <c r="R91" i="2316"/>
  <c r="R47" i="2316" s="1"/>
  <c r="P91" i="2316"/>
  <c r="P47" i="2316" s="1"/>
  <c r="N91" i="2316"/>
  <c r="N47" i="2316" s="1"/>
  <c r="L91" i="2316"/>
  <c r="L47" i="2316" s="1"/>
  <c r="J91" i="2316"/>
  <c r="J47" i="2316" s="1"/>
  <c r="H91" i="2316"/>
  <c r="H47" i="2316" s="1"/>
  <c r="F91" i="2316"/>
  <c r="F47" i="2316" s="1"/>
  <c r="D91" i="2316"/>
  <c r="D47" i="2316" s="1"/>
  <c r="B91" i="2316"/>
  <c r="B47" i="2316" s="1"/>
  <c r="A91" i="2316"/>
  <c r="CU85" i="2316"/>
  <c r="CT85" i="2316"/>
  <c r="CS85" i="2316"/>
  <c r="CR85" i="2316"/>
  <c r="CQ85" i="2316"/>
  <c r="CP85" i="2316"/>
  <c r="CO85" i="2316"/>
  <c r="CN85" i="2316"/>
  <c r="CM85" i="2316"/>
  <c r="CL85" i="2316"/>
  <c r="CK85" i="2316"/>
  <c r="CJ85" i="2316"/>
  <c r="CI85" i="2316"/>
  <c r="CH85" i="2316"/>
  <c r="CG85" i="2316"/>
  <c r="CF85" i="2316"/>
  <c r="CE85" i="2316"/>
  <c r="CD85" i="2316"/>
  <c r="CC85" i="2316"/>
  <c r="CB85" i="2316"/>
  <c r="CA85" i="2316"/>
  <c r="BZ85" i="2316"/>
  <c r="BY85" i="2316"/>
  <c r="BX85" i="2316"/>
  <c r="BW85" i="2316"/>
  <c r="BV85" i="2316"/>
  <c r="BU85" i="2316"/>
  <c r="BT85" i="2316"/>
  <c r="BS85" i="2316"/>
  <c r="BR85" i="2316"/>
  <c r="BQ85" i="2316"/>
  <c r="BP85" i="2316"/>
  <c r="BP85" i="2819" s="1"/>
  <c r="BO85" i="2316"/>
  <c r="BN85" i="2316"/>
  <c r="BN85" i="2819" s="1"/>
  <c r="BM85" i="2316"/>
  <c r="BL85" i="2316"/>
  <c r="BK85" i="2316"/>
  <c r="BJ85" i="2316"/>
  <c r="BI85" i="2316"/>
  <c r="BH85" i="2316"/>
  <c r="BG85" i="2316"/>
  <c r="BF85" i="2316"/>
  <c r="BE85" i="2316"/>
  <c r="BD85" i="2316"/>
  <c r="BC85" i="2316"/>
  <c r="BB85" i="2316"/>
  <c r="BA85" i="2316"/>
  <c r="AZ85" i="2316"/>
  <c r="AY85" i="2316"/>
  <c r="AX85" i="2316"/>
  <c r="AW85" i="2316"/>
  <c r="AV85" i="2316"/>
  <c r="AU85" i="2316"/>
  <c r="AT85" i="2316"/>
  <c r="AS85" i="2316"/>
  <c r="AR85" i="2316"/>
  <c r="AQ85" i="2316"/>
  <c r="AP85" i="2316"/>
  <c r="AO85" i="2316"/>
  <c r="AN85" i="2316"/>
  <c r="AM85" i="2316"/>
  <c r="AL85" i="2316"/>
  <c r="AK85" i="2316"/>
  <c r="AJ85" i="2316"/>
  <c r="AI85" i="2316"/>
  <c r="AH85" i="2316"/>
  <c r="AG85" i="2316"/>
  <c r="AF85" i="2316"/>
  <c r="AE85" i="2316"/>
  <c r="AD85" i="2316"/>
  <c r="AC85" i="2316"/>
  <c r="AB85" i="2316"/>
  <c r="AA85" i="2316"/>
  <c r="Z85" i="2316"/>
  <c r="Y85" i="2316"/>
  <c r="X85" i="2316"/>
  <c r="W85" i="2316"/>
  <c r="V85" i="2316"/>
  <c r="U85" i="2316"/>
  <c r="T85" i="2316"/>
  <c r="S85" i="2316"/>
  <c r="R85" i="2316"/>
  <c r="Q85" i="2316"/>
  <c r="P85" i="2316"/>
  <c r="O85" i="2316"/>
  <c r="N85" i="2316"/>
  <c r="M85" i="2316"/>
  <c r="L85" i="2316"/>
  <c r="K85" i="2316"/>
  <c r="J85" i="2316"/>
  <c r="I85" i="2316"/>
  <c r="H85" i="2316"/>
  <c r="G85" i="2316"/>
  <c r="F85" i="2316"/>
  <c r="E85" i="2316"/>
  <c r="D85" i="2316"/>
  <c r="C85" i="2316"/>
  <c r="B85" i="2316"/>
  <c r="CU84" i="2316"/>
  <c r="CT84" i="2316"/>
  <c r="CS84" i="2316"/>
  <c r="CR84" i="2316"/>
  <c r="CQ84" i="2316"/>
  <c r="CP84" i="2316"/>
  <c r="CO84" i="2316"/>
  <c r="CN84" i="2316"/>
  <c r="CM84" i="2316"/>
  <c r="CL84" i="2316"/>
  <c r="CK84" i="2316"/>
  <c r="CJ84" i="2316"/>
  <c r="CI84" i="2316"/>
  <c r="CH84" i="2316"/>
  <c r="CG84" i="2316"/>
  <c r="CF84" i="2316"/>
  <c r="CE84" i="2316"/>
  <c r="CD84" i="2316"/>
  <c r="CC84" i="2316"/>
  <c r="CB84" i="2316"/>
  <c r="CA84" i="2316"/>
  <c r="BZ84" i="2316"/>
  <c r="BY84" i="2316"/>
  <c r="BX84" i="2316"/>
  <c r="BW84" i="2316"/>
  <c r="BV84" i="2316"/>
  <c r="BU84" i="2316"/>
  <c r="BT84" i="2316"/>
  <c r="BS84" i="2316"/>
  <c r="BR84" i="2316"/>
  <c r="BQ84" i="2316"/>
  <c r="BP84" i="2316"/>
  <c r="BO84" i="2316"/>
  <c r="BN84" i="2316"/>
  <c r="BM84" i="2316"/>
  <c r="BL84" i="2316"/>
  <c r="BK84" i="2316"/>
  <c r="BJ84" i="2316"/>
  <c r="BI84" i="2316"/>
  <c r="BH84" i="2316"/>
  <c r="BG84" i="2316"/>
  <c r="BF84" i="2316"/>
  <c r="BE84" i="2316"/>
  <c r="BD84" i="2316"/>
  <c r="BC84" i="2316"/>
  <c r="BB84" i="2316"/>
  <c r="BA84" i="2316"/>
  <c r="AZ84" i="2316"/>
  <c r="AY84" i="2316"/>
  <c r="AX84" i="2316"/>
  <c r="AW84" i="2316"/>
  <c r="AV84" i="2316"/>
  <c r="AU84" i="2316"/>
  <c r="AT84" i="2316"/>
  <c r="AS84" i="2316"/>
  <c r="AR84" i="2316"/>
  <c r="AQ84" i="2316"/>
  <c r="AP84" i="2316"/>
  <c r="AO84" i="2316"/>
  <c r="AN84" i="2316"/>
  <c r="AM84" i="2316"/>
  <c r="AL84" i="2316"/>
  <c r="AK84" i="2316"/>
  <c r="AJ84" i="2316"/>
  <c r="AI84" i="2316"/>
  <c r="AH84" i="2316"/>
  <c r="AG84" i="2316"/>
  <c r="AF84" i="2316"/>
  <c r="AE84" i="2316"/>
  <c r="AD84" i="2316"/>
  <c r="AC84" i="2316"/>
  <c r="AB84" i="2316"/>
  <c r="AA84" i="2316"/>
  <c r="Z84" i="2316"/>
  <c r="Y84" i="2316"/>
  <c r="X84" i="2316"/>
  <c r="W84" i="2316"/>
  <c r="V84" i="2316"/>
  <c r="U84" i="2316"/>
  <c r="T84" i="2316"/>
  <c r="S84" i="2316"/>
  <c r="R84" i="2316"/>
  <c r="Q84" i="2316"/>
  <c r="P84" i="2316"/>
  <c r="O84" i="2316"/>
  <c r="N84" i="2316"/>
  <c r="M84" i="2316"/>
  <c r="L84" i="2316"/>
  <c r="K84" i="2316"/>
  <c r="J84" i="2316"/>
  <c r="I84" i="2316"/>
  <c r="H84" i="2316"/>
  <c r="G84" i="2316"/>
  <c r="F84" i="2316"/>
  <c r="E84" i="2316"/>
  <c r="D84" i="2316"/>
  <c r="C84" i="2316"/>
  <c r="B84" i="2316"/>
  <c r="CU83" i="2316"/>
  <c r="CT83" i="2316"/>
  <c r="CS83" i="2316"/>
  <c r="CR83" i="2316"/>
  <c r="CQ83" i="2316"/>
  <c r="CP83" i="2316"/>
  <c r="CO83" i="2316"/>
  <c r="CN83" i="2316"/>
  <c r="CM83" i="2316"/>
  <c r="CL83" i="2316"/>
  <c r="CK83" i="2316"/>
  <c r="CJ83" i="2316"/>
  <c r="CI83" i="2316"/>
  <c r="CH83" i="2316"/>
  <c r="CG83" i="2316"/>
  <c r="CF83" i="2316"/>
  <c r="CE83" i="2316"/>
  <c r="CD83" i="2316"/>
  <c r="CC83" i="2316"/>
  <c r="CB83" i="2316"/>
  <c r="CA83" i="2316"/>
  <c r="BZ83" i="2316"/>
  <c r="BY83" i="2316"/>
  <c r="BX83" i="2316"/>
  <c r="BW83" i="2316"/>
  <c r="BV83" i="2316"/>
  <c r="BU83" i="2316"/>
  <c r="BT83" i="2316"/>
  <c r="BS83" i="2316"/>
  <c r="BR83" i="2316"/>
  <c r="BQ83" i="2316"/>
  <c r="BP83" i="2316"/>
  <c r="BO83" i="2316"/>
  <c r="BN83" i="2316"/>
  <c r="BM83" i="2316"/>
  <c r="BL83" i="2316"/>
  <c r="BK83" i="2316"/>
  <c r="BJ83" i="2316"/>
  <c r="BI83" i="2316"/>
  <c r="BH83" i="2316"/>
  <c r="BG83" i="2316"/>
  <c r="BF83" i="2316"/>
  <c r="BE83" i="2316"/>
  <c r="BD83" i="2316"/>
  <c r="BC83" i="2316"/>
  <c r="BB83" i="2316"/>
  <c r="BA83" i="2316"/>
  <c r="AZ83" i="2316"/>
  <c r="AY83" i="2316"/>
  <c r="AX83" i="2316"/>
  <c r="AW83" i="2316"/>
  <c r="AV83" i="2316"/>
  <c r="AU83" i="2316"/>
  <c r="AT83" i="2316"/>
  <c r="AS83" i="2316"/>
  <c r="AR83" i="2316"/>
  <c r="AQ83" i="2316"/>
  <c r="AP83" i="2316"/>
  <c r="AO83" i="2316"/>
  <c r="AN83" i="2316"/>
  <c r="AM83" i="2316"/>
  <c r="AL83" i="2316"/>
  <c r="AK83" i="2316"/>
  <c r="AJ83" i="2316"/>
  <c r="AI83" i="2316"/>
  <c r="AH83" i="2316"/>
  <c r="AG83" i="2316"/>
  <c r="AF83" i="2316"/>
  <c r="AE83" i="2316"/>
  <c r="AD83" i="2316"/>
  <c r="AC83" i="2316"/>
  <c r="AB83" i="2316"/>
  <c r="AA83" i="2316"/>
  <c r="Z83" i="2316"/>
  <c r="Y83" i="2316"/>
  <c r="X83" i="2316"/>
  <c r="W83" i="2316"/>
  <c r="V83" i="2316"/>
  <c r="U83" i="2316"/>
  <c r="T83" i="2316"/>
  <c r="S83" i="2316"/>
  <c r="R83" i="2316"/>
  <c r="Q83" i="2316"/>
  <c r="P83" i="2316"/>
  <c r="O83" i="2316"/>
  <c r="N83" i="2316"/>
  <c r="M83" i="2316"/>
  <c r="L83" i="2316"/>
  <c r="K83" i="2316"/>
  <c r="J83" i="2316"/>
  <c r="I83" i="2316"/>
  <c r="H83" i="2316"/>
  <c r="G83" i="2316"/>
  <c r="F83" i="2316"/>
  <c r="E83" i="2316"/>
  <c r="D83" i="2316"/>
  <c r="C83" i="2316"/>
  <c r="B83" i="2316"/>
  <c r="CU82" i="2316"/>
  <c r="CT82" i="2316"/>
  <c r="CS82" i="2316"/>
  <c r="CR82" i="2316"/>
  <c r="CQ82" i="2316"/>
  <c r="CP82" i="2316"/>
  <c r="CO82" i="2316"/>
  <c r="CN82" i="2316"/>
  <c r="CM82" i="2316"/>
  <c r="CL82" i="2316"/>
  <c r="CK82" i="2316"/>
  <c r="CJ82" i="2316"/>
  <c r="CI82" i="2316"/>
  <c r="CH82" i="2316"/>
  <c r="CG82" i="2316"/>
  <c r="CF82" i="2316"/>
  <c r="CE82" i="2316"/>
  <c r="CD82" i="2316"/>
  <c r="CC82" i="2316"/>
  <c r="CB82" i="2316"/>
  <c r="CA82" i="2316"/>
  <c r="BZ82" i="2316"/>
  <c r="BY82" i="2316"/>
  <c r="BX82" i="2316"/>
  <c r="BW82" i="2316"/>
  <c r="BV82" i="2316"/>
  <c r="BU82" i="2316"/>
  <c r="BT82" i="2316"/>
  <c r="BS82" i="2316"/>
  <c r="BR82" i="2316"/>
  <c r="BQ82" i="2316"/>
  <c r="BP82" i="2316"/>
  <c r="BO82" i="2316"/>
  <c r="BN82" i="2316"/>
  <c r="BM82" i="2316"/>
  <c r="BL82" i="2316"/>
  <c r="BK82" i="2316"/>
  <c r="BJ82" i="2316"/>
  <c r="BI82" i="2316"/>
  <c r="BH82" i="2316"/>
  <c r="BG82" i="2316"/>
  <c r="BF82" i="2316"/>
  <c r="BE82" i="2316"/>
  <c r="BD82" i="2316"/>
  <c r="BC82" i="2316"/>
  <c r="BB82" i="2316"/>
  <c r="BA82" i="2316"/>
  <c r="AZ82" i="2316"/>
  <c r="AY82" i="2316"/>
  <c r="AX82" i="2316"/>
  <c r="AW82" i="2316"/>
  <c r="AV82" i="2316"/>
  <c r="AU82" i="2316"/>
  <c r="AT82" i="2316"/>
  <c r="AS82" i="2316"/>
  <c r="AR82" i="2316"/>
  <c r="AQ82" i="2316"/>
  <c r="AP82" i="2316"/>
  <c r="AO82" i="2316"/>
  <c r="AN82" i="2316"/>
  <c r="AM82" i="2316"/>
  <c r="AL82" i="2316"/>
  <c r="AK82" i="2316"/>
  <c r="AJ82" i="2316"/>
  <c r="AI82" i="2316"/>
  <c r="AH82" i="2316"/>
  <c r="AG82" i="2316"/>
  <c r="AF82" i="2316"/>
  <c r="AE82" i="2316"/>
  <c r="AD82" i="2316"/>
  <c r="AC82" i="2316"/>
  <c r="AB82" i="2316"/>
  <c r="AA82" i="2316"/>
  <c r="Z82" i="2316"/>
  <c r="Y82" i="2316"/>
  <c r="X82" i="2316"/>
  <c r="W82" i="2316"/>
  <c r="V82" i="2316"/>
  <c r="U82" i="2316"/>
  <c r="T82" i="2316"/>
  <c r="S82" i="2316"/>
  <c r="R82" i="2316"/>
  <c r="Q82" i="2316"/>
  <c r="P82" i="2316"/>
  <c r="O82" i="2316"/>
  <c r="N82" i="2316"/>
  <c r="M82" i="2316"/>
  <c r="L82" i="2316"/>
  <c r="K82" i="2316"/>
  <c r="J82" i="2316"/>
  <c r="I82" i="2316"/>
  <c r="H82" i="2316"/>
  <c r="G82" i="2316"/>
  <c r="F82" i="2316"/>
  <c r="E82" i="2316"/>
  <c r="D82" i="2316"/>
  <c r="C82" i="2316"/>
  <c r="B82" i="2316"/>
  <c r="CT74" i="2316"/>
  <c r="CR74" i="2316"/>
  <c r="CP74" i="2316"/>
  <c r="CN74" i="2316"/>
  <c r="CL74" i="2316"/>
  <c r="CJ74" i="2316"/>
  <c r="CH74" i="2316"/>
  <c r="CF74" i="2316"/>
  <c r="CD74" i="2316"/>
  <c r="CB74" i="2316"/>
  <c r="BZ74" i="2316"/>
  <c r="BX74" i="2316"/>
  <c r="BV74" i="2316"/>
  <c r="BT74" i="2316"/>
  <c r="BR74" i="2316"/>
  <c r="BP74" i="2316"/>
  <c r="BN74" i="2316"/>
  <c r="BL74" i="2316"/>
  <c r="BJ74" i="2316"/>
  <c r="BH74" i="2316"/>
  <c r="BF74" i="2316"/>
  <c r="BD74" i="2316"/>
  <c r="BB74" i="2316"/>
  <c r="AZ74" i="2316"/>
  <c r="AX74" i="2316"/>
  <c r="Z74" i="2316"/>
  <c r="X74" i="2316"/>
  <c r="V74" i="2316"/>
  <c r="T74" i="2316"/>
  <c r="R74" i="2316"/>
  <c r="P74" i="2316"/>
  <c r="N74" i="2316"/>
  <c r="L74" i="2316"/>
  <c r="J74" i="2316"/>
  <c r="H74" i="2316"/>
  <c r="F74" i="2316"/>
  <c r="D74" i="2316"/>
  <c r="B74" i="2316"/>
  <c r="AV73" i="2316"/>
  <c r="AT73" i="2316"/>
  <c r="AV66" i="259" s="1"/>
  <c r="AR73" i="2316"/>
  <c r="AT66" i="259" s="1"/>
  <c r="AP73" i="2316"/>
  <c r="AR66" i="259" s="1"/>
  <c r="AN73" i="2316"/>
  <c r="AP66" i="259" s="1"/>
  <c r="AL73" i="2316"/>
  <c r="AN66" i="259" s="1"/>
  <c r="AJ73" i="2316"/>
  <c r="AL66" i="259" s="1"/>
  <c r="AH73" i="2316"/>
  <c r="AJ66" i="259" s="1"/>
  <c r="AF73" i="2316"/>
  <c r="AH66" i="259" s="1"/>
  <c r="AD73" i="2316"/>
  <c r="AF66" i="259" s="1"/>
  <c r="AB73" i="2316"/>
  <c r="CR72" i="2316"/>
  <c r="CP72" i="2316"/>
  <c r="CN72" i="2316"/>
  <c r="CL72" i="2316"/>
  <c r="CJ72" i="2316"/>
  <c r="CH72" i="2316"/>
  <c r="CF72" i="2316"/>
  <c r="CD72" i="2316"/>
  <c r="CB72" i="2316"/>
  <c r="BZ72" i="2316"/>
  <c r="BX72" i="2316"/>
  <c r="V65" i="2316"/>
  <c r="T65" i="2316"/>
  <c r="R65" i="2316"/>
  <c r="P65" i="2316"/>
  <c r="N65" i="2316"/>
  <c r="N65" i="2819" s="1"/>
  <c r="P57" i="788" s="1"/>
  <c r="P60" i="788" s="1"/>
  <c r="L65" i="2316"/>
  <c r="J65" i="2316"/>
  <c r="H65" i="2316"/>
  <c r="F65" i="2316"/>
  <c r="D65" i="2316"/>
  <c r="B65" i="2316"/>
  <c r="BJ47" i="2316"/>
  <c r="AT47" i="2316"/>
  <c r="AB47" i="2316"/>
  <c r="W38" i="2316"/>
  <c r="U38" i="2316"/>
  <c r="S38" i="2316"/>
  <c r="Q38" i="2316"/>
  <c r="O38" i="2316"/>
  <c r="M38" i="2316"/>
  <c r="K38" i="2316"/>
  <c r="I38" i="2316"/>
  <c r="G38" i="2316"/>
  <c r="E38" i="2316"/>
  <c r="C38" i="2316"/>
  <c r="W36" i="2316"/>
  <c r="U36" i="2316"/>
  <c r="S36" i="2316"/>
  <c r="Q36" i="2316"/>
  <c r="O36" i="2316"/>
  <c r="M36" i="2316"/>
  <c r="K36" i="2316"/>
  <c r="I36" i="2316"/>
  <c r="G36" i="2316"/>
  <c r="E36" i="2316"/>
  <c r="C36" i="2316"/>
  <c r="W34" i="2316"/>
  <c r="U34" i="2316"/>
  <c r="S34" i="2316"/>
  <c r="Q34" i="2316"/>
  <c r="O34" i="2316"/>
  <c r="M34" i="2316"/>
  <c r="K34" i="2316"/>
  <c r="I34" i="2316"/>
  <c r="G34" i="2316"/>
  <c r="E34" i="2316"/>
  <c r="C34" i="2316"/>
  <c r="AN33" i="2316"/>
  <c r="AO33" i="2316" s="1"/>
  <c r="AL33" i="2316"/>
  <c r="AM33" i="2316" s="1"/>
  <c r="AJ33" i="2316"/>
  <c r="AH33" i="2316"/>
  <c r="AF33" i="2316"/>
  <c r="W28" i="2316"/>
  <c r="U28" i="2316"/>
  <c r="S28" i="2316"/>
  <c r="Q28" i="2316"/>
  <c r="O28" i="2316"/>
  <c r="M28" i="2316"/>
  <c r="K28" i="2316"/>
  <c r="I28" i="2316"/>
  <c r="G28" i="2316"/>
  <c r="E28" i="2316"/>
  <c r="C28" i="2316"/>
  <c r="W26" i="2316"/>
  <c r="U26" i="2316"/>
  <c r="S26" i="2316"/>
  <c r="Q26" i="2316"/>
  <c r="O26" i="2316"/>
  <c r="M26" i="2316"/>
  <c r="K26" i="2316"/>
  <c r="I26" i="2316"/>
  <c r="G26" i="2316"/>
  <c r="E26" i="2316"/>
  <c r="C26" i="2316"/>
  <c r="AN25" i="2316"/>
  <c r="AL25" i="2316"/>
  <c r="AJ25" i="2316"/>
  <c r="AH25" i="2316"/>
  <c r="AF25" i="2316"/>
  <c r="W22" i="2316"/>
  <c r="U22" i="2316"/>
  <c r="S22" i="2316"/>
  <c r="Q22" i="2316"/>
  <c r="O22" i="2316"/>
  <c r="M22" i="2316"/>
  <c r="K22" i="2316"/>
  <c r="I22" i="2316"/>
  <c r="G22" i="2316"/>
  <c r="E22" i="2316"/>
  <c r="C22" i="2316"/>
  <c r="W20" i="2316"/>
  <c r="U20" i="2316"/>
  <c r="S20" i="2316"/>
  <c r="Q20" i="2316"/>
  <c r="O20" i="2316"/>
  <c r="M20" i="2316"/>
  <c r="K20" i="2316"/>
  <c r="I20" i="2316"/>
  <c r="G20" i="2316"/>
  <c r="E20" i="2316"/>
  <c r="C20" i="2316"/>
  <c r="W18" i="2316"/>
  <c r="U18" i="2316"/>
  <c r="S18" i="2316"/>
  <c r="Q18" i="2316"/>
  <c r="O18" i="2316"/>
  <c r="M18" i="2316"/>
  <c r="K18" i="2316"/>
  <c r="I18" i="2316"/>
  <c r="G18" i="2316"/>
  <c r="E18" i="2316"/>
  <c r="C18" i="2316"/>
  <c r="AN17" i="2316"/>
  <c r="AL17" i="2316"/>
  <c r="AJ17" i="2316"/>
  <c r="AH17" i="2316"/>
  <c r="AF17" i="2316"/>
  <c r="AD17" i="2316"/>
  <c r="AB17" i="2316"/>
  <c r="Z17" i="2316"/>
  <c r="X17" i="2316"/>
  <c r="V17" i="2316"/>
  <c r="T17" i="2316"/>
  <c r="R17" i="2316"/>
  <c r="P17" i="2316"/>
  <c r="N17" i="2316"/>
  <c r="L17" i="2316"/>
  <c r="J17" i="2316"/>
  <c r="H17" i="2316"/>
  <c r="F17" i="2316"/>
  <c r="D17" i="2316"/>
  <c r="B17" i="2316"/>
  <c r="W14" i="2316"/>
  <c r="U14" i="2316"/>
  <c r="S14" i="2316"/>
  <c r="Q14" i="2316"/>
  <c r="O14" i="2316"/>
  <c r="M14" i="2316"/>
  <c r="K14" i="2316"/>
  <c r="I14" i="2316"/>
  <c r="G14" i="2316"/>
  <c r="E14" i="2316"/>
  <c r="C14" i="2316"/>
  <c r="W12" i="2316"/>
  <c r="U12" i="2316"/>
  <c r="S12" i="2316"/>
  <c r="Q12" i="2316"/>
  <c r="O12" i="2316"/>
  <c r="M12" i="2316"/>
  <c r="K12" i="2316"/>
  <c r="I12" i="2316"/>
  <c r="G12" i="2316"/>
  <c r="E12" i="2316"/>
  <c r="E7" i="2316" s="1"/>
  <c r="C12" i="2316"/>
  <c r="AN9" i="2316"/>
  <c r="AL9" i="2316"/>
  <c r="AJ9" i="2316"/>
  <c r="AH9" i="2316"/>
  <c r="AF9" i="2316"/>
  <c r="CT7" i="2316"/>
  <c r="CU22" i="2316" s="1"/>
  <c r="CR7" i="2316"/>
  <c r="CS38" i="2316" s="1"/>
  <c r="CP7" i="2316"/>
  <c r="CQ12" i="2316" s="1"/>
  <c r="CN7" i="2316"/>
  <c r="CN56" i="17060" s="1"/>
  <c r="CL7" i="2316"/>
  <c r="CM10" i="2316" s="1"/>
  <c r="CJ7" i="2316"/>
  <c r="CK12" i="2316" s="1"/>
  <c r="CH7" i="2316"/>
  <c r="CH56" i="17060" s="1"/>
  <c r="CF7" i="2316"/>
  <c r="CD7" i="2316"/>
  <c r="CE36" i="2316" s="1"/>
  <c r="CB7" i="2316"/>
  <c r="CC26" i="2316" s="1"/>
  <c r="BZ7" i="2316"/>
  <c r="BX7" i="2316"/>
  <c r="BY20" i="2316" s="1"/>
  <c r="BV7" i="2316"/>
  <c r="BW38" i="2316" s="1"/>
  <c r="BT7" i="2316"/>
  <c r="BU28" i="2316" s="1"/>
  <c r="BR7" i="2316"/>
  <c r="BS14" i="2316" s="1"/>
  <c r="BP7" i="2316"/>
  <c r="BQ28" i="2316" s="1"/>
  <c r="BN7" i="2316"/>
  <c r="BO36" i="2316" s="1"/>
  <c r="BL7" i="2316"/>
  <c r="BL65" i="2316" s="1"/>
  <c r="BJ7" i="2316"/>
  <c r="BK34" i="2316" s="1"/>
  <c r="BH7" i="2316"/>
  <c r="BF7" i="2316"/>
  <c r="BG12" i="2316" s="1"/>
  <c r="BD7" i="2316"/>
  <c r="BE28" i="2316" s="1"/>
  <c r="BB7" i="2316"/>
  <c r="BC18" i="2316" s="1"/>
  <c r="AZ7" i="2316"/>
  <c r="AZ65" i="2316" s="1"/>
  <c r="AX7" i="2316"/>
  <c r="AX7" i="2819" s="1"/>
  <c r="AV7" i="2316"/>
  <c r="AW26" i="2316" s="1"/>
  <c r="AT7" i="2316"/>
  <c r="AR7" i="2316"/>
  <c r="AR56" i="17060" s="1"/>
  <c r="AP7" i="2316"/>
  <c r="AQ26" i="2316" s="1"/>
  <c r="AN7" i="2316"/>
  <c r="AN56" i="17060" s="1"/>
  <c r="AL7" i="2316"/>
  <c r="AM22" i="2316" s="1"/>
  <c r="AJ7" i="2316"/>
  <c r="AH7" i="2316"/>
  <c r="AH7" i="2819" s="1"/>
  <c r="AF7" i="2316"/>
  <c r="AF65" i="2316" s="1"/>
  <c r="AD7" i="2316"/>
  <c r="AE14" i="2316" s="1"/>
  <c r="AB7" i="2316"/>
  <c r="AC36" i="2316" s="1"/>
  <c r="Z7" i="2316"/>
  <c r="Z65" i="2316" s="1"/>
  <c r="X7" i="2316"/>
  <c r="Y34" i="2316" s="1"/>
  <c r="B145" i="17071"/>
  <c r="B144" i="17071"/>
  <c r="AC138" i="17071"/>
  <c r="AB138" i="17071"/>
  <c r="AA138" i="17071"/>
  <c r="Z138" i="17071"/>
  <c r="Y138" i="17071"/>
  <c r="X138" i="17071"/>
  <c r="W138" i="17071"/>
  <c r="V138" i="17071"/>
  <c r="U138" i="17071"/>
  <c r="T138" i="17071"/>
  <c r="S138" i="17071"/>
  <c r="R138" i="17071"/>
  <c r="Q138" i="17071"/>
  <c r="P138" i="17071"/>
  <c r="O138" i="17071"/>
  <c r="N138" i="17071"/>
  <c r="M138" i="17071"/>
  <c r="L138" i="17071"/>
  <c r="K138" i="17071"/>
  <c r="J138" i="17071"/>
  <c r="I138" i="17071"/>
  <c r="H138" i="17071"/>
  <c r="G138" i="17071"/>
  <c r="F138" i="17071"/>
  <c r="E138" i="17071"/>
  <c r="D138" i="17071"/>
  <c r="C138" i="17071"/>
  <c r="B124" i="17071"/>
  <c r="B123" i="17071"/>
  <c r="B146" i="17071" s="1"/>
  <c r="B122" i="17071"/>
  <c r="B121" i="17071"/>
  <c r="AC115" i="17071"/>
  <c r="AB115" i="17071"/>
  <c r="AA115" i="17071"/>
  <c r="Z115" i="17071"/>
  <c r="Y115" i="17071"/>
  <c r="X115" i="17071"/>
  <c r="W115" i="17071"/>
  <c r="V115" i="17071"/>
  <c r="U115" i="17071"/>
  <c r="T115" i="17071"/>
  <c r="S115" i="17071"/>
  <c r="R115" i="17071"/>
  <c r="Q115" i="17071"/>
  <c r="P115" i="17071"/>
  <c r="O115" i="17071"/>
  <c r="N115" i="17071"/>
  <c r="M115" i="17071"/>
  <c r="L115" i="17071"/>
  <c r="K115" i="17071"/>
  <c r="J115" i="17071"/>
  <c r="I115" i="17071"/>
  <c r="H115" i="17071"/>
  <c r="G115" i="17071"/>
  <c r="F115" i="17071"/>
  <c r="E115" i="17071"/>
  <c r="D115" i="17071"/>
  <c r="C115" i="17071"/>
  <c r="B98" i="17071"/>
  <c r="B97" i="17071"/>
  <c r="N75" i="17071"/>
  <c r="H75" i="17071"/>
  <c r="B75" i="17071"/>
  <c r="N73" i="17071"/>
  <c r="H73" i="17071"/>
  <c r="N72" i="17071"/>
  <c r="H72" i="17071"/>
  <c r="B72" i="17071"/>
  <c r="N71" i="17071"/>
  <c r="H71" i="17071"/>
  <c r="B71" i="17071"/>
  <c r="N51" i="17071"/>
  <c r="H51" i="17071"/>
  <c r="B51" i="17071"/>
  <c r="B50" i="17071"/>
  <c r="B74" i="17071" s="1"/>
  <c r="H74" i="17071" s="1"/>
  <c r="N74" i="17071" s="1"/>
  <c r="P49" i="17071"/>
  <c r="N49" i="17071"/>
  <c r="H49" i="17071"/>
  <c r="N48" i="17071"/>
  <c r="H48" i="17071"/>
  <c r="B48" i="17071"/>
  <c r="N47" i="17071"/>
  <c r="H47" i="17071"/>
  <c r="B47" i="17071"/>
  <c r="N29" i="17071"/>
  <c r="H29" i="17071"/>
  <c r="B29" i="17071"/>
  <c r="H28" i="17071"/>
  <c r="N28" i="17071" s="1"/>
  <c r="P27" i="17071"/>
  <c r="H27" i="17071"/>
  <c r="N26" i="17071"/>
  <c r="H26" i="17071"/>
  <c r="B26" i="17071"/>
  <c r="N25" i="17071"/>
  <c r="H25" i="17071"/>
  <c r="B25" i="17071"/>
  <c r="N9" i="17071"/>
  <c r="H9" i="17071"/>
  <c r="N8" i="17071"/>
  <c r="H8" i="17071"/>
  <c r="H7" i="17071"/>
  <c r="N6" i="17071"/>
  <c r="H6" i="17071"/>
  <c r="F80" i="1"/>
  <c r="C86" i="1"/>
  <c r="F82" i="1"/>
  <c r="B30" i="1"/>
  <c r="H30" i="1" s="1"/>
  <c r="H9" i="1"/>
  <c r="A90" i="17060"/>
  <c r="A87" i="17060"/>
  <c r="A97" i="2316" s="1"/>
  <c r="CT82" i="17060"/>
  <c r="CT67" i="17060" s="1"/>
  <c r="CR82" i="17060"/>
  <c r="CR29" i="17060" s="1"/>
  <c r="CP82" i="17060"/>
  <c r="CP29" i="17060" s="1"/>
  <c r="CN82" i="17060"/>
  <c r="CN67" i="17060" s="1"/>
  <c r="CL82" i="17060"/>
  <c r="CL17" i="17060" s="1"/>
  <c r="CJ82" i="17060"/>
  <c r="CJ19" i="17060" s="1"/>
  <c r="CH82" i="17060"/>
  <c r="CH67" i="17060" s="1"/>
  <c r="CH69" i="8364" s="1"/>
  <c r="CF82" i="17060"/>
  <c r="CF25" i="17060" s="1"/>
  <c r="CD82" i="17060"/>
  <c r="CD67" i="17060" s="1"/>
  <c r="CB82" i="17060"/>
  <c r="CB19" i="17060" s="1"/>
  <c r="BZ82" i="17060"/>
  <c r="BZ67" i="17060" s="1"/>
  <c r="BZ69" i="8364" s="1"/>
  <c r="BX82" i="17060"/>
  <c r="BX29" i="17060" s="1"/>
  <c r="BV82" i="17060"/>
  <c r="BV63" i="17060" s="1"/>
  <c r="BT82" i="17060"/>
  <c r="BT27" i="17060" s="1"/>
  <c r="BR82" i="17060"/>
  <c r="BR19" i="17060" s="1"/>
  <c r="BP82" i="17060"/>
  <c r="BP25" i="17060" s="1"/>
  <c r="BN82" i="17060"/>
  <c r="E117" i="17071" s="1"/>
  <c r="D119" i="17071" s="1"/>
  <c r="D120" i="17071" s="1"/>
  <c r="BL82" i="17060"/>
  <c r="BL29" i="17060" s="1"/>
  <c r="BJ82" i="17060"/>
  <c r="BJ66" i="17060" s="1"/>
  <c r="BH82" i="17060"/>
  <c r="BH67" i="17060" s="1"/>
  <c r="BF82" i="17060"/>
  <c r="BF63" i="17060" s="1"/>
  <c r="BD82" i="17060"/>
  <c r="BD29" i="17060" s="1"/>
  <c r="BB82" i="17060"/>
  <c r="BB67" i="17060" s="1"/>
  <c r="BB69" i="8364" s="1"/>
  <c r="AZ82" i="17060"/>
  <c r="AZ25" i="17060" s="1"/>
  <c r="AX82" i="17060"/>
  <c r="AX38" i="17060" s="1"/>
  <c r="AV82" i="17060"/>
  <c r="AV19" i="17060" s="1"/>
  <c r="AT82" i="17060"/>
  <c r="AT67" i="17060" s="1"/>
  <c r="AT69" i="8364" s="1"/>
  <c r="AR82" i="17060"/>
  <c r="AR17" i="17060" s="1"/>
  <c r="AP82" i="17060"/>
  <c r="AP63" i="17060" s="1"/>
  <c r="AP65" i="8364" s="1"/>
  <c r="AN82" i="17060"/>
  <c r="AN27" i="17060" s="1"/>
  <c r="AJ82" i="17060"/>
  <c r="AJ38" i="17060" s="1"/>
  <c r="AH82" i="17060"/>
  <c r="AH19" i="17060" s="1"/>
  <c r="AF82" i="17060"/>
  <c r="AF66" i="17060" s="1"/>
  <c r="AD82" i="17060"/>
  <c r="AD25" i="17060" s="1"/>
  <c r="AB82" i="17060"/>
  <c r="AB67" i="17060" s="1"/>
  <c r="Z82" i="17060"/>
  <c r="Z38" i="17060" s="1"/>
  <c r="X82" i="17060"/>
  <c r="X63" i="17060" s="1"/>
  <c r="V82" i="17060"/>
  <c r="V19" i="17060" s="1"/>
  <c r="T82" i="17060"/>
  <c r="T68" i="17060" s="1"/>
  <c r="T70" i="8364" s="1"/>
  <c r="R82" i="17060"/>
  <c r="R25" i="17060" s="1"/>
  <c r="P82" i="17060"/>
  <c r="P66" i="17060" s="1"/>
  <c r="N82" i="17060"/>
  <c r="N25" i="17060" s="1"/>
  <c r="L82" i="17060"/>
  <c r="L66" i="17060" s="1"/>
  <c r="L68" i="8364" s="1"/>
  <c r="J82" i="17060"/>
  <c r="J15" i="17060" s="1"/>
  <c r="H82" i="17060"/>
  <c r="H63" i="17060" s="1"/>
  <c r="F82" i="17060"/>
  <c r="F17" i="17060" s="1"/>
  <c r="D82" i="17060"/>
  <c r="D38" i="17060" s="1"/>
  <c r="B82" i="17060"/>
  <c r="B25" i="17060" s="1"/>
  <c r="A82" i="17060"/>
  <c r="CU76" i="17060"/>
  <c r="CT76" i="17060"/>
  <c r="CS76" i="17060"/>
  <c r="CR76" i="17060"/>
  <c r="CQ76" i="17060"/>
  <c r="CP76" i="17060"/>
  <c r="CO76" i="17060"/>
  <c r="CN76" i="17060"/>
  <c r="CM76" i="17060"/>
  <c r="CL76" i="17060"/>
  <c r="CK76" i="17060"/>
  <c r="CJ76" i="17060"/>
  <c r="CI76" i="17060"/>
  <c r="CH76" i="17060"/>
  <c r="CG76" i="17060"/>
  <c r="CF76" i="17060"/>
  <c r="CE76" i="17060"/>
  <c r="CD76" i="17060"/>
  <c r="CC76" i="17060"/>
  <c r="CB76" i="17060"/>
  <c r="CA76" i="17060"/>
  <c r="BZ76" i="17060"/>
  <c r="BY76" i="17060"/>
  <c r="BX76" i="17060"/>
  <c r="BW76" i="17060"/>
  <c r="BV76" i="17060"/>
  <c r="BU76" i="17060"/>
  <c r="BT76" i="17060"/>
  <c r="BS76" i="17060"/>
  <c r="BR76" i="17060"/>
  <c r="BQ76" i="17060"/>
  <c r="BP76" i="17060"/>
  <c r="BO76" i="17060"/>
  <c r="BN76" i="17060"/>
  <c r="BM76" i="17060"/>
  <c r="BL76" i="17060"/>
  <c r="BK76" i="17060"/>
  <c r="BJ76" i="17060"/>
  <c r="BI76" i="17060"/>
  <c r="BH76" i="17060"/>
  <c r="BG76" i="17060"/>
  <c r="BF76" i="17060"/>
  <c r="BE76" i="17060"/>
  <c r="BD76" i="17060"/>
  <c r="BC76" i="17060"/>
  <c r="BB76" i="17060"/>
  <c r="BA76" i="17060"/>
  <c r="AZ76" i="17060"/>
  <c r="AY76" i="17060"/>
  <c r="AX76" i="17060"/>
  <c r="AW76" i="17060"/>
  <c r="AV76" i="17060"/>
  <c r="AU76" i="17060"/>
  <c r="AT76" i="17060"/>
  <c r="AS76" i="17060"/>
  <c r="AR76" i="17060"/>
  <c r="AQ76" i="17060"/>
  <c r="AP76" i="17060"/>
  <c r="AO76" i="17060"/>
  <c r="AN76" i="17060"/>
  <c r="AM76" i="17060"/>
  <c r="AL76" i="17060"/>
  <c r="AK76" i="17060"/>
  <c r="AJ76" i="17060"/>
  <c r="AI76" i="17060"/>
  <c r="AH76" i="17060"/>
  <c r="AG76" i="17060"/>
  <c r="AF76" i="17060"/>
  <c r="AE76" i="17060"/>
  <c r="AD76" i="17060"/>
  <c r="AC76" i="17060"/>
  <c r="AB76" i="17060"/>
  <c r="AA76" i="17060"/>
  <c r="Z76" i="17060"/>
  <c r="Y76" i="17060"/>
  <c r="X76" i="17060"/>
  <c r="W76" i="17060"/>
  <c r="V76" i="17060"/>
  <c r="U76" i="17060"/>
  <c r="T76" i="17060"/>
  <c r="S76" i="17060"/>
  <c r="R76" i="17060"/>
  <c r="Q76" i="17060"/>
  <c r="P76" i="17060"/>
  <c r="O76" i="17060"/>
  <c r="N76" i="17060"/>
  <c r="M76" i="17060"/>
  <c r="L76" i="17060"/>
  <c r="K76" i="17060"/>
  <c r="J76" i="17060"/>
  <c r="I76" i="17060"/>
  <c r="H76" i="17060"/>
  <c r="G76" i="17060"/>
  <c r="F76" i="17060"/>
  <c r="E76" i="17060"/>
  <c r="D76" i="17060"/>
  <c r="C76" i="17060"/>
  <c r="B76" i="17060"/>
  <c r="CU75" i="17060"/>
  <c r="CT75" i="17060"/>
  <c r="CS75" i="17060"/>
  <c r="CR75" i="17060"/>
  <c r="CQ75" i="17060"/>
  <c r="CP75" i="17060"/>
  <c r="CO75" i="17060"/>
  <c r="CN75" i="17060"/>
  <c r="CM75" i="17060"/>
  <c r="CL75" i="17060"/>
  <c r="CK75" i="17060"/>
  <c r="CJ75" i="17060"/>
  <c r="CI75" i="17060"/>
  <c r="CH75" i="17060"/>
  <c r="CG75" i="17060"/>
  <c r="CF75" i="17060"/>
  <c r="CE75" i="17060"/>
  <c r="CD75" i="17060"/>
  <c r="CC75" i="17060"/>
  <c r="CB75" i="17060"/>
  <c r="CA75" i="17060"/>
  <c r="BZ75" i="17060"/>
  <c r="BY75" i="17060"/>
  <c r="BX75" i="17060"/>
  <c r="BW75" i="17060"/>
  <c r="BV75" i="17060"/>
  <c r="BU75" i="17060"/>
  <c r="BT75" i="17060"/>
  <c r="BS75" i="17060"/>
  <c r="BR75" i="17060"/>
  <c r="BQ75" i="17060"/>
  <c r="BP75" i="17060"/>
  <c r="BO75" i="17060"/>
  <c r="BN75" i="17060"/>
  <c r="BM75" i="17060"/>
  <c r="BL75" i="17060"/>
  <c r="BK75" i="17060"/>
  <c r="BJ75" i="17060"/>
  <c r="BI75" i="17060"/>
  <c r="BH75" i="17060"/>
  <c r="BG75" i="17060"/>
  <c r="BF75" i="17060"/>
  <c r="BE75" i="17060"/>
  <c r="BD75" i="17060"/>
  <c r="BC75" i="17060"/>
  <c r="BB75" i="17060"/>
  <c r="BA75" i="17060"/>
  <c r="AZ75" i="17060"/>
  <c r="AY75" i="17060"/>
  <c r="AX75" i="17060"/>
  <c r="AW75" i="17060"/>
  <c r="AV75" i="17060"/>
  <c r="AU75" i="17060"/>
  <c r="AT75" i="17060"/>
  <c r="AS75" i="17060"/>
  <c r="AR75" i="17060"/>
  <c r="AQ75" i="17060"/>
  <c r="AP75" i="17060"/>
  <c r="AO75" i="17060"/>
  <c r="AN75" i="17060"/>
  <c r="AM75" i="17060"/>
  <c r="AL75" i="17060"/>
  <c r="AK75" i="17060"/>
  <c r="AJ75" i="17060"/>
  <c r="AI75" i="17060"/>
  <c r="AH75" i="17060"/>
  <c r="AG75" i="17060"/>
  <c r="AF75" i="17060"/>
  <c r="AE75" i="17060"/>
  <c r="AD75" i="17060"/>
  <c r="AC75" i="17060"/>
  <c r="AB75" i="17060"/>
  <c r="AA75" i="17060"/>
  <c r="Z75" i="17060"/>
  <c r="Y75" i="17060"/>
  <c r="X75" i="17060"/>
  <c r="W75" i="17060"/>
  <c r="V75" i="17060"/>
  <c r="U75" i="17060"/>
  <c r="T75" i="17060"/>
  <c r="S75" i="17060"/>
  <c r="R75" i="17060"/>
  <c r="Q75" i="17060"/>
  <c r="P75" i="17060"/>
  <c r="O75" i="17060"/>
  <c r="N75" i="17060"/>
  <c r="M75" i="17060"/>
  <c r="L75" i="17060"/>
  <c r="K75" i="17060"/>
  <c r="J75" i="17060"/>
  <c r="I75" i="17060"/>
  <c r="H75" i="17060"/>
  <c r="G75" i="17060"/>
  <c r="F75" i="17060"/>
  <c r="E75" i="17060"/>
  <c r="D75" i="17060"/>
  <c r="C75" i="17060"/>
  <c r="B75" i="17060"/>
  <c r="CT74" i="17060"/>
  <c r="CR74" i="17060"/>
  <c r="CP74" i="17060"/>
  <c r="CN74" i="17060"/>
  <c r="CL74" i="17060"/>
  <c r="CJ74" i="17060"/>
  <c r="CH74" i="17060"/>
  <c r="CF74" i="17060"/>
  <c r="CD74" i="17060"/>
  <c r="CB74" i="17060"/>
  <c r="BZ74" i="17060"/>
  <c r="BX74" i="17060"/>
  <c r="BV74" i="17060"/>
  <c r="BT74" i="17060"/>
  <c r="BR74" i="17060"/>
  <c r="BP74" i="17060"/>
  <c r="BN74" i="17060"/>
  <c r="BL74" i="17060"/>
  <c r="BJ74" i="17060"/>
  <c r="BH74" i="17060"/>
  <c r="BF74" i="17060"/>
  <c r="BD74" i="17060"/>
  <c r="BB74" i="17060"/>
  <c r="AQ74" i="17060"/>
  <c r="AP74" i="17060"/>
  <c r="AO74" i="17060"/>
  <c r="AN74" i="17060"/>
  <c r="AM74" i="17060"/>
  <c r="AL74" i="17060"/>
  <c r="AK74" i="17060"/>
  <c r="AJ74" i="17060"/>
  <c r="AI74" i="17060"/>
  <c r="AH74" i="17060"/>
  <c r="AG74" i="17060"/>
  <c r="AF74" i="17060"/>
  <c r="AE74" i="17060"/>
  <c r="AD74" i="17060"/>
  <c r="AC74" i="17060"/>
  <c r="AB74" i="17060"/>
  <c r="AA74" i="17060"/>
  <c r="Z74" i="17060"/>
  <c r="Y74" i="17060"/>
  <c r="X74" i="17060"/>
  <c r="W74" i="17060"/>
  <c r="V74" i="17060"/>
  <c r="U74" i="17060"/>
  <c r="T74" i="17060"/>
  <c r="S74" i="17060"/>
  <c r="R74" i="17060"/>
  <c r="Q74" i="17060"/>
  <c r="P74" i="17060"/>
  <c r="O74" i="17060"/>
  <c r="N74" i="17060"/>
  <c r="M74" i="17060"/>
  <c r="L74" i="17060"/>
  <c r="K74" i="17060"/>
  <c r="J74" i="17060"/>
  <c r="I74" i="17060"/>
  <c r="H74" i="17060"/>
  <c r="G74" i="17060"/>
  <c r="F74" i="17060"/>
  <c r="E74" i="17060"/>
  <c r="D74" i="17060"/>
  <c r="C74" i="17060"/>
  <c r="B74" i="17060"/>
  <c r="CU73" i="17060"/>
  <c r="CT73" i="17060"/>
  <c r="CS73" i="17060"/>
  <c r="CR73" i="17060"/>
  <c r="CQ73" i="17060"/>
  <c r="CP73" i="17060"/>
  <c r="CO73" i="17060"/>
  <c r="CN73" i="17060"/>
  <c r="CM73" i="17060"/>
  <c r="CL73" i="17060"/>
  <c r="CK73" i="17060"/>
  <c r="CJ73" i="17060"/>
  <c r="CI73" i="17060"/>
  <c r="CH73" i="17060"/>
  <c r="CG73" i="17060"/>
  <c r="CF73" i="17060"/>
  <c r="CE73" i="17060"/>
  <c r="CD73" i="17060"/>
  <c r="CC73" i="17060"/>
  <c r="CB73" i="17060"/>
  <c r="CA73" i="17060"/>
  <c r="BZ73" i="17060"/>
  <c r="BY73" i="17060"/>
  <c r="BX73" i="17060"/>
  <c r="BW73" i="17060"/>
  <c r="BV73" i="17060"/>
  <c r="BU73" i="17060"/>
  <c r="BT73" i="17060"/>
  <c r="BS73" i="17060"/>
  <c r="BR73" i="17060"/>
  <c r="BQ73" i="17060"/>
  <c r="BP73" i="17060"/>
  <c r="BO73" i="17060"/>
  <c r="BN73" i="17060"/>
  <c r="BM73" i="17060"/>
  <c r="BL73" i="17060"/>
  <c r="BK73" i="17060"/>
  <c r="BJ73" i="17060"/>
  <c r="BI73" i="17060"/>
  <c r="BH73" i="17060"/>
  <c r="BG73" i="17060"/>
  <c r="BF73" i="17060"/>
  <c r="BE73" i="17060"/>
  <c r="BD73" i="17060"/>
  <c r="BC73" i="17060"/>
  <c r="BB73" i="17060"/>
  <c r="BA73" i="17060"/>
  <c r="AZ73" i="17060"/>
  <c r="AY73" i="17060"/>
  <c r="AX73" i="17060"/>
  <c r="AW73" i="17060"/>
  <c r="AV73" i="17060"/>
  <c r="AU73" i="17060"/>
  <c r="AT73" i="17060"/>
  <c r="AS73" i="17060"/>
  <c r="AR73" i="17060"/>
  <c r="AQ73" i="17060"/>
  <c r="AP73" i="17060"/>
  <c r="AO73" i="17060"/>
  <c r="AN73" i="17060"/>
  <c r="AM73" i="17060"/>
  <c r="AL73" i="17060"/>
  <c r="AK73" i="17060"/>
  <c r="AJ73" i="17060"/>
  <c r="AI73" i="17060"/>
  <c r="AH73" i="17060"/>
  <c r="AG73" i="17060"/>
  <c r="AF73" i="17060"/>
  <c r="AE73" i="17060"/>
  <c r="AD73" i="17060"/>
  <c r="AC73" i="17060"/>
  <c r="AB73" i="17060"/>
  <c r="AA73" i="17060"/>
  <c r="Z73" i="17060"/>
  <c r="Y73" i="17060"/>
  <c r="X73" i="17060"/>
  <c r="W73" i="17060"/>
  <c r="V73" i="17060"/>
  <c r="U73" i="17060"/>
  <c r="T73" i="17060"/>
  <c r="S73" i="17060"/>
  <c r="R73" i="17060"/>
  <c r="Q73" i="17060"/>
  <c r="P73" i="17060"/>
  <c r="O73" i="17060"/>
  <c r="N73" i="17060"/>
  <c r="M73" i="17060"/>
  <c r="L73" i="17060"/>
  <c r="K73" i="17060"/>
  <c r="J73" i="17060"/>
  <c r="I73" i="17060"/>
  <c r="H73" i="17060"/>
  <c r="G73" i="17060"/>
  <c r="F73" i="17060"/>
  <c r="E73" i="17060"/>
  <c r="D73" i="17060"/>
  <c r="C73" i="17060"/>
  <c r="B73" i="17060"/>
  <c r="CT68" i="17060"/>
  <c r="CR68" i="17060"/>
  <c r="CR70" i="8364" s="1"/>
  <c r="CP68" i="17060"/>
  <c r="CN68" i="17060"/>
  <c r="CN70" i="8364" s="1"/>
  <c r="CL68" i="17060"/>
  <c r="CJ68" i="17060"/>
  <c r="CJ70" i="8364" s="1"/>
  <c r="CH68" i="17060"/>
  <c r="CH70" i="8364" s="1"/>
  <c r="CF68" i="17060"/>
  <c r="CF70" i="8364" s="1"/>
  <c r="CD68" i="17060"/>
  <c r="CB68" i="17060"/>
  <c r="CB70" i="8364" s="1"/>
  <c r="BZ68" i="17060"/>
  <c r="BX68" i="17060"/>
  <c r="BX70" i="8364" s="1"/>
  <c r="BV68" i="17060"/>
  <c r="BT68" i="17060"/>
  <c r="BT70" i="8364" s="1"/>
  <c r="BR68" i="17060"/>
  <c r="BR70" i="8364" s="1"/>
  <c r="BP68" i="17060"/>
  <c r="BP70" i="8364" s="1"/>
  <c r="BN68" i="17060"/>
  <c r="BL68" i="17060"/>
  <c r="BL70" i="8364" s="1"/>
  <c r="BJ68" i="17060"/>
  <c r="BH68" i="17060"/>
  <c r="BH70" i="8364" s="1"/>
  <c r="BF68" i="17060"/>
  <c r="BD68" i="17060"/>
  <c r="BD70" i="8364" s="1"/>
  <c r="BB68" i="17060"/>
  <c r="BB70" i="8364" s="1"/>
  <c r="AZ68" i="17060"/>
  <c r="AZ70" i="8364" s="1"/>
  <c r="AX68" i="17060"/>
  <c r="AL68" i="17060"/>
  <c r="AL70" i="8364" s="1"/>
  <c r="CP67" i="17060"/>
  <c r="CP69" i="8364" s="1"/>
  <c r="AL67" i="17060"/>
  <c r="AL69" i="8364" s="1"/>
  <c r="Z67" i="17060"/>
  <c r="Z69" i="8364" s="1"/>
  <c r="L67" i="17060"/>
  <c r="L69" i="8364" s="1"/>
  <c r="AT66" i="17060"/>
  <c r="AL66" i="17060"/>
  <c r="CT64" i="17060"/>
  <c r="CR64" i="17060"/>
  <c r="CP64" i="17060"/>
  <c r="CN64" i="17060"/>
  <c r="CL64" i="17060"/>
  <c r="CL66" i="8364" s="1"/>
  <c r="CJ64" i="17060"/>
  <c r="CJ66" i="8364" s="1"/>
  <c r="CH64" i="17060"/>
  <c r="CF64" i="17060"/>
  <c r="CD64" i="17060"/>
  <c r="CB64" i="17060"/>
  <c r="BZ64" i="17060"/>
  <c r="BX64" i="17060"/>
  <c r="BV64" i="17060"/>
  <c r="BV66" i="8364" s="1"/>
  <c r="BT64" i="17060"/>
  <c r="BT66" i="8364" s="1"/>
  <c r="BR64" i="17060"/>
  <c r="BP64" i="17060"/>
  <c r="BN64" i="17060"/>
  <c r="BL64" i="17060"/>
  <c r="BJ64" i="17060"/>
  <c r="BH64" i="17060"/>
  <c r="BF64" i="17060"/>
  <c r="BF66" i="8364" s="1"/>
  <c r="BD64" i="17060"/>
  <c r="BD66" i="8364" s="1"/>
  <c r="BB64" i="17060"/>
  <c r="AZ64" i="17060"/>
  <c r="AX64" i="17060"/>
  <c r="AX66" i="8364" s="1"/>
  <c r="AV64" i="17060"/>
  <c r="AV66" i="8364" s="1"/>
  <c r="AT64" i="17060"/>
  <c r="AT66" i="8364" s="1"/>
  <c r="AR64" i="17060"/>
  <c r="AR66" i="8364" s="1"/>
  <c r="AP64" i="17060"/>
  <c r="AP66" i="8364" s="1"/>
  <c r="AN64" i="17060"/>
  <c r="AN66" i="8364" s="1"/>
  <c r="AL64" i="17060"/>
  <c r="AL66" i="8364" s="1"/>
  <c r="AJ64" i="17060"/>
  <c r="AJ66" i="8364" s="1"/>
  <c r="AH64" i="17060"/>
  <c r="AH66" i="8364" s="1"/>
  <c r="AF64" i="17060"/>
  <c r="AF66" i="8364" s="1"/>
  <c r="AD64" i="17060"/>
  <c r="AD66" i="8364" s="1"/>
  <c r="AB64" i="17060"/>
  <c r="AB66" i="8364" s="1"/>
  <c r="Z64" i="17060"/>
  <c r="X64" i="17060"/>
  <c r="X66" i="8364" s="1"/>
  <c r="V64" i="17060"/>
  <c r="T64" i="17060"/>
  <c r="R64" i="17060"/>
  <c r="R66" i="8364" s="1"/>
  <c r="P64" i="17060"/>
  <c r="N64" i="17060"/>
  <c r="N66" i="8364" s="1"/>
  <c r="L64" i="17060"/>
  <c r="J64" i="17060"/>
  <c r="H64" i="17060"/>
  <c r="H66" i="8364" s="1"/>
  <c r="F64" i="17060"/>
  <c r="D64" i="17060"/>
  <c r="B64" i="17060"/>
  <c r="BJ63" i="17060"/>
  <c r="AR63" i="17060"/>
  <c r="AR65" i="8364" s="1"/>
  <c r="AL63" i="17060"/>
  <c r="AL65" i="8364" s="1"/>
  <c r="BF56" i="17060"/>
  <c r="AP56" i="17060"/>
  <c r="V56" i="17060"/>
  <c r="T56" i="17060"/>
  <c r="R56" i="17060"/>
  <c r="P56" i="17060"/>
  <c r="N56" i="17060"/>
  <c r="L56" i="17060"/>
  <c r="J56" i="17060"/>
  <c r="H56" i="17060"/>
  <c r="F56" i="17060"/>
  <c r="D56" i="17060"/>
  <c r="B56" i="17060"/>
  <c r="AT38" i="17060"/>
  <c r="AL38" i="17060"/>
  <c r="CT35" i="17060"/>
  <c r="CR35" i="17060"/>
  <c r="CP35" i="17060"/>
  <c r="CN35" i="17060"/>
  <c r="CL35" i="17060"/>
  <c r="CJ35" i="17060"/>
  <c r="CH35" i="17060"/>
  <c r="CF35" i="17060"/>
  <c r="CD35" i="17060"/>
  <c r="CB35" i="17060"/>
  <c r="BZ35" i="17060"/>
  <c r="BX35" i="17060"/>
  <c r="BV35" i="17060"/>
  <c r="BT35" i="17060"/>
  <c r="BR35" i="17060"/>
  <c r="BP35" i="17060"/>
  <c r="BN35" i="17060"/>
  <c r="BL35" i="17060"/>
  <c r="BJ35" i="17060"/>
  <c r="BH35" i="17060"/>
  <c r="BF35" i="17060"/>
  <c r="BD35" i="17060"/>
  <c r="BB35" i="17060"/>
  <c r="AZ35" i="17060"/>
  <c r="AX35" i="17060"/>
  <c r="AV35" i="17060"/>
  <c r="AT35" i="17060"/>
  <c r="AR35" i="17060"/>
  <c r="AP35" i="17060"/>
  <c r="AN35" i="17060"/>
  <c r="AL35" i="17060"/>
  <c r="AJ35" i="17060"/>
  <c r="AH35" i="17060"/>
  <c r="AF35" i="17060"/>
  <c r="AD35" i="17060"/>
  <c r="AB35" i="17060"/>
  <c r="Z35" i="17060"/>
  <c r="X35" i="17060"/>
  <c r="V35" i="17060"/>
  <c r="T35" i="17060"/>
  <c r="R35" i="17060"/>
  <c r="P35" i="17060"/>
  <c r="N35" i="17060"/>
  <c r="L35" i="17060"/>
  <c r="J35" i="17060"/>
  <c r="H35" i="17060"/>
  <c r="F35" i="17060"/>
  <c r="D35" i="17060"/>
  <c r="B35" i="17060"/>
  <c r="CT34" i="17060"/>
  <c r="CR34" i="17060"/>
  <c r="CP34" i="17060"/>
  <c r="CN34" i="17060"/>
  <c r="CL34" i="17060"/>
  <c r="CJ34" i="17060"/>
  <c r="CH34" i="17060"/>
  <c r="CF34" i="17060"/>
  <c r="CD34" i="17060"/>
  <c r="CB34" i="17060"/>
  <c r="BZ34" i="17060"/>
  <c r="BX34" i="17060"/>
  <c r="BV34" i="17060"/>
  <c r="BT34" i="17060"/>
  <c r="BR34" i="17060"/>
  <c r="BP34" i="17060"/>
  <c r="BN34" i="17060"/>
  <c r="BL34" i="17060"/>
  <c r="BJ34" i="17060"/>
  <c r="BH34" i="17060"/>
  <c r="BF34" i="17060"/>
  <c r="BD34" i="17060"/>
  <c r="BB34" i="17060"/>
  <c r="AZ34" i="17060"/>
  <c r="AX34" i="17060"/>
  <c r="AV34" i="17060"/>
  <c r="AT34" i="17060"/>
  <c r="AR34" i="17060"/>
  <c r="AP34" i="17060"/>
  <c r="AN34" i="17060"/>
  <c r="AL34" i="17060"/>
  <c r="AJ34" i="17060"/>
  <c r="AH34" i="17060"/>
  <c r="AF34" i="17060"/>
  <c r="AD34" i="17060"/>
  <c r="AB34" i="17060"/>
  <c r="Z34" i="17060"/>
  <c r="X34" i="17060"/>
  <c r="V34" i="17060"/>
  <c r="T34" i="17060"/>
  <c r="R34" i="17060"/>
  <c r="P34" i="17060"/>
  <c r="N34" i="17060"/>
  <c r="L34" i="17060"/>
  <c r="J34" i="17060"/>
  <c r="H34" i="17060"/>
  <c r="F34" i="17060"/>
  <c r="D34" i="17060"/>
  <c r="B34" i="17060"/>
  <c r="CT33" i="17060"/>
  <c r="CR33" i="17060"/>
  <c r="CP33" i="17060"/>
  <c r="CN33" i="17060"/>
  <c r="CL33" i="17060"/>
  <c r="CJ33" i="17060"/>
  <c r="CH33" i="17060"/>
  <c r="CF33" i="17060"/>
  <c r="CD33" i="17060"/>
  <c r="CB33" i="17060"/>
  <c r="BZ33" i="17060"/>
  <c r="BX33" i="17060"/>
  <c r="BV33" i="17060"/>
  <c r="BT33" i="17060"/>
  <c r="BR33" i="17060"/>
  <c r="BP33" i="17060"/>
  <c r="BN33" i="17060"/>
  <c r="BL33" i="17060"/>
  <c r="BJ33" i="17060"/>
  <c r="BH33" i="17060"/>
  <c r="BF33" i="17060"/>
  <c r="BD33" i="17060"/>
  <c r="BB33" i="17060"/>
  <c r="AZ33" i="17060"/>
  <c r="AX33" i="17060"/>
  <c r="AV33" i="17060"/>
  <c r="AT33" i="17060"/>
  <c r="AR33" i="17060"/>
  <c r="AP33" i="17060"/>
  <c r="AN33" i="17060"/>
  <c r="AL33" i="17060"/>
  <c r="AJ33" i="17060"/>
  <c r="AH33" i="17060"/>
  <c r="AF33" i="17060"/>
  <c r="AD33" i="17060"/>
  <c r="AB33" i="17060"/>
  <c r="Z33" i="17060"/>
  <c r="X33" i="17060"/>
  <c r="V33" i="17060"/>
  <c r="T33" i="17060"/>
  <c r="R33" i="17060"/>
  <c r="P33" i="17060"/>
  <c r="N33" i="17060"/>
  <c r="L33" i="17060"/>
  <c r="J33" i="17060"/>
  <c r="H33" i="17060"/>
  <c r="F33" i="17060"/>
  <c r="D33" i="17060"/>
  <c r="B33" i="17060"/>
  <c r="CT32" i="17060"/>
  <c r="CR32" i="17060"/>
  <c r="CP32" i="17060"/>
  <c r="CN32" i="17060"/>
  <c r="CL32" i="17060"/>
  <c r="CJ32" i="17060"/>
  <c r="CH32" i="17060"/>
  <c r="CF32" i="17060"/>
  <c r="CD32" i="17060"/>
  <c r="CB32" i="17060"/>
  <c r="BZ32" i="17060"/>
  <c r="BX32" i="17060"/>
  <c r="BV32" i="17060"/>
  <c r="BT32" i="17060"/>
  <c r="BR32" i="17060"/>
  <c r="BP32" i="17060"/>
  <c r="BN32" i="17060"/>
  <c r="BL32" i="17060"/>
  <c r="BJ32" i="17060"/>
  <c r="BH32" i="17060"/>
  <c r="BF32" i="17060"/>
  <c r="BD32" i="17060"/>
  <c r="BB32" i="17060"/>
  <c r="AZ32" i="17060"/>
  <c r="AX32" i="17060"/>
  <c r="AV32" i="17060"/>
  <c r="AT32" i="17060"/>
  <c r="AR32" i="17060"/>
  <c r="AP32" i="17060"/>
  <c r="AN32" i="17060"/>
  <c r="AL32" i="17060"/>
  <c r="AJ32" i="17060"/>
  <c r="AH32" i="17060"/>
  <c r="AF32" i="17060"/>
  <c r="AD32" i="17060"/>
  <c r="AB32" i="17060"/>
  <c r="Z32" i="17060"/>
  <c r="X32" i="17060"/>
  <c r="V32" i="17060"/>
  <c r="T32" i="17060"/>
  <c r="R32" i="17060"/>
  <c r="P32" i="17060"/>
  <c r="N32" i="17060"/>
  <c r="L32" i="17060"/>
  <c r="J32" i="17060"/>
  <c r="H32" i="17060"/>
  <c r="F32" i="17060"/>
  <c r="D32" i="17060"/>
  <c r="B32" i="17060"/>
  <c r="AL29" i="17060"/>
  <c r="AB29" i="17060"/>
  <c r="BZ27" i="17060"/>
  <c r="BJ27" i="17060"/>
  <c r="AL27" i="17060"/>
  <c r="J27" i="17060"/>
  <c r="CN25" i="17060"/>
  <c r="AL25" i="17060"/>
  <c r="AL19" i="17060"/>
  <c r="AB19" i="17060"/>
  <c r="BJ17" i="17060"/>
  <c r="AT17" i="17060"/>
  <c r="AL17" i="17060"/>
  <c r="CP15" i="17060"/>
  <c r="AL15" i="17060"/>
  <c r="L15" i="17060"/>
  <c r="CN11" i="17060"/>
  <c r="BJ11" i="17060"/>
  <c r="AT11" i="17060"/>
  <c r="AL11" i="17060"/>
  <c r="CP9" i="17060"/>
  <c r="BX9" i="17060"/>
  <c r="AL9" i="17060"/>
  <c r="Z9" i="17060"/>
  <c r="J9" i="17060"/>
  <c r="AB6" i="17060"/>
  <c r="CR66" i="788"/>
  <c r="CP66" i="788"/>
  <c r="CN66" i="788"/>
  <c r="CL66" i="788"/>
  <c r="CJ66" i="788"/>
  <c r="CH66" i="788"/>
  <c r="CF66" i="788"/>
  <c r="CF67" i="259" s="1"/>
  <c r="CD66" i="788"/>
  <c r="CB66" i="788"/>
  <c r="BZ66" i="788"/>
  <c r="BX66" i="788"/>
  <c r="BV66" i="788"/>
  <c r="AX66" i="788"/>
  <c r="AV66" i="788"/>
  <c r="AT66" i="788"/>
  <c r="AV67" i="259" s="1"/>
  <c r="AR66" i="788"/>
  <c r="AT67" i="259" s="1"/>
  <c r="AP66" i="788"/>
  <c r="AR67" i="259" s="1"/>
  <c r="AN66" i="788"/>
  <c r="AP67" i="259" s="1"/>
  <c r="AL66" i="788"/>
  <c r="AN67" i="259" s="1"/>
  <c r="AJ66" i="788"/>
  <c r="AL67" i="259" s="1"/>
  <c r="AH66" i="788"/>
  <c r="AJ67" i="259" s="1"/>
  <c r="AF66" i="788"/>
  <c r="AH67" i="259" s="1"/>
  <c r="AD66" i="788"/>
  <c r="AF67" i="259" s="1"/>
  <c r="AB66" i="788"/>
  <c r="Z66" i="788"/>
  <c r="Z59" i="788" s="1"/>
  <c r="X66" i="788"/>
  <c r="V66" i="788"/>
  <c r="T66" i="788"/>
  <c r="R66" i="788"/>
  <c r="N66" i="788"/>
  <c r="L66" i="788"/>
  <c r="J66" i="788"/>
  <c r="H66" i="788"/>
  <c r="F66" i="788"/>
  <c r="D66" i="788"/>
  <c r="B66" i="788"/>
  <c r="AD62" i="788"/>
  <c r="AB62" i="788"/>
  <c r="Z62" i="788"/>
  <c r="AD61" i="788"/>
  <c r="AB61" i="788"/>
  <c r="Z61" i="788"/>
  <c r="AD60" i="788"/>
  <c r="AB60" i="788"/>
  <c r="Z60" i="788"/>
  <c r="Z58" i="788"/>
  <c r="CH51" i="788"/>
  <c r="CH52" i="259" s="1"/>
  <c r="CF51" i="788"/>
  <c r="CF52" i="259" s="1"/>
  <c r="CD51" i="788"/>
  <c r="CD52" i="259" s="1"/>
  <c r="AF51" i="788"/>
  <c r="AF52" i="259" s="1"/>
  <c r="AD51" i="788"/>
  <c r="AE30" i="788" s="1"/>
  <c r="AB51" i="788"/>
  <c r="AB53" i="788" s="1"/>
  <c r="Z51" i="788"/>
  <c r="Z52" i="259" s="1"/>
  <c r="X51" i="788"/>
  <c r="X52" i="259" s="1"/>
  <c r="V51" i="788"/>
  <c r="W30" i="788" s="1"/>
  <c r="T51" i="788"/>
  <c r="U28" i="788" s="1"/>
  <c r="R51" i="788"/>
  <c r="R54" i="788" s="1"/>
  <c r="P51" i="788"/>
  <c r="P55" i="788" s="1"/>
  <c r="N51" i="788"/>
  <c r="N52" i="259" s="1"/>
  <c r="L51" i="788"/>
  <c r="L52" i="259" s="1"/>
  <c r="J51" i="788"/>
  <c r="J52" i="259" s="1"/>
  <c r="H51" i="788"/>
  <c r="H52" i="259" s="1"/>
  <c r="F51" i="788"/>
  <c r="G26" i="788" s="1"/>
  <c r="D51" i="788"/>
  <c r="E28" i="788" s="1"/>
  <c r="B51" i="788"/>
  <c r="B53" i="788" s="1"/>
  <c r="CU44" i="788"/>
  <c r="CS44" i="788"/>
  <c r="CQ44" i="788"/>
  <c r="CO44" i="788"/>
  <c r="CM44" i="788"/>
  <c r="CK44" i="788"/>
  <c r="CI44" i="788"/>
  <c r="CG44" i="788"/>
  <c r="CE44" i="788"/>
  <c r="CC44" i="788"/>
  <c r="CA44" i="788"/>
  <c r="BY44" i="788"/>
  <c r="BW44" i="788"/>
  <c r="BU44" i="788"/>
  <c r="BS44" i="788"/>
  <c r="BQ44" i="788"/>
  <c r="BO44" i="788"/>
  <c r="BM44" i="788"/>
  <c r="BK44" i="788"/>
  <c r="BI44" i="788"/>
  <c r="BG44" i="788"/>
  <c r="BE44" i="788"/>
  <c r="BC44" i="788"/>
  <c r="BA44" i="788"/>
  <c r="AY44" i="788"/>
  <c r="AW44" i="788"/>
  <c r="AU44" i="788"/>
  <c r="AS44" i="788"/>
  <c r="AQ44" i="788"/>
  <c r="AO44" i="788"/>
  <c r="AM44" i="788"/>
  <c r="AK44" i="788"/>
  <c r="AI44" i="788"/>
  <c r="AG44" i="788"/>
  <c r="AE44" i="788"/>
  <c r="AC44" i="788"/>
  <c r="AA44" i="788"/>
  <c r="Y44" i="788"/>
  <c r="W44" i="788"/>
  <c r="U44" i="788"/>
  <c r="S44" i="788"/>
  <c r="Q44" i="788"/>
  <c r="O44" i="788"/>
  <c r="M44" i="788"/>
  <c r="K44" i="788"/>
  <c r="I44" i="788"/>
  <c r="G44" i="788"/>
  <c r="E44" i="788"/>
  <c r="C44" i="788"/>
  <c r="CR42" i="788"/>
  <c r="CP42" i="788"/>
  <c r="CN42" i="788"/>
  <c r="CL42" i="788"/>
  <c r="CJ42" i="788"/>
  <c r="CH42" i="788"/>
  <c r="CF42" i="788"/>
  <c r="CD42" i="788"/>
  <c r="CB42" i="788"/>
  <c r="BZ42" i="788"/>
  <c r="BX42" i="788"/>
  <c r="BT42" i="788"/>
  <c r="BR42" i="788"/>
  <c r="BP42" i="788"/>
  <c r="BN42" i="788"/>
  <c r="BL42" i="788"/>
  <c r="BJ42" i="788"/>
  <c r="BH42" i="788"/>
  <c r="BF42" i="788"/>
  <c r="BD42" i="788"/>
  <c r="BB42" i="788"/>
  <c r="AZ42" i="788"/>
  <c r="AX42" i="788"/>
  <c r="AA98" i="1" s="1"/>
  <c r="AV42" i="788"/>
  <c r="AT42" i="788"/>
  <c r="AR42" i="788"/>
  <c r="AP42" i="788"/>
  <c r="AN42" i="788"/>
  <c r="AL42" i="788"/>
  <c r="AJ42" i="788"/>
  <c r="AH42" i="788"/>
  <c r="AF42" i="788"/>
  <c r="AD42" i="788"/>
  <c r="AB42" i="788"/>
  <c r="Z42" i="788"/>
  <c r="Z98" i="1" s="1"/>
  <c r="X42" i="788"/>
  <c r="V42" i="788"/>
  <c r="T42" i="788"/>
  <c r="R42" i="788"/>
  <c r="P42" i="788"/>
  <c r="N42" i="788"/>
  <c r="L42" i="788"/>
  <c r="J42" i="788"/>
  <c r="H42" i="788"/>
  <c r="F42" i="788"/>
  <c r="D42" i="788"/>
  <c r="B42" i="788"/>
  <c r="Y98" i="1" s="1"/>
  <c r="AC97" i="1"/>
  <c r="CR41" i="788"/>
  <c r="CP41" i="788"/>
  <c r="CN41" i="788"/>
  <c r="CL41" i="788"/>
  <c r="CJ41" i="788"/>
  <c r="CH41" i="788"/>
  <c r="CF41" i="788"/>
  <c r="CD41" i="788"/>
  <c r="CB41" i="788"/>
  <c r="BZ41" i="788"/>
  <c r="BX41" i="788"/>
  <c r="BT41" i="788"/>
  <c r="BR41" i="788"/>
  <c r="BP41" i="788"/>
  <c r="BN41" i="788"/>
  <c r="BL41" i="788"/>
  <c r="BJ41" i="788"/>
  <c r="BH41" i="788"/>
  <c r="BF41" i="788"/>
  <c r="BD41" i="788"/>
  <c r="BB41" i="788"/>
  <c r="AZ41" i="788"/>
  <c r="AX41" i="788"/>
  <c r="AA97" i="1" s="1"/>
  <c r="AV41" i="788"/>
  <c r="AT41" i="788"/>
  <c r="AR41" i="788"/>
  <c r="AP41" i="788"/>
  <c r="AN41" i="788"/>
  <c r="AL41" i="788"/>
  <c r="AJ41" i="788"/>
  <c r="AH41" i="788"/>
  <c r="AF41" i="788"/>
  <c r="AD41" i="788"/>
  <c r="AB41" i="788"/>
  <c r="Z41" i="788"/>
  <c r="Z97" i="1" s="1"/>
  <c r="X41" i="788"/>
  <c r="V41" i="788"/>
  <c r="T41" i="788"/>
  <c r="R41" i="788"/>
  <c r="P41" i="788"/>
  <c r="N41" i="788"/>
  <c r="L41" i="788"/>
  <c r="J41" i="788"/>
  <c r="H41" i="788"/>
  <c r="F41" i="788"/>
  <c r="D41" i="788"/>
  <c r="B41" i="788"/>
  <c r="Y97" i="1" s="1"/>
  <c r="BN40" i="788"/>
  <c r="BL40" i="788"/>
  <c r="BJ40" i="788"/>
  <c r="BH40" i="788"/>
  <c r="BF40" i="788"/>
  <c r="BD40" i="788"/>
  <c r="BB40" i="788"/>
  <c r="AZ40" i="788"/>
  <c r="AX40" i="788"/>
  <c r="AA96" i="1" s="1"/>
  <c r="Z40" i="788"/>
  <c r="Z96" i="1" s="1"/>
  <c r="B40" i="788"/>
  <c r="Y96" i="1" s="1"/>
  <c r="AC98" i="1"/>
  <c r="BV39" i="788"/>
  <c r="BV40" i="788" s="1"/>
  <c r="AB96" i="1" s="1"/>
  <c r="BV31" i="788"/>
  <c r="BN31" i="788"/>
  <c r="BL31" i="788"/>
  <c r="BJ31" i="788"/>
  <c r="BH31" i="788"/>
  <c r="BF31" i="788"/>
  <c r="BD31" i="788"/>
  <c r="BB31" i="788"/>
  <c r="AZ31" i="788"/>
  <c r="AX31" i="788"/>
  <c r="Z31" i="788"/>
  <c r="B31" i="788"/>
  <c r="T30" i="788"/>
  <c r="BV29" i="788"/>
  <c r="BN29" i="788"/>
  <c r="BL29" i="788"/>
  <c r="BJ29" i="788"/>
  <c r="BH29" i="788"/>
  <c r="BF29" i="788"/>
  <c r="BD29" i="788"/>
  <c r="BB29" i="788"/>
  <c r="AZ29" i="788"/>
  <c r="AX29" i="788"/>
  <c r="Z29" i="788"/>
  <c r="B29" i="788"/>
  <c r="BV27" i="788"/>
  <c r="BN27" i="788"/>
  <c r="BL27" i="788"/>
  <c r="BJ27" i="788"/>
  <c r="BH27" i="788"/>
  <c r="BF27" i="788"/>
  <c r="BD27" i="788"/>
  <c r="BB27" i="788"/>
  <c r="AZ27" i="788"/>
  <c r="AX27" i="788"/>
  <c r="Z27" i="788"/>
  <c r="B27" i="788"/>
  <c r="U26" i="788"/>
  <c r="BL25" i="788"/>
  <c r="BJ25" i="788"/>
  <c r="AT25" i="788"/>
  <c r="AN25" i="788"/>
  <c r="AL25" i="788"/>
  <c r="AJ25" i="788"/>
  <c r="AH25" i="788"/>
  <c r="AF25" i="788"/>
  <c r="BV21" i="788"/>
  <c r="BN21" i="788"/>
  <c r="BL21" i="788"/>
  <c r="BJ21" i="788"/>
  <c r="BH21" i="788"/>
  <c r="BF21" i="788"/>
  <c r="BD21" i="788"/>
  <c r="BB21" i="788"/>
  <c r="AZ21" i="788"/>
  <c r="AX21" i="788"/>
  <c r="Z21" i="788"/>
  <c r="B21" i="788"/>
  <c r="CI20" i="788"/>
  <c r="CG20" i="788"/>
  <c r="CE20" i="788"/>
  <c r="AG20" i="788"/>
  <c r="AE20" i="788"/>
  <c r="AC20" i="788"/>
  <c r="AA20" i="788"/>
  <c r="Y20" i="788"/>
  <c r="W20" i="788"/>
  <c r="U20" i="788"/>
  <c r="S20" i="788"/>
  <c r="Q20" i="788"/>
  <c r="O20" i="788"/>
  <c r="M20" i="788"/>
  <c r="K20" i="788"/>
  <c r="I20" i="788"/>
  <c r="G20" i="788"/>
  <c r="E20" i="788"/>
  <c r="C20" i="788"/>
  <c r="BV19" i="788"/>
  <c r="BN19" i="788"/>
  <c r="BL19" i="788"/>
  <c r="BJ19" i="788"/>
  <c r="BH19" i="788"/>
  <c r="BF19" i="788"/>
  <c r="BD19" i="788"/>
  <c r="BB19" i="788"/>
  <c r="AZ19" i="788"/>
  <c r="AX19" i="788"/>
  <c r="Z19" i="788"/>
  <c r="B19" i="788"/>
  <c r="CI18" i="788"/>
  <c r="CG18" i="788"/>
  <c r="CE18" i="788"/>
  <c r="AG18" i="788"/>
  <c r="AE18" i="788"/>
  <c r="AC18" i="788"/>
  <c r="AA18" i="788"/>
  <c r="Y18" i="788"/>
  <c r="W18" i="788"/>
  <c r="U18" i="788"/>
  <c r="S18" i="788"/>
  <c r="Q18" i="788"/>
  <c r="O18" i="788"/>
  <c r="M18" i="788"/>
  <c r="K18" i="788"/>
  <c r="I18" i="788"/>
  <c r="G18" i="788"/>
  <c r="E18" i="788"/>
  <c r="C18" i="788"/>
  <c r="BV17" i="788"/>
  <c r="BN17" i="788"/>
  <c r="BL17" i="788"/>
  <c r="BJ17" i="788"/>
  <c r="BH17" i="788"/>
  <c r="BF17" i="788"/>
  <c r="BD17" i="788"/>
  <c r="BB17" i="788"/>
  <c r="AZ17" i="788"/>
  <c r="AX17" i="788"/>
  <c r="Z17" i="788"/>
  <c r="B17" i="788"/>
  <c r="CI16" i="788"/>
  <c r="CG16" i="788"/>
  <c r="CE16" i="788"/>
  <c r="AG16" i="788"/>
  <c r="AE16" i="788"/>
  <c r="AC16" i="788"/>
  <c r="AA16" i="788"/>
  <c r="Y16" i="788"/>
  <c r="W16" i="788"/>
  <c r="U16" i="788"/>
  <c r="S16" i="788"/>
  <c r="Q16" i="788"/>
  <c r="O16" i="788"/>
  <c r="M16" i="788"/>
  <c r="K16" i="788"/>
  <c r="I16" i="788"/>
  <c r="G16" i="788"/>
  <c r="E16" i="788"/>
  <c r="C16" i="788"/>
  <c r="AN15" i="788"/>
  <c r="AL15" i="788"/>
  <c r="AJ15" i="788"/>
  <c r="AH15" i="788"/>
  <c r="AF15" i="788"/>
  <c r="BV13" i="788"/>
  <c r="BN13" i="788"/>
  <c r="BL13" i="788"/>
  <c r="BJ13" i="788"/>
  <c r="BH13" i="788"/>
  <c r="BF13" i="788"/>
  <c r="BD13" i="788"/>
  <c r="BB13" i="788"/>
  <c r="AZ13" i="788"/>
  <c r="AX13" i="788"/>
  <c r="Z13" i="788"/>
  <c r="B13" i="788"/>
  <c r="CI12" i="788"/>
  <c r="CG12" i="788"/>
  <c r="CE12" i="788"/>
  <c r="AG12" i="788"/>
  <c r="AE12" i="788"/>
  <c r="AC12" i="788"/>
  <c r="AA12" i="788"/>
  <c r="Y12" i="788"/>
  <c r="W12" i="788"/>
  <c r="U12" i="788"/>
  <c r="S12" i="788"/>
  <c r="Q12" i="788"/>
  <c r="O12" i="788"/>
  <c r="M12" i="788"/>
  <c r="K12" i="788"/>
  <c r="I12" i="788"/>
  <c r="G12" i="788"/>
  <c r="E12" i="788"/>
  <c r="C12" i="788"/>
  <c r="BV11" i="788"/>
  <c r="BN11" i="788"/>
  <c r="BL11" i="788"/>
  <c r="BJ11" i="788"/>
  <c r="BH11" i="788"/>
  <c r="BF11" i="788"/>
  <c r="BD11" i="788"/>
  <c r="BB11" i="788"/>
  <c r="AZ11" i="788"/>
  <c r="AX11" i="788"/>
  <c r="Z11" i="788"/>
  <c r="B11" i="788"/>
  <c r="CI10" i="788"/>
  <c r="CG10" i="788"/>
  <c r="CE10" i="788"/>
  <c r="AG10" i="788"/>
  <c r="AE10" i="788"/>
  <c r="AC10" i="788"/>
  <c r="AA10" i="788"/>
  <c r="Y10" i="788"/>
  <c r="W10" i="788"/>
  <c r="U10" i="788"/>
  <c r="S10" i="788"/>
  <c r="Q10" i="788"/>
  <c r="O10" i="788"/>
  <c r="M10" i="788"/>
  <c r="K10" i="788"/>
  <c r="I10" i="788"/>
  <c r="G10" i="788"/>
  <c r="E10" i="788"/>
  <c r="C10" i="788"/>
  <c r="AN9" i="788"/>
  <c r="AL9" i="788"/>
  <c r="AJ9" i="788"/>
  <c r="AH9" i="788"/>
  <c r="AF9" i="788"/>
  <c r="CT59" i="2819"/>
  <c r="CR7" i="788"/>
  <c r="CR59" i="2819" s="1"/>
  <c r="CP7" i="788"/>
  <c r="CQ10" i="788" s="1"/>
  <c r="CN7" i="788"/>
  <c r="CO20" i="788" s="1"/>
  <c r="CL7" i="788"/>
  <c r="CM16" i="788" s="1"/>
  <c r="CJ7" i="788"/>
  <c r="CK16" i="788" s="1"/>
  <c r="CB7" i="788"/>
  <c r="CB59" i="2819" s="1"/>
  <c r="BZ7" i="788"/>
  <c r="CA16" i="788" s="1"/>
  <c r="BX7" i="788"/>
  <c r="BY10" i="788" s="1"/>
  <c r="BV7" i="788"/>
  <c r="BW20" i="788" s="1"/>
  <c r="BT7" i="788"/>
  <c r="BU12" i="788" s="1"/>
  <c r="BR7" i="788"/>
  <c r="BS20" i="788" s="1"/>
  <c r="BP7" i="788"/>
  <c r="BP6" i="17060" s="1"/>
  <c r="BN7" i="788"/>
  <c r="BO18" i="788" s="1"/>
  <c r="BL7" i="788"/>
  <c r="BL59" i="2819" s="1"/>
  <c r="BJ7" i="788"/>
  <c r="BK18" i="788" s="1"/>
  <c r="BH7" i="788"/>
  <c r="BH51" i="788" s="1"/>
  <c r="BF7" i="788"/>
  <c r="BD7" i="788"/>
  <c r="BE20" i="788" s="1"/>
  <c r="BB7" i="788"/>
  <c r="BB59" i="2819" s="1"/>
  <c r="AZ7" i="788"/>
  <c r="BA16" i="788" s="1"/>
  <c r="AX7" i="788"/>
  <c r="AY18" i="788" s="1"/>
  <c r="AV7" i="788"/>
  <c r="AV59" i="2819" s="1"/>
  <c r="AT7" i="788"/>
  <c r="AT59" i="2819" s="1"/>
  <c r="AR7" i="788"/>
  <c r="AS10" i="788" s="1"/>
  <c r="AP7" i="788"/>
  <c r="AQ20" i="788" s="1"/>
  <c r="AN7" i="788"/>
  <c r="AO12" i="788" s="1"/>
  <c r="AL7" i="788"/>
  <c r="AM16" i="788" s="1"/>
  <c r="AJ7" i="788"/>
  <c r="AK16" i="788" s="1"/>
  <c r="AH7" i="788"/>
  <c r="J9" i="8364" l="1"/>
  <c r="BF9" i="8364"/>
  <c r="CD12" i="2819"/>
  <c r="CD11" i="259" s="1"/>
  <c r="N22" i="2819"/>
  <c r="AX26" i="2819"/>
  <c r="CD10" i="2819"/>
  <c r="CD9" i="259" s="1"/>
  <c r="N20" i="2819"/>
  <c r="AX22" i="2819"/>
  <c r="AX23" i="2819" s="1"/>
  <c r="CD36" i="2819"/>
  <c r="CD28" i="259" s="1"/>
  <c r="CD28" i="8364" s="1"/>
  <c r="N18" i="2819"/>
  <c r="AX20" i="2819"/>
  <c r="AX21" i="2819" s="1"/>
  <c r="CD34" i="2819"/>
  <c r="CD26" i="259" s="1"/>
  <c r="N36" i="2819"/>
  <c r="BV56" i="17060"/>
  <c r="BV58" i="17060" s="1"/>
  <c r="CL56" i="17060"/>
  <c r="G7" i="2316"/>
  <c r="W7" i="2316"/>
  <c r="Z56" i="17060"/>
  <c r="AH12" i="2819"/>
  <c r="AH11" i="259" s="1"/>
  <c r="AH14" i="2819"/>
  <c r="AH18" i="2819"/>
  <c r="AI18" i="2819" s="1"/>
  <c r="AH20" i="2819"/>
  <c r="AH22" i="2819"/>
  <c r="AH26" i="2819"/>
  <c r="AH17" i="259" s="1"/>
  <c r="AH17" i="8364" s="1"/>
  <c r="AH34" i="2819"/>
  <c r="AH26" i="259" s="1"/>
  <c r="AH26" i="8364" s="1"/>
  <c r="BV50" i="2819"/>
  <c r="BN12" i="2819"/>
  <c r="BN11" i="259" s="1"/>
  <c r="BN14" i="2819"/>
  <c r="BN15" i="2819" s="1"/>
  <c r="BN18" i="2819"/>
  <c r="BN19" i="2819" s="1"/>
  <c r="BN20" i="2819"/>
  <c r="BN21" i="2819" s="1"/>
  <c r="BN22" i="2819"/>
  <c r="BN23" i="2819" s="1"/>
  <c r="BN26" i="2819"/>
  <c r="BN34" i="2819"/>
  <c r="BN26" i="259" s="1"/>
  <c r="BN26" i="8364" s="1"/>
  <c r="CT10" i="2819"/>
  <c r="CT9" i="259" s="1"/>
  <c r="CT10" i="259" s="1"/>
  <c r="CT12" i="2819"/>
  <c r="CT11" i="259" s="1"/>
  <c r="CT14" i="2819"/>
  <c r="CT15" i="2819" s="1"/>
  <c r="CT18" i="2819"/>
  <c r="CT19" i="2819" s="1"/>
  <c r="CT20" i="2819"/>
  <c r="CT21" i="2819" s="1"/>
  <c r="CT22" i="2819"/>
  <c r="CT23" i="2819" s="1"/>
  <c r="CT26" i="2819"/>
  <c r="CT17" i="259" s="1"/>
  <c r="CT18" i="259" s="1"/>
  <c r="CT34" i="2819"/>
  <c r="CT26" i="259" s="1"/>
  <c r="CT27" i="259" s="1"/>
  <c r="L62" i="2819"/>
  <c r="CT47" i="2316"/>
  <c r="BV47" i="2316"/>
  <c r="Z27" i="17060"/>
  <c r="BB15" i="17060"/>
  <c r="J68" i="17060"/>
  <c r="CN15" i="17060"/>
  <c r="BX27" i="17060"/>
  <c r="AR66" i="17060"/>
  <c r="AR68" i="8364" s="1"/>
  <c r="BR17" i="17060"/>
  <c r="J25" i="17060"/>
  <c r="BH11" i="17060"/>
  <c r="J17" i="17060"/>
  <c r="J63" i="17060"/>
  <c r="BH66" i="17060"/>
  <c r="BH68" i="8364" s="1"/>
  <c r="BT18" i="2819"/>
  <c r="D14" i="2819"/>
  <c r="BD34" i="2819"/>
  <c r="BD26" i="259" s="1"/>
  <c r="BD26" i="8364" s="1"/>
  <c r="D26" i="2819"/>
  <c r="D17" i="259" s="1"/>
  <c r="D17" i="8364" s="1"/>
  <c r="BT36" i="2819"/>
  <c r="BT28" i="259" s="1"/>
  <c r="BT28" i="8364" s="1"/>
  <c r="D65" i="2819"/>
  <c r="T65" i="2819"/>
  <c r="V57" i="788" s="1"/>
  <c r="V60" i="788" s="1"/>
  <c r="G17" i="2316"/>
  <c r="CR19" i="17060"/>
  <c r="AJ63" i="17060"/>
  <c r="AJ65" i="8364" s="1"/>
  <c r="AJ19" i="17060"/>
  <c r="AJ14" i="17060" s="1"/>
  <c r="T25" i="17060"/>
  <c r="AJ29" i="17060"/>
  <c r="M28" i="788"/>
  <c r="CN9" i="17060"/>
  <c r="AR19" i="17060"/>
  <c r="AJ25" i="17060"/>
  <c r="AR38" i="17060"/>
  <c r="BH63" i="17060"/>
  <c r="BH65" i="8364" s="1"/>
  <c r="CH66" i="17060"/>
  <c r="CH59" i="17060" s="1"/>
  <c r="Z68" i="17060"/>
  <c r="CR36" i="2819"/>
  <c r="CR28" i="259" s="1"/>
  <c r="CR28" i="8364" s="1"/>
  <c r="CR10" i="2819"/>
  <c r="T27" i="17060"/>
  <c r="K28" i="788"/>
  <c r="Y28" i="788"/>
  <c r="Z15" i="17060"/>
  <c r="AA15" i="17060" s="1"/>
  <c r="BB27" i="17060"/>
  <c r="Y26" i="788"/>
  <c r="CF56" i="259"/>
  <c r="Z6" i="17060"/>
  <c r="AJ15" i="17060"/>
  <c r="BH17" i="17060"/>
  <c r="AR25" i="17060"/>
  <c r="BH27" i="17060"/>
  <c r="CN29" i="17060"/>
  <c r="BH38" i="17060"/>
  <c r="BH41" i="17060" s="1"/>
  <c r="BJ20" i="2819"/>
  <c r="BJ21" i="2819" s="1"/>
  <c r="I30" i="788"/>
  <c r="BR29" i="17060"/>
  <c r="J67" i="17060"/>
  <c r="J69" i="8364" s="1"/>
  <c r="AR11" i="17060"/>
  <c r="CN19" i="17060"/>
  <c r="BR25" i="17060"/>
  <c r="D63" i="17060"/>
  <c r="D65" i="8364" s="1"/>
  <c r="T66" i="17060"/>
  <c r="T68" i="8364" s="1"/>
  <c r="T67" i="17060"/>
  <c r="T76" i="2316" s="1"/>
  <c r="T69" i="2316" s="1"/>
  <c r="CD54" i="259"/>
  <c r="P9" i="8364"/>
  <c r="AF9" i="8364"/>
  <c r="AV9" i="8364"/>
  <c r="CT48" i="2819"/>
  <c r="CT40" i="259"/>
  <c r="Z50" i="2819"/>
  <c r="Q17" i="2316"/>
  <c r="AY12" i="2316"/>
  <c r="S7" i="2316"/>
  <c r="AF55" i="259"/>
  <c r="CV10" i="2819"/>
  <c r="CV11" i="2819" s="1"/>
  <c r="BZ26" i="2819"/>
  <c r="BZ17" i="259" s="1"/>
  <c r="BZ17" i="8364" s="1"/>
  <c r="CJ29" i="17060"/>
  <c r="BJ43" i="259"/>
  <c r="AD43" i="259"/>
  <c r="AT43" i="259"/>
  <c r="AE28" i="788"/>
  <c r="BZ14" i="2819"/>
  <c r="CT12" i="259"/>
  <c r="CT29" i="259"/>
  <c r="AF26" i="8364"/>
  <c r="CR63" i="2819"/>
  <c r="D7" i="2819"/>
  <c r="E36" i="2819" s="1"/>
  <c r="CB63" i="2819"/>
  <c r="CV12" i="2819"/>
  <c r="CV11" i="259" s="1"/>
  <c r="CV11" i="8364" s="1"/>
  <c r="CV12" i="8364" s="1"/>
  <c r="T7" i="2819"/>
  <c r="T6" i="259" s="1"/>
  <c r="D20" i="2819"/>
  <c r="BT22" i="2819"/>
  <c r="AN26" i="2819"/>
  <c r="AN17" i="259" s="1"/>
  <c r="CV26" i="2819"/>
  <c r="CV17" i="259" s="1"/>
  <c r="CV18" i="259" s="1"/>
  <c r="AV63" i="2819"/>
  <c r="BD12" i="2819"/>
  <c r="BD11" i="259" s="1"/>
  <c r="BD12" i="259" s="1"/>
  <c r="CU12" i="2316"/>
  <c r="Q7" i="2316"/>
  <c r="BV65" i="2316"/>
  <c r="BV65" i="2819" s="1"/>
  <c r="BV58" i="259" s="1"/>
  <c r="X56" i="17060"/>
  <c r="CI10" i="2316"/>
  <c r="C17" i="2316"/>
  <c r="CU36" i="2316"/>
  <c r="CQ10" i="2316"/>
  <c r="AI22" i="2316"/>
  <c r="BR56" i="17060"/>
  <c r="BR61" i="17060" s="1"/>
  <c r="AL56" i="17060"/>
  <c r="AL59" i="17060" s="1"/>
  <c r="CU14" i="2316"/>
  <c r="W17" i="2316"/>
  <c r="H17" i="17060"/>
  <c r="AN25" i="17060"/>
  <c r="F11" i="17060"/>
  <c r="AP29" i="17060"/>
  <c r="J11" i="17060"/>
  <c r="K11" i="17060" s="1"/>
  <c r="BX11" i="17060"/>
  <c r="AR15" i="17060"/>
  <c r="L17" i="17060"/>
  <c r="BX17" i="17060"/>
  <c r="L25" i="17060"/>
  <c r="BH25" i="17060"/>
  <c r="AB27" i="17060"/>
  <c r="CN27" i="17060"/>
  <c r="AR29" i="17060"/>
  <c r="BX38" i="17060"/>
  <c r="BX41" i="17060" s="1"/>
  <c r="L63" i="17060"/>
  <c r="J66" i="17060"/>
  <c r="J68" i="8364" s="1"/>
  <c r="BX66" i="17060"/>
  <c r="BX68" i="8364" s="1"/>
  <c r="AR68" i="17060"/>
  <c r="AR70" i="8364" s="1"/>
  <c r="J38" i="17060"/>
  <c r="J41" i="17060" s="1"/>
  <c r="CP38" i="17060"/>
  <c r="CP41" i="17060" s="1"/>
  <c r="Z66" i="17060"/>
  <c r="Z68" i="8364" s="1"/>
  <c r="CN66" i="17060"/>
  <c r="CN68" i="8364" s="1"/>
  <c r="BX67" i="17060"/>
  <c r="BX69" i="8364" s="1"/>
  <c r="AR9" i="17060"/>
  <c r="L11" i="17060"/>
  <c r="Z17" i="17060"/>
  <c r="CN17" i="17060"/>
  <c r="BH19" i="17060"/>
  <c r="J29" i="17060"/>
  <c r="BH29" i="17060"/>
  <c r="CN38" i="17060"/>
  <c r="CN41" i="17060" s="1"/>
  <c r="Z63" i="17060"/>
  <c r="Z65" i="8364" s="1"/>
  <c r="AR67" i="17060"/>
  <c r="AR60" i="17060" s="1"/>
  <c r="J6" i="17060"/>
  <c r="AT9" i="17060"/>
  <c r="Z11" i="17060"/>
  <c r="F15" i="17060"/>
  <c r="BH15" i="17060"/>
  <c r="J19" i="17060"/>
  <c r="BJ19" i="17060"/>
  <c r="BX25" i="17060"/>
  <c r="AR27" i="17060"/>
  <c r="V29" i="17060"/>
  <c r="L6" i="17060"/>
  <c r="L50" i="17060" s="1"/>
  <c r="L54" i="17060" s="1"/>
  <c r="BH9" i="17060"/>
  <c r="BX15" i="17060"/>
  <c r="Z19" i="17060"/>
  <c r="BX19" i="17060"/>
  <c r="Z25" i="17060"/>
  <c r="BZ25" i="17060"/>
  <c r="Z29" i="17060"/>
  <c r="AB66" i="17060"/>
  <c r="AB68" i="8364" s="1"/>
  <c r="CP66" i="17060"/>
  <c r="AC26" i="788"/>
  <c r="AC28" i="788"/>
  <c r="M30" i="788"/>
  <c r="AB44" i="788"/>
  <c r="AC57" i="788" s="1"/>
  <c r="AP38" i="17060"/>
  <c r="CG28" i="788"/>
  <c r="H9" i="17060"/>
  <c r="CG30" i="788"/>
  <c r="P36" i="2819"/>
  <c r="P28" i="259" s="1"/>
  <c r="P28" i="8364" s="1"/>
  <c r="E26" i="788"/>
  <c r="BF11" i="17060"/>
  <c r="X15" i="17060"/>
  <c r="AH25" i="17060"/>
  <c r="M26" i="788"/>
  <c r="CL25" i="17060"/>
  <c r="X29" i="17060"/>
  <c r="CL38" i="17060"/>
  <c r="CL41" i="17060" s="1"/>
  <c r="D84" i="1"/>
  <c r="J14" i="2819"/>
  <c r="CV34" i="2819"/>
  <c r="CV26" i="259" s="1"/>
  <c r="CV27" i="259" s="1"/>
  <c r="CV36" i="2819"/>
  <c r="CV28" i="259" s="1"/>
  <c r="CV29" i="259" s="1"/>
  <c r="AB17" i="2819"/>
  <c r="X34" i="2819"/>
  <c r="X26" i="259" s="1"/>
  <c r="X26" i="8364" s="1"/>
  <c r="AX47" i="2316"/>
  <c r="BX12" i="2819"/>
  <c r="BX11" i="259" s="1"/>
  <c r="BX11" i="8364" s="1"/>
  <c r="X18" i="2819"/>
  <c r="CN18" i="2819"/>
  <c r="H26" i="2819"/>
  <c r="H17" i="259" s="1"/>
  <c r="H17" i="8364" s="1"/>
  <c r="BZ12" i="2819"/>
  <c r="BZ11" i="259" s="1"/>
  <c r="BZ11" i="8364" s="1"/>
  <c r="CP18" i="2819"/>
  <c r="BH20" i="2819"/>
  <c r="BH21" i="2819" s="1"/>
  <c r="J26" i="2819"/>
  <c r="J17" i="259" s="1"/>
  <c r="J17" i="8364" s="1"/>
  <c r="BX26" i="2819"/>
  <c r="BX17" i="259" s="1"/>
  <c r="BX17" i="8364" s="1"/>
  <c r="BT56" i="17060"/>
  <c r="BT61" i="17060" s="1"/>
  <c r="AG14" i="2316"/>
  <c r="BE34" i="2316"/>
  <c r="BE12" i="2316"/>
  <c r="AY14" i="2316"/>
  <c r="CM38" i="2316"/>
  <c r="CU10" i="2316"/>
  <c r="BO12" i="2316"/>
  <c r="M7" i="2316"/>
  <c r="BE14" i="2316"/>
  <c r="CK20" i="2316"/>
  <c r="AV56" i="17060"/>
  <c r="AG26" i="2316"/>
  <c r="BU34" i="2316"/>
  <c r="AX56" i="17060"/>
  <c r="AX58" i="17060" s="1"/>
  <c r="CB56" i="17060"/>
  <c r="CB61" i="17060" s="1"/>
  <c r="BG26" i="2316"/>
  <c r="BD56" i="17060"/>
  <c r="BD61" i="17060" s="1"/>
  <c r="CJ56" i="17060"/>
  <c r="C7" i="2316"/>
  <c r="BU14" i="2316"/>
  <c r="Y20" i="2316"/>
  <c r="CT7" i="2819"/>
  <c r="Y28" i="2316"/>
  <c r="CK14" i="2316"/>
  <c r="BL56" i="17060"/>
  <c r="BL61" i="17060" s="1"/>
  <c r="CR56" i="17060"/>
  <c r="AH56" i="17060"/>
  <c r="BN56" i="17060"/>
  <c r="BN60" i="17060" s="1"/>
  <c r="CT56" i="17060"/>
  <c r="CT58" i="17060" s="1"/>
  <c r="I7" i="2316"/>
  <c r="Y12" i="2316"/>
  <c r="U7" i="2316"/>
  <c r="K7" i="2316"/>
  <c r="AE12" i="2316"/>
  <c r="AA18" i="2316"/>
  <c r="AV65" i="2316"/>
  <c r="AH6" i="17060"/>
  <c r="AH50" i="17060" s="1"/>
  <c r="AT15" i="17060"/>
  <c r="L19" i="17060"/>
  <c r="BJ29" i="17060"/>
  <c r="AT63" i="17060"/>
  <c r="AT65" i="8364" s="1"/>
  <c r="AT68" i="17060"/>
  <c r="AT41" i="17060" s="1"/>
  <c r="BJ9" i="17060"/>
  <c r="BJ15" i="17060"/>
  <c r="BZ19" i="17060"/>
  <c r="CP27" i="17060"/>
  <c r="BZ29" i="17060"/>
  <c r="L68" i="17060"/>
  <c r="L9" i="17060"/>
  <c r="AB11" i="17060"/>
  <c r="AC11" i="17060" s="1"/>
  <c r="BZ11" i="17060"/>
  <c r="AB15" i="17060"/>
  <c r="AC15" i="17060" s="1"/>
  <c r="AB17" i="17060"/>
  <c r="AC17" i="17060" s="1"/>
  <c r="BZ17" i="17060"/>
  <c r="AT25" i="17060"/>
  <c r="CP25" i="17060"/>
  <c r="AT27" i="17060"/>
  <c r="L38" i="17060"/>
  <c r="BJ38" i="17060"/>
  <c r="BJ41" i="17060" s="1"/>
  <c r="AB63" i="17060"/>
  <c r="AB65" i="8364" s="1"/>
  <c r="BZ9" i="17060"/>
  <c r="BZ15" i="17060"/>
  <c r="L29" i="17060"/>
  <c r="AB68" i="17060"/>
  <c r="AB70" i="8364" s="1"/>
  <c r="AB9" i="17060"/>
  <c r="AC9" i="17060" s="1"/>
  <c r="CP11" i="17060"/>
  <c r="CP17" i="17060"/>
  <c r="AT19" i="17060"/>
  <c r="CP19" i="17060"/>
  <c r="AB25" i="17060"/>
  <c r="BJ25" i="17060"/>
  <c r="L27" i="17060"/>
  <c r="AT29" i="17060"/>
  <c r="AB38" i="17060"/>
  <c r="BZ38" i="17060"/>
  <c r="BZ41" i="17060" s="1"/>
  <c r="BJ67" i="17060"/>
  <c r="BJ69" i="8364" s="1"/>
  <c r="BT19" i="17060"/>
  <c r="BT25" i="17060"/>
  <c r="BD27" i="17060"/>
  <c r="AN29" i="17060"/>
  <c r="CJ15" i="17060"/>
  <c r="F38" i="17060"/>
  <c r="BD67" i="17060"/>
  <c r="BD69" i="8364" s="1"/>
  <c r="V68" i="17060"/>
  <c r="V70" i="8364" s="1"/>
  <c r="L14" i="2819"/>
  <c r="AV18" i="2819"/>
  <c r="AV22" i="2819"/>
  <c r="AA26" i="788"/>
  <c r="Z44" i="788"/>
  <c r="Z48" i="788" s="1"/>
  <c r="F19" i="17060"/>
  <c r="CJ25" i="17060"/>
  <c r="Z21" i="2819"/>
  <c r="V25" i="17060"/>
  <c r="BT38" i="17060"/>
  <c r="BT41" i="17060" s="1"/>
  <c r="BT63" i="17060"/>
  <c r="BT65" i="8364" s="1"/>
  <c r="CJ67" i="17060"/>
  <c r="CJ69" i="8364" s="1"/>
  <c r="D53" i="788"/>
  <c r="V9" i="17060"/>
  <c r="BT9" i="17060"/>
  <c r="BT11" i="17060"/>
  <c r="BD19" i="17060"/>
  <c r="BD66" i="17060"/>
  <c r="BD68" i="8364" s="1"/>
  <c r="AF14" i="2819"/>
  <c r="Z19" i="2819"/>
  <c r="AV20" i="2819"/>
  <c r="Z23" i="2819"/>
  <c r="CB34" i="2819"/>
  <c r="CB26" i="259" s="1"/>
  <c r="CB26" i="8364" s="1"/>
  <c r="K26" i="788"/>
  <c r="V6" i="17060"/>
  <c r="W19" i="17060" s="1"/>
  <c r="F29" i="17060"/>
  <c r="BT29" i="17060"/>
  <c r="AN63" i="17060"/>
  <c r="AN65" i="8364" s="1"/>
  <c r="AV26" i="2819"/>
  <c r="AV17" i="259" s="1"/>
  <c r="CV9" i="17060"/>
  <c r="AR12" i="2819"/>
  <c r="AR11" i="259" s="1"/>
  <c r="AR11" i="8364" s="1"/>
  <c r="BX22" i="2819"/>
  <c r="AY16" i="788"/>
  <c r="AG28" i="788"/>
  <c r="BP15" i="17060"/>
  <c r="BQ15" i="17060" s="1"/>
  <c r="BN67" i="17060"/>
  <c r="BN69" i="8364" s="1"/>
  <c r="BX10" i="2819"/>
  <c r="BX9" i="259" s="1"/>
  <c r="BX9" i="8364" s="1"/>
  <c r="J12" i="2819"/>
  <c r="J11" i="259" s="1"/>
  <c r="J11" i="8364" s="1"/>
  <c r="AT12" i="2819"/>
  <c r="AT11" i="259" s="1"/>
  <c r="AT11" i="8364" s="1"/>
  <c r="AT14" i="2819"/>
  <c r="CN14" i="2819"/>
  <c r="BJ18" i="2819"/>
  <c r="BJ19" i="2819" s="1"/>
  <c r="AD20" i="2819"/>
  <c r="J22" i="2819"/>
  <c r="AT22" i="2819"/>
  <c r="BZ22" i="2819"/>
  <c r="AT26" i="2819"/>
  <c r="AT17" i="259" s="1"/>
  <c r="BZ34" i="2819"/>
  <c r="BZ26" i="259" s="1"/>
  <c r="BZ26" i="8364" s="1"/>
  <c r="X36" i="2819"/>
  <c r="X28" i="259" s="1"/>
  <c r="X28" i="8364" s="1"/>
  <c r="BH18" i="2819"/>
  <c r="BH19" i="2819" s="1"/>
  <c r="BK10" i="788"/>
  <c r="Q26" i="788"/>
  <c r="AC30" i="788"/>
  <c r="R19" i="17060"/>
  <c r="AZ19" i="17060"/>
  <c r="AH29" i="17060"/>
  <c r="BP67" i="17060"/>
  <c r="BP69" i="8364" s="1"/>
  <c r="H65" i="2819"/>
  <c r="J57" i="788" s="1"/>
  <c r="J61" i="788" s="1"/>
  <c r="BZ10" i="2819"/>
  <c r="BZ9" i="259" s="1"/>
  <c r="BZ9" i="8364" s="1"/>
  <c r="CN12" i="2819"/>
  <c r="CN11" i="259" s="1"/>
  <c r="CN11" i="8364" s="1"/>
  <c r="X14" i="2819"/>
  <c r="CP14" i="2819"/>
  <c r="AD18" i="2819"/>
  <c r="BX20" i="2819"/>
  <c r="X26" i="2819"/>
  <c r="X17" i="259" s="1"/>
  <c r="CN26" i="2819"/>
  <c r="CN17" i="259" s="1"/>
  <c r="AI16" i="788"/>
  <c r="BH36" i="2819"/>
  <c r="BH28" i="259" s="1"/>
  <c r="BH29" i="259" s="1"/>
  <c r="BM10" i="788"/>
  <c r="BA12" i="788"/>
  <c r="CF19" i="17060"/>
  <c r="J65" i="2819"/>
  <c r="J58" i="259" s="1"/>
  <c r="J62" i="259" s="1"/>
  <c r="X12" i="2819"/>
  <c r="X11" i="259" s="1"/>
  <c r="X11" i="8364" s="1"/>
  <c r="CP12" i="2819"/>
  <c r="CP11" i="259" s="1"/>
  <c r="CP11" i="8364" s="1"/>
  <c r="BH14" i="2819"/>
  <c r="BH15" i="2819" s="1"/>
  <c r="H20" i="2819"/>
  <c r="AR20" i="2819"/>
  <c r="BZ20" i="2819"/>
  <c r="X22" i="2819"/>
  <c r="CN22" i="2819"/>
  <c r="CP26" i="2819"/>
  <c r="CP17" i="259" s="1"/>
  <c r="CP17" i="8364" s="1"/>
  <c r="AR34" i="2819"/>
  <c r="AR26" i="259" s="1"/>
  <c r="AR26" i="8364" s="1"/>
  <c r="BX36" i="2819"/>
  <c r="BX28" i="259" s="1"/>
  <c r="BX28" i="8364" s="1"/>
  <c r="D63" i="2819"/>
  <c r="CF63" i="2819"/>
  <c r="CP43" i="259"/>
  <c r="AR14" i="2819"/>
  <c r="H22" i="2819"/>
  <c r="AR26" i="2819"/>
  <c r="AR17" i="259" s="1"/>
  <c r="AR17" i="8364" s="1"/>
  <c r="BX34" i="2819"/>
  <c r="BX26" i="259" s="1"/>
  <c r="BX26" i="8364" s="1"/>
  <c r="L55" i="788"/>
  <c r="AX9" i="17060"/>
  <c r="BP66" i="17060"/>
  <c r="BP68" i="8364" s="1"/>
  <c r="CP7" i="2819"/>
  <c r="H7" i="2819"/>
  <c r="CN10" i="2819"/>
  <c r="CN9" i="259" s="1"/>
  <c r="CN9" i="8364" s="1"/>
  <c r="BH12" i="2819"/>
  <c r="BJ14" i="2819"/>
  <c r="BJ15" i="2819" s="1"/>
  <c r="H18" i="2819"/>
  <c r="AR18" i="2819"/>
  <c r="BX18" i="2819"/>
  <c r="J20" i="2819"/>
  <c r="AT20" i="2819"/>
  <c r="BH22" i="2819"/>
  <c r="BH23" i="2819" s="1"/>
  <c r="CP22" i="2819"/>
  <c r="BH26" i="2819"/>
  <c r="BH17" i="259" s="1"/>
  <c r="BH17" i="8364" s="1"/>
  <c r="CN34" i="2819"/>
  <c r="CN26" i="259" s="1"/>
  <c r="CN26" i="8364" s="1"/>
  <c r="CD27" i="17060"/>
  <c r="H12" i="2819"/>
  <c r="H11" i="259" s="1"/>
  <c r="H11" i="8364" s="1"/>
  <c r="AR22" i="2819"/>
  <c r="O28" i="788"/>
  <c r="AB55" i="788"/>
  <c r="J7" i="2819"/>
  <c r="CP10" i="2819"/>
  <c r="CP9" i="259" s="1"/>
  <c r="CP9" i="8364" s="1"/>
  <c r="BJ12" i="2819"/>
  <c r="BJ11" i="259" s="1"/>
  <c r="BJ11" i="8364" s="1"/>
  <c r="AD14" i="2819"/>
  <c r="J18" i="2819"/>
  <c r="AT18" i="2819"/>
  <c r="BZ18" i="2819"/>
  <c r="CN20" i="2819"/>
  <c r="BJ22" i="2819"/>
  <c r="BJ23" i="2819" s="1"/>
  <c r="AD26" i="2819"/>
  <c r="AD17" i="259" s="1"/>
  <c r="AD17" i="8364" s="1"/>
  <c r="BJ26" i="2819"/>
  <c r="BJ17" i="259" s="1"/>
  <c r="BJ17" i="8364" s="1"/>
  <c r="H34" i="2819"/>
  <c r="H26" i="259" s="1"/>
  <c r="H26" i="8364" s="1"/>
  <c r="H61" i="2819"/>
  <c r="CT17" i="17060"/>
  <c r="BP19" i="17060"/>
  <c r="BQ19" i="17060" s="1"/>
  <c r="AD12" i="2819"/>
  <c r="AD11" i="259" s="1"/>
  <c r="AD11" i="8364" s="1"/>
  <c r="H14" i="2819"/>
  <c r="N17" i="2819"/>
  <c r="CP20" i="2819"/>
  <c r="AD22" i="2819"/>
  <c r="AT36" i="2819"/>
  <c r="AT28" i="259" s="1"/>
  <c r="CP36" i="2819"/>
  <c r="CP28" i="259" s="1"/>
  <c r="BF35" i="2819"/>
  <c r="BQ10" i="788"/>
  <c r="AS16" i="788"/>
  <c r="BM20" i="788"/>
  <c r="W26" i="788"/>
  <c r="CE30" i="788"/>
  <c r="T9" i="17060"/>
  <c r="AN11" i="17060"/>
  <c r="BR11" i="17060"/>
  <c r="D15" i="17060"/>
  <c r="BD15" i="17060"/>
  <c r="CH15" i="17060"/>
  <c r="AN17" i="17060"/>
  <c r="BT17" i="17060"/>
  <c r="D19" i="17060"/>
  <c r="BB19" i="17060"/>
  <c r="V27" i="17060"/>
  <c r="AN38" i="17060"/>
  <c r="BR38" i="17060"/>
  <c r="BR41" i="17060" s="1"/>
  <c r="F63" i="17060"/>
  <c r="F65" i="8364" s="1"/>
  <c r="BR63" i="17060"/>
  <c r="BR65" i="8364" s="1"/>
  <c r="V66" i="17060"/>
  <c r="V75" i="2316" s="1"/>
  <c r="BB66" i="17060"/>
  <c r="CJ66" i="17060"/>
  <c r="CJ68" i="8364" s="1"/>
  <c r="V67" i="17060"/>
  <c r="V69" i="8364" s="1"/>
  <c r="BB12" i="2819"/>
  <c r="BB11" i="259" s="1"/>
  <c r="BB11" i="8364" s="1"/>
  <c r="CF12" i="2819"/>
  <c r="CF11" i="259" s="1"/>
  <c r="CF11" i="8364" s="1"/>
  <c r="BD21" i="2819"/>
  <c r="P34" i="2819"/>
  <c r="P26" i="259" s="1"/>
  <c r="P26" i="8364" s="1"/>
  <c r="CV11" i="17060"/>
  <c r="CV66" i="8364"/>
  <c r="BI16" i="788"/>
  <c r="G28" i="788"/>
  <c r="CI30" i="788"/>
  <c r="T11" i="17060"/>
  <c r="D68" i="17060"/>
  <c r="D70" i="8364" s="1"/>
  <c r="I26" i="788"/>
  <c r="CE28" i="788"/>
  <c r="N53" i="788"/>
  <c r="F6" i="17060"/>
  <c r="D9" i="17060"/>
  <c r="BD9" i="17060"/>
  <c r="CJ9" i="17060"/>
  <c r="CK9" i="17060" s="1"/>
  <c r="V11" i="17060"/>
  <c r="BB11" i="17060"/>
  <c r="AN15" i="17060"/>
  <c r="V17" i="17060"/>
  <c r="BB17" i="17060"/>
  <c r="CH17" i="17060"/>
  <c r="AN19" i="17060"/>
  <c r="CD19" i="17060"/>
  <c r="D25" i="17060"/>
  <c r="D27" i="17060"/>
  <c r="AF27" i="17060"/>
  <c r="CJ27" i="17060"/>
  <c r="V38" i="17060"/>
  <c r="T63" i="17060"/>
  <c r="T65" i="8364" s="1"/>
  <c r="AJ66" i="17060"/>
  <c r="AJ68" i="8364" s="1"/>
  <c r="D67" i="17060"/>
  <c r="D69" i="8364" s="1"/>
  <c r="BR67" i="17060"/>
  <c r="BR69" i="8364" s="1"/>
  <c r="F68" i="17060"/>
  <c r="F70" i="8364" s="1"/>
  <c r="AJ36" i="2819"/>
  <c r="AJ28" i="259" s="1"/>
  <c r="AJ28" i="8364" s="1"/>
  <c r="CV29" i="17060"/>
  <c r="CH6" i="17060"/>
  <c r="BB9" i="17060"/>
  <c r="R14" i="2819"/>
  <c r="BO16" i="788"/>
  <c r="CS18" i="788"/>
  <c r="CS10" i="788"/>
  <c r="BY16" i="788"/>
  <c r="CK20" i="788"/>
  <c r="CE26" i="788"/>
  <c r="Q30" i="788"/>
  <c r="AB54" i="788"/>
  <c r="F9" i="17060"/>
  <c r="AJ9" i="17060"/>
  <c r="BD11" i="17060"/>
  <c r="CH11" i="17060"/>
  <c r="T15" i="17060"/>
  <c r="BR15" i="17060"/>
  <c r="CT15" i="17060"/>
  <c r="BD17" i="17060"/>
  <c r="CJ17" i="17060"/>
  <c r="BL19" i="17060"/>
  <c r="F25" i="17060"/>
  <c r="F27" i="17060"/>
  <c r="AJ27" i="17060"/>
  <c r="BB38" i="17060"/>
  <c r="BB41" i="17060" s="1"/>
  <c r="CH38" i="17060"/>
  <c r="V63" i="17060"/>
  <c r="V72" i="2316" s="1"/>
  <c r="BB63" i="17060"/>
  <c r="BB65" i="8364" s="1"/>
  <c r="D66" i="17060"/>
  <c r="D68" i="8364" s="1"/>
  <c r="BR66" i="17060"/>
  <c r="F67" i="17060"/>
  <c r="F69" i="8364" s="1"/>
  <c r="AN67" i="17060"/>
  <c r="AN69" i="8364" s="1"/>
  <c r="BT67" i="17060"/>
  <c r="BT69" i="8364" s="1"/>
  <c r="AN68" i="17060"/>
  <c r="AN70" i="8364" s="1"/>
  <c r="B65" i="2819"/>
  <c r="B68" i="2819" s="1"/>
  <c r="R65" i="2819"/>
  <c r="R68" i="2819" s="1"/>
  <c r="B14" i="2819"/>
  <c r="B15" i="2819" s="1"/>
  <c r="AW12" i="788"/>
  <c r="D6" i="17060"/>
  <c r="D50" i="17060" s="1"/>
  <c r="T38" i="17060"/>
  <c r="AK10" i="788"/>
  <c r="CC16" i="788"/>
  <c r="AS18" i="788"/>
  <c r="CI26" i="788"/>
  <c r="CI28" i="788"/>
  <c r="T29" i="17060"/>
  <c r="CJ11" i="17060"/>
  <c r="V15" i="17060"/>
  <c r="BT15" i="17060"/>
  <c r="D17" i="17060"/>
  <c r="T19" i="17060"/>
  <c r="CH19" i="17060"/>
  <c r="BB25" i="17060"/>
  <c r="BR27" i="17060"/>
  <c r="BB29" i="17060"/>
  <c r="CD29" i="17060"/>
  <c r="BD38" i="17060"/>
  <c r="BD41" i="17060" s="1"/>
  <c r="CJ38" i="17060"/>
  <c r="CJ41" i="17060" s="1"/>
  <c r="BD63" i="17060"/>
  <c r="BD65" i="8364" s="1"/>
  <c r="F66" i="17060"/>
  <c r="F75" i="2316" s="1"/>
  <c r="AN66" i="17060"/>
  <c r="AN68" i="8364" s="1"/>
  <c r="BT66" i="17060"/>
  <c r="BT68" i="8364" s="1"/>
  <c r="Z48" i="2819"/>
  <c r="BY18" i="788"/>
  <c r="CV68" i="17060"/>
  <c r="CV77" i="2316" s="1"/>
  <c r="CV50" i="2316" s="1"/>
  <c r="CH9" i="17060"/>
  <c r="T17" i="17060"/>
  <c r="CH27" i="17060"/>
  <c r="CT63" i="17060"/>
  <c r="CT65" i="8364" s="1"/>
  <c r="AJ67" i="17060"/>
  <c r="AJ68" i="17060"/>
  <c r="AJ70" i="8364" s="1"/>
  <c r="BI18" i="788"/>
  <c r="W28" i="788"/>
  <c r="T6" i="17060"/>
  <c r="AN9" i="17060"/>
  <c r="BR9" i="17060"/>
  <c r="D11" i="17060"/>
  <c r="AJ11" i="17060"/>
  <c r="AX15" i="17060"/>
  <c r="AJ17" i="17060"/>
  <c r="BD25" i="17060"/>
  <c r="CH25" i="17060"/>
  <c r="D29" i="17060"/>
  <c r="CH29" i="17060"/>
  <c r="F65" i="2819"/>
  <c r="F68" i="2819" s="1"/>
  <c r="V65" i="2819"/>
  <c r="X57" i="788" s="1"/>
  <c r="X62" i="788" s="1"/>
  <c r="AD138" i="17071"/>
  <c r="Y160" i="17071"/>
  <c r="D80" i="1"/>
  <c r="D81" i="1"/>
  <c r="D82" i="1"/>
  <c r="J40" i="8364"/>
  <c r="AP40" i="8364"/>
  <c r="CD43" i="259"/>
  <c r="T43" i="259"/>
  <c r="AO14" i="2316"/>
  <c r="I17" i="2316"/>
  <c r="CS10" i="2316"/>
  <c r="O7" i="2316"/>
  <c r="AG12" i="2316"/>
  <c r="AG7" i="2316" s="1"/>
  <c r="BU12" i="2316"/>
  <c r="BU7" i="2316" s="1"/>
  <c r="AW14" i="2316"/>
  <c r="CQ14" i="2316"/>
  <c r="O17" i="2316"/>
  <c r="BG18" i="2316"/>
  <c r="BE20" i="2316"/>
  <c r="BO22" i="2316"/>
  <c r="BM26" i="2316"/>
  <c r="AO28" i="2316"/>
  <c r="CK34" i="2316"/>
  <c r="CL65" i="2316"/>
  <c r="CL65" i="2819" s="1"/>
  <c r="CL69" i="2819" s="1"/>
  <c r="B67" i="2316"/>
  <c r="D12" i="2819"/>
  <c r="D11" i="259" s="1"/>
  <c r="D11" i="8364" s="1"/>
  <c r="CJ12" i="2819"/>
  <c r="CJ11" i="259" s="1"/>
  <c r="CJ11" i="8364" s="1"/>
  <c r="T18" i="2819"/>
  <c r="T36" i="2819"/>
  <c r="T28" i="259" s="1"/>
  <c r="CJ36" i="2819"/>
  <c r="CJ28" i="259" s="1"/>
  <c r="CJ28" i="8364" s="1"/>
  <c r="AI12" i="2316"/>
  <c r="BW12" i="2316"/>
  <c r="CS14" i="2316"/>
  <c r="CC18" i="2316"/>
  <c r="BS22" i="2316"/>
  <c r="BS26" i="2316"/>
  <c r="AW38" i="2316"/>
  <c r="CR65" i="2316"/>
  <c r="CR65" i="2819" s="1"/>
  <c r="CR58" i="259" s="1"/>
  <c r="AN20" i="2819"/>
  <c r="BD22" i="2819"/>
  <c r="BD23" i="2819" s="1"/>
  <c r="CJ22" i="2819"/>
  <c r="T26" i="2819"/>
  <c r="T17" i="259" s="1"/>
  <c r="T17" i="8364" s="1"/>
  <c r="BT26" i="2819"/>
  <c r="BT17" i="259" s="1"/>
  <c r="CJ34" i="2819"/>
  <c r="CJ26" i="259" s="1"/>
  <c r="CJ26" i="8364" s="1"/>
  <c r="AB62" i="2819"/>
  <c r="BB56" i="17060"/>
  <c r="BB60" i="17060" s="1"/>
  <c r="AO12" i="2316"/>
  <c r="CE12" i="2316"/>
  <c r="CI18" i="2316"/>
  <c r="S17" i="2316"/>
  <c r="BW22" i="2316"/>
  <c r="BW26" i="2316"/>
  <c r="BK28" i="2316"/>
  <c r="BG38" i="2316"/>
  <c r="AN12" i="2819"/>
  <c r="AN11" i="259" s="1"/>
  <c r="AN11" i="8364" s="1"/>
  <c r="AN14" i="2819"/>
  <c r="BT14" i="2819"/>
  <c r="BT20" i="2819"/>
  <c r="D22" i="2819"/>
  <c r="D34" i="2819"/>
  <c r="D26" i="259" s="1"/>
  <c r="D26" i="8364" s="1"/>
  <c r="BD36" i="2819"/>
  <c r="BD28" i="259" s="1"/>
  <c r="BD28" i="8364" s="1"/>
  <c r="B48" i="2819"/>
  <c r="CV7" i="2819"/>
  <c r="AF56" i="17060"/>
  <c r="AF59" i="17060" s="1"/>
  <c r="CD56" i="17060"/>
  <c r="CD61" i="17060" s="1"/>
  <c r="AW12" i="2316"/>
  <c r="Y14" i="2316"/>
  <c r="BO14" i="2316"/>
  <c r="E17" i="2316"/>
  <c r="U17" i="2316"/>
  <c r="CM18" i="2316"/>
  <c r="CM26" i="2316"/>
  <c r="BM38" i="2316"/>
  <c r="CJ10" i="2819"/>
  <c r="CJ9" i="259" s="1"/>
  <c r="CJ9" i="8364" s="1"/>
  <c r="BT12" i="2819"/>
  <c r="BT11" i="259" s="1"/>
  <c r="BT11" i="8364" s="1"/>
  <c r="T14" i="2819"/>
  <c r="U14" i="2819" s="1"/>
  <c r="BD18" i="2819"/>
  <c r="BD19" i="2819" s="1"/>
  <c r="CJ18" i="2819"/>
  <c r="T20" i="2819"/>
  <c r="AJ34" i="2819"/>
  <c r="AJ26" i="259" s="1"/>
  <c r="AJ26" i="8364" s="1"/>
  <c r="AE7" i="2316"/>
  <c r="AQ22" i="2316"/>
  <c r="AY7" i="2316"/>
  <c r="CM12" i="2316"/>
  <c r="AA26" i="2316"/>
  <c r="CC38" i="2316"/>
  <c r="AP65" i="2316"/>
  <c r="AP65" i="2819" s="1"/>
  <c r="AP68" i="2819" s="1"/>
  <c r="T12" i="2819"/>
  <c r="T11" i="259" s="1"/>
  <c r="T11" i="8364" s="1"/>
  <c r="D18" i="2819"/>
  <c r="AN22" i="2819"/>
  <c r="BD26" i="2819"/>
  <c r="BD17" i="259" s="1"/>
  <c r="AN34" i="2819"/>
  <c r="AN26" i="259" s="1"/>
  <c r="AN26" i="8364" s="1"/>
  <c r="AA12" i="2316"/>
  <c r="BK12" i="2316"/>
  <c r="CS12" i="2316"/>
  <c r="AI14" i="2316"/>
  <c r="CE14" i="2316"/>
  <c r="AW18" i="2316"/>
  <c r="BF65" i="2316"/>
  <c r="BD14" i="2819"/>
  <c r="BD15" i="2819" s="1"/>
  <c r="CJ14" i="2819"/>
  <c r="AN18" i="2819"/>
  <c r="CJ20" i="2819"/>
  <c r="T22" i="2819"/>
  <c r="CV76" i="2316"/>
  <c r="CV69" i="8364"/>
  <c r="BE12" i="788"/>
  <c r="CK12" i="788"/>
  <c r="BK16" i="788"/>
  <c r="AU18" i="788"/>
  <c r="CA18" i="788"/>
  <c r="BQ20" i="788"/>
  <c r="Q28" i="788"/>
  <c r="C30" i="788"/>
  <c r="Y30" i="788"/>
  <c r="AV51" i="788"/>
  <c r="AV52" i="259" s="1"/>
  <c r="AV55" i="259" s="1"/>
  <c r="P53" i="788"/>
  <c r="AD54" i="788"/>
  <c r="AF11" i="17060"/>
  <c r="AX17" i="17060"/>
  <c r="BN19" i="17060"/>
  <c r="BN66" i="17060"/>
  <c r="AV12" i="2819"/>
  <c r="AV11" i="259" s="1"/>
  <c r="AV11" i="8364" s="1"/>
  <c r="CR26" i="2819"/>
  <c r="CR17" i="259" s="1"/>
  <c r="BJ34" i="2819"/>
  <c r="BJ26" i="259" s="1"/>
  <c r="BJ26" i="8364" s="1"/>
  <c r="AV36" i="2819"/>
  <c r="AV28" i="259" s="1"/>
  <c r="AV28" i="8364" s="1"/>
  <c r="V62" i="2819"/>
  <c r="CH62" i="2819"/>
  <c r="CV15" i="17060"/>
  <c r="CV14" i="2819"/>
  <c r="CV15" i="2819" s="1"/>
  <c r="AU10" i="788"/>
  <c r="CA10" i="788"/>
  <c r="BM12" i="788"/>
  <c r="BM16" i="788"/>
  <c r="CQ16" i="788"/>
  <c r="AW18" i="788"/>
  <c r="CC18" i="788"/>
  <c r="BU20" i="788"/>
  <c r="O26" i="788"/>
  <c r="AE26" i="788"/>
  <c r="S28" i="788"/>
  <c r="AA30" i="788"/>
  <c r="AD44" i="788"/>
  <c r="AE51" i="788" s="1"/>
  <c r="BJ51" i="788"/>
  <c r="BJ53" i="788" s="1"/>
  <c r="AF53" i="788"/>
  <c r="AF6" i="17060"/>
  <c r="AF9" i="17060"/>
  <c r="CD9" i="17060"/>
  <c r="CD11" i="17060"/>
  <c r="AF15" i="17060"/>
  <c r="AX19" i="17060"/>
  <c r="BN25" i="17060"/>
  <c r="P29" i="17060"/>
  <c r="AF68" i="17060"/>
  <c r="AF70" i="8364" s="1"/>
  <c r="AF65" i="2819"/>
  <c r="AF57" i="788" s="1"/>
  <c r="AF62" i="788" s="1"/>
  <c r="CR12" i="2819"/>
  <c r="CR11" i="259" s="1"/>
  <c r="CR11" i="8364" s="1"/>
  <c r="BL14" i="2819"/>
  <c r="BL15" i="2819" s="1"/>
  <c r="CB18" i="2819"/>
  <c r="CB20" i="2819"/>
  <c r="CB22" i="2819"/>
  <c r="BL34" i="2819"/>
  <c r="BL26" i="259" s="1"/>
  <c r="J36" i="2819"/>
  <c r="AD36" i="2819"/>
  <c r="AD28" i="259" s="1"/>
  <c r="CH63" i="2819"/>
  <c r="AZ19" i="2819"/>
  <c r="CV17" i="17060"/>
  <c r="CV18" i="2819"/>
  <c r="CV19" i="2819" s="1"/>
  <c r="AW10" i="788"/>
  <c r="CC10" i="788"/>
  <c r="BQ12" i="788"/>
  <c r="BA18" i="788"/>
  <c r="AK20" i="788"/>
  <c r="CC20" i="788"/>
  <c r="AG26" i="788"/>
  <c r="C28" i="788"/>
  <c r="K30" i="788"/>
  <c r="CD53" i="788"/>
  <c r="CD54" i="788"/>
  <c r="AX6" i="17060"/>
  <c r="CD15" i="17060"/>
  <c r="AF17" i="17060"/>
  <c r="AG17" i="17060" s="1"/>
  <c r="CD17" i="17060"/>
  <c r="AF19" i="17060"/>
  <c r="P27" i="17060"/>
  <c r="BN27" i="17060"/>
  <c r="BN29" i="17060"/>
  <c r="AF38" i="17060"/>
  <c r="AF40" i="17060" s="1"/>
  <c r="CD38" i="17060"/>
  <c r="CD41" i="17060" s="1"/>
  <c r="L7" i="2819"/>
  <c r="M34" i="2819" s="1"/>
  <c r="CB10" i="2819"/>
  <c r="CB9" i="259" s="1"/>
  <c r="CB9" i="8364" s="1"/>
  <c r="AF18" i="2819"/>
  <c r="AF20" i="2819"/>
  <c r="AF22" i="2819"/>
  <c r="AF26" i="2819"/>
  <c r="AF17" i="259" s="1"/>
  <c r="CB26" i="2819"/>
  <c r="CB17" i="259" s="1"/>
  <c r="L36" i="2819"/>
  <c r="L28" i="259" s="1"/>
  <c r="AF36" i="2819"/>
  <c r="AF28" i="259" s="1"/>
  <c r="AF28" i="8364" s="1"/>
  <c r="CB36" i="2819"/>
  <c r="CB28" i="259" s="1"/>
  <c r="CB28" i="8364" s="1"/>
  <c r="Z49" i="2819"/>
  <c r="J61" i="2819"/>
  <c r="Z61" i="2819"/>
  <c r="L65" i="2819"/>
  <c r="L70" i="2819" s="1"/>
  <c r="R28" i="8364"/>
  <c r="Z42" i="259"/>
  <c r="CV19" i="17060"/>
  <c r="BA10" i="788"/>
  <c r="S26" i="788"/>
  <c r="Z55" i="259"/>
  <c r="CF53" i="788"/>
  <c r="BN6" i="17060"/>
  <c r="P11" i="17060"/>
  <c r="P15" i="17060"/>
  <c r="AX25" i="17060"/>
  <c r="AV65" i="2819"/>
  <c r="AV68" i="2819" s="1"/>
  <c r="AF12" i="2819"/>
  <c r="CB12" i="2819"/>
  <c r="CB11" i="259" s="1"/>
  <c r="CB11" i="8364" s="1"/>
  <c r="CR14" i="2819"/>
  <c r="L18" i="2819"/>
  <c r="L20" i="2819"/>
  <c r="L22" i="2819"/>
  <c r="L26" i="2819"/>
  <c r="L17" i="259" s="1"/>
  <c r="L17" i="8364" s="1"/>
  <c r="AV34" i="2819"/>
  <c r="AV26" i="259" s="1"/>
  <c r="AV26" i="8364" s="1"/>
  <c r="CV25" i="17060"/>
  <c r="CV66" i="17060"/>
  <c r="CV20" i="2819"/>
  <c r="CV21" i="2819" s="1"/>
  <c r="AF55" i="788"/>
  <c r="AO20" i="788"/>
  <c r="C26" i="788"/>
  <c r="BI10" i="788"/>
  <c r="AK12" i="788"/>
  <c r="CC12" i="788"/>
  <c r="AU16" i="788"/>
  <c r="AW20" i="788"/>
  <c r="CG26" i="788"/>
  <c r="I28" i="788"/>
  <c r="AA28" i="788"/>
  <c r="O30" i="788"/>
  <c r="AG30" i="788"/>
  <c r="L54" i="259"/>
  <c r="N54" i="788"/>
  <c r="N55" i="788"/>
  <c r="P6" i="17060"/>
  <c r="CD6" i="17060"/>
  <c r="CD50" i="17060" s="1"/>
  <c r="P9" i="17060"/>
  <c r="BN9" i="17060"/>
  <c r="BN11" i="17060"/>
  <c r="BN15" i="17060"/>
  <c r="P19" i="17060"/>
  <c r="AF25" i="17060"/>
  <c r="CT27" i="17060"/>
  <c r="CT29" i="17060"/>
  <c r="AL40" i="17060"/>
  <c r="BN63" i="17060"/>
  <c r="BN65" i="8364" s="1"/>
  <c r="P68" i="17060"/>
  <c r="P61" i="17060" s="1"/>
  <c r="BF67" i="2316"/>
  <c r="L12" i="2819"/>
  <c r="L11" i="259" s="1"/>
  <c r="L11" i="8364" s="1"/>
  <c r="Z15" i="2819"/>
  <c r="BL18" i="2819"/>
  <c r="BL19" i="2819" s="1"/>
  <c r="BL20" i="2819"/>
  <c r="BL21" i="2819" s="1"/>
  <c r="BL22" i="2819"/>
  <c r="BL23" i="2819" s="1"/>
  <c r="BL26" i="2819"/>
  <c r="BL27" i="2819" s="1"/>
  <c r="CR34" i="2819"/>
  <c r="CR26" i="259" s="1"/>
  <c r="CR26" i="8364" s="1"/>
  <c r="AD62" i="2819"/>
  <c r="BL9" i="8364"/>
  <c r="P52" i="259"/>
  <c r="P55" i="259" s="1"/>
  <c r="CV27" i="17060"/>
  <c r="AW16" i="788"/>
  <c r="BM18" i="788"/>
  <c r="BA20" i="788"/>
  <c r="P54" i="788"/>
  <c r="P17" i="17060"/>
  <c r="BN17" i="17060"/>
  <c r="P25" i="17060"/>
  <c r="CT25" i="17060"/>
  <c r="AX27" i="17060"/>
  <c r="P38" i="17060"/>
  <c r="P40" i="17060" s="1"/>
  <c r="BN38" i="17060"/>
  <c r="BN41" i="17060" s="1"/>
  <c r="BL36" i="2819"/>
  <c r="BL28" i="259" s="1"/>
  <c r="BL28" i="8364" s="1"/>
  <c r="R9" i="8364"/>
  <c r="AK18" i="788"/>
  <c r="BQ18" i="788"/>
  <c r="S30" i="788"/>
  <c r="CJ6" i="17060"/>
  <c r="CK19" i="17060" s="1"/>
  <c r="CT9" i="17060"/>
  <c r="AX11" i="17060"/>
  <c r="CT11" i="17060"/>
  <c r="CT19" i="17060"/>
  <c r="CD25" i="17060"/>
  <c r="AF29" i="17060"/>
  <c r="CR18" i="2819"/>
  <c r="CR20" i="2819"/>
  <c r="BH35" i="2819"/>
  <c r="D93" i="32"/>
  <c r="D95" i="32"/>
  <c r="D91" i="32"/>
  <c r="D96" i="32"/>
  <c r="D92" i="32"/>
  <c r="D98" i="32"/>
  <c r="E99" i="32"/>
  <c r="D94" i="32"/>
  <c r="H93" i="32" s="1"/>
  <c r="D99" i="32"/>
  <c r="D100" i="32"/>
  <c r="D102" i="32"/>
  <c r="D97" i="32"/>
  <c r="D101" i="32"/>
  <c r="CW36" i="2316"/>
  <c r="CW38" i="2316"/>
  <c r="CW34" i="2316"/>
  <c r="CV56" i="17060"/>
  <c r="CW12" i="2316"/>
  <c r="CW14" i="2316"/>
  <c r="CW22" i="2316"/>
  <c r="CW26" i="2316"/>
  <c r="D117" i="17071"/>
  <c r="F149" i="17071"/>
  <c r="N149" i="17071"/>
  <c r="V149" i="17071"/>
  <c r="AD149" i="17071"/>
  <c r="J150" i="17071"/>
  <c r="R150" i="17071"/>
  <c r="Z150" i="17071"/>
  <c r="F151" i="17071"/>
  <c r="N151" i="17071"/>
  <c r="V151" i="17071"/>
  <c r="AD151" i="17071"/>
  <c r="J152" i="17071"/>
  <c r="R152" i="17071"/>
  <c r="Z152" i="17071"/>
  <c r="F153" i="17071"/>
  <c r="N153" i="17071"/>
  <c r="V153" i="17071"/>
  <c r="AD153" i="17071"/>
  <c r="J154" i="17071"/>
  <c r="R154" i="17071"/>
  <c r="Z154" i="17071"/>
  <c r="F155" i="17071"/>
  <c r="N155" i="17071"/>
  <c r="V155" i="17071"/>
  <c r="AD155" i="17071"/>
  <c r="J156" i="17071"/>
  <c r="R156" i="17071"/>
  <c r="Z156" i="17071"/>
  <c r="F157" i="17071"/>
  <c r="N157" i="17071"/>
  <c r="V157" i="17071"/>
  <c r="AD157" i="17071"/>
  <c r="J158" i="17071"/>
  <c r="R158" i="17071"/>
  <c r="Z158" i="17071"/>
  <c r="F159" i="17071"/>
  <c r="N159" i="17071"/>
  <c r="V159" i="17071"/>
  <c r="AD159" i="17071"/>
  <c r="J160" i="17071"/>
  <c r="R160" i="17071"/>
  <c r="Z160" i="17071"/>
  <c r="G149" i="17071"/>
  <c r="O149" i="17071"/>
  <c r="W149" i="17071"/>
  <c r="C150" i="17071"/>
  <c r="K150" i="17071"/>
  <c r="S150" i="17071"/>
  <c r="AA150" i="17071"/>
  <c r="G151" i="17071"/>
  <c r="O151" i="17071"/>
  <c r="W151" i="17071"/>
  <c r="C152" i="17071"/>
  <c r="K152" i="17071"/>
  <c r="S152" i="17071"/>
  <c r="AA152" i="17071"/>
  <c r="G153" i="17071"/>
  <c r="O153" i="17071"/>
  <c r="W153" i="17071"/>
  <c r="C154" i="17071"/>
  <c r="K154" i="17071"/>
  <c r="S154" i="17071"/>
  <c r="AA154" i="17071"/>
  <c r="G155" i="17071"/>
  <c r="O155" i="17071"/>
  <c r="W155" i="17071"/>
  <c r="C156" i="17071"/>
  <c r="K156" i="17071"/>
  <c r="S156" i="17071"/>
  <c r="AA156" i="17071"/>
  <c r="G157" i="17071"/>
  <c r="O157" i="17071"/>
  <c r="W157" i="17071"/>
  <c r="C158" i="17071"/>
  <c r="K158" i="17071"/>
  <c r="S158" i="17071"/>
  <c r="AA158" i="17071"/>
  <c r="G159" i="17071"/>
  <c r="O159" i="17071"/>
  <c r="W159" i="17071"/>
  <c r="C160" i="17071"/>
  <c r="K160" i="17071"/>
  <c r="S160" i="17071"/>
  <c r="AA160" i="17071"/>
  <c r="H149" i="17071"/>
  <c r="P149" i="17071"/>
  <c r="X149" i="17071"/>
  <c r="D150" i="17071"/>
  <c r="L150" i="17071"/>
  <c r="T150" i="17071"/>
  <c r="AB150" i="17071"/>
  <c r="H151" i="17071"/>
  <c r="P151" i="17071"/>
  <c r="X151" i="17071"/>
  <c r="D152" i="17071"/>
  <c r="L152" i="17071"/>
  <c r="T152" i="17071"/>
  <c r="AB152" i="17071"/>
  <c r="H153" i="17071"/>
  <c r="P153" i="17071"/>
  <c r="X153" i="17071"/>
  <c r="D154" i="17071"/>
  <c r="L154" i="17071"/>
  <c r="T154" i="17071"/>
  <c r="AB154" i="17071"/>
  <c r="H155" i="17071"/>
  <c r="P155" i="17071"/>
  <c r="X155" i="17071"/>
  <c r="D156" i="17071"/>
  <c r="L156" i="17071"/>
  <c r="T156" i="17071"/>
  <c r="AB156" i="17071"/>
  <c r="H157" i="17071"/>
  <c r="P157" i="17071"/>
  <c r="X157" i="17071"/>
  <c r="D158" i="17071"/>
  <c r="L158" i="17071"/>
  <c r="T158" i="17071"/>
  <c r="AB158" i="17071"/>
  <c r="H159" i="17071"/>
  <c r="P159" i="17071"/>
  <c r="X159" i="17071"/>
  <c r="D160" i="17071"/>
  <c r="L160" i="17071"/>
  <c r="T160" i="17071"/>
  <c r="AB160" i="17071"/>
  <c r="I149" i="17071"/>
  <c r="Q149" i="17071"/>
  <c r="Y149" i="17071"/>
  <c r="E150" i="17071"/>
  <c r="M150" i="17071"/>
  <c r="U150" i="17071"/>
  <c r="AC150" i="17071"/>
  <c r="I151" i="17071"/>
  <c r="Q151" i="17071"/>
  <c r="Y151" i="17071"/>
  <c r="E152" i="17071"/>
  <c r="M152" i="17071"/>
  <c r="U152" i="17071"/>
  <c r="AC152" i="17071"/>
  <c r="I153" i="17071"/>
  <c r="Q153" i="17071"/>
  <c r="Y153" i="17071"/>
  <c r="E154" i="17071"/>
  <c r="M154" i="17071"/>
  <c r="U154" i="17071"/>
  <c r="AC154" i="17071"/>
  <c r="I155" i="17071"/>
  <c r="Q155" i="17071"/>
  <c r="Y155" i="17071"/>
  <c r="E156" i="17071"/>
  <c r="M156" i="17071"/>
  <c r="U156" i="17071"/>
  <c r="AC156" i="17071"/>
  <c r="I157" i="17071"/>
  <c r="Q157" i="17071"/>
  <c r="Y157" i="17071"/>
  <c r="E158" i="17071"/>
  <c r="M158" i="17071"/>
  <c r="U158" i="17071"/>
  <c r="AC158" i="17071"/>
  <c r="I159" i="17071"/>
  <c r="Q159" i="17071"/>
  <c r="Y159" i="17071"/>
  <c r="E160" i="17071"/>
  <c r="M160" i="17071"/>
  <c r="U160" i="17071"/>
  <c r="AC160" i="17071"/>
  <c r="J149" i="17071"/>
  <c r="R149" i="17071"/>
  <c r="Z149" i="17071"/>
  <c r="F150" i="17071"/>
  <c r="N150" i="17071"/>
  <c r="V150" i="17071"/>
  <c r="AD150" i="17071"/>
  <c r="J151" i="17071"/>
  <c r="R151" i="17071"/>
  <c r="Z151" i="17071"/>
  <c r="F152" i="17071"/>
  <c r="N152" i="17071"/>
  <c r="V152" i="17071"/>
  <c r="AD152" i="17071"/>
  <c r="J153" i="17071"/>
  <c r="R153" i="17071"/>
  <c r="Z153" i="17071"/>
  <c r="F154" i="17071"/>
  <c r="N154" i="17071"/>
  <c r="V154" i="17071"/>
  <c r="AD154" i="17071"/>
  <c r="J155" i="17071"/>
  <c r="R155" i="17071"/>
  <c r="Z155" i="17071"/>
  <c r="F156" i="17071"/>
  <c r="N156" i="17071"/>
  <c r="V156" i="17071"/>
  <c r="AD156" i="17071"/>
  <c r="J157" i="17071"/>
  <c r="R157" i="17071"/>
  <c r="Z157" i="17071"/>
  <c r="F158" i="17071"/>
  <c r="N158" i="17071"/>
  <c r="V158" i="17071"/>
  <c r="AD158" i="17071"/>
  <c r="J159" i="17071"/>
  <c r="R159" i="17071"/>
  <c r="Z159" i="17071"/>
  <c r="F160" i="17071"/>
  <c r="N160" i="17071"/>
  <c r="V160" i="17071"/>
  <c r="AD160" i="17071"/>
  <c r="C149" i="17071"/>
  <c r="K149" i="17071"/>
  <c r="S149" i="17071"/>
  <c r="AA149" i="17071"/>
  <c r="G150" i="17071"/>
  <c r="O150" i="17071"/>
  <c r="W150" i="17071"/>
  <c r="C151" i="17071"/>
  <c r="K151" i="17071"/>
  <c r="S151" i="17071"/>
  <c r="AA151" i="17071"/>
  <c r="G152" i="17071"/>
  <c r="O152" i="17071"/>
  <c r="W152" i="17071"/>
  <c r="C153" i="17071"/>
  <c r="K153" i="17071"/>
  <c r="S153" i="17071"/>
  <c r="AA153" i="17071"/>
  <c r="G154" i="17071"/>
  <c r="O154" i="17071"/>
  <c r="W154" i="17071"/>
  <c r="C155" i="17071"/>
  <c r="K155" i="17071"/>
  <c r="S155" i="17071"/>
  <c r="AA155" i="17071"/>
  <c r="G156" i="17071"/>
  <c r="O156" i="17071"/>
  <c r="W156" i="17071"/>
  <c r="C157" i="17071"/>
  <c r="K157" i="17071"/>
  <c r="S157" i="17071"/>
  <c r="AA157" i="17071"/>
  <c r="G158" i="17071"/>
  <c r="O158" i="17071"/>
  <c r="W158" i="17071"/>
  <c r="C159" i="17071"/>
  <c r="K159" i="17071"/>
  <c r="S159" i="17071"/>
  <c r="AA159" i="17071"/>
  <c r="G160" i="17071"/>
  <c r="O160" i="17071"/>
  <c r="W160" i="17071"/>
  <c r="D149" i="17071"/>
  <c r="L149" i="17071"/>
  <c r="T149" i="17071"/>
  <c r="AB149" i="17071"/>
  <c r="H150" i="17071"/>
  <c r="P150" i="17071"/>
  <c r="X150" i="17071"/>
  <c r="D151" i="17071"/>
  <c r="L151" i="17071"/>
  <c r="T151" i="17071"/>
  <c r="AB151" i="17071"/>
  <c r="H152" i="17071"/>
  <c r="P152" i="17071"/>
  <c r="X152" i="17071"/>
  <c r="D153" i="17071"/>
  <c r="L153" i="17071"/>
  <c r="T153" i="17071"/>
  <c r="AB153" i="17071"/>
  <c r="H154" i="17071"/>
  <c r="P154" i="17071"/>
  <c r="X154" i="17071"/>
  <c r="D155" i="17071"/>
  <c r="L155" i="17071"/>
  <c r="T155" i="17071"/>
  <c r="AB155" i="17071"/>
  <c r="H156" i="17071"/>
  <c r="P156" i="17071"/>
  <c r="X156" i="17071"/>
  <c r="D157" i="17071"/>
  <c r="L157" i="17071"/>
  <c r="T157" i="17071"/>
  <c r="AB157" i="17071"/>
  <c r="H158" i="17071"/>
  <c r="P158" i="17071"/>
  <c r="X158" i="17071"/>
  <c r="D159" i="17071"/>
  <c r="L159" i="17071"/>
  <c r="T159" i="17071"/>
  <c r="AB159" i="17071"/>
  <c r="H160" i="17071"/>
  <c r="P160" i="17071"/>
  <c r="X160" i="17071"/>
  <c r="E149" i="17071"/>
  <c r="M149" i="17071"/>
  <c r="U149" i="17071"/>
  <c r="AC149" i="17071"/>
  <c r="I150" i="17071"/>
  <c r="Q150" i="17071"/>
  <c r="Y150" i="17071"/>
  <c r="E151" i="17071"/>
  <c r="M151" i="17071"/>
  <c r="U151" i="17071"/>
  <c r="AC151" i="17071"/>
  <c r="I152" i="17071"/>
  <c r="Q152" i="17071"/>
  <c r="Y152" i="17071"/>
  <c r="E153" i="17071"/>
  <c r="M153" i="17071"/>
  <c r="U153" i="17071"/>
  <c r="AC153" i="17071"/>
  <c r="I154" i="17071"/>
  <c r="Q154" i="17071"/>
  <c r="Y154" i="17071"/>
  <c r="E155" i="17071"/>
  <c r="M155" i="17071"/>
  <c r="U155" i="17071"/>
  <c r="AC155" i="17071"/>
  <c r="I156" i="17071"/>
  <c r="Q156" i="17071"/>
  <c r="Y156" i="17071"/>
  <c r="E157" i="17071"/>
  <c r="M157" i="17071"/>
  <c r="U157" i="17071"/>
  <c r="AC157" i="17071"/>
  <c r="I158" i="17071"/>
  <c r="Q158" i="17071"/>
  <c r="Y158" i="17071"/>
  <c r="E159" i="17071"/>
  <c r="M159" i="17071"/>
  <c r="U159" i="17071"/>
  <c r="AC159" i="17071"/>
  <c r="I160" i="17071"/>
  <c r="Q160" i="17071"/>
  <c r="D83" i="1"/>
  <c r="E80" i="1"/>
  <c r="CV6" i="17060"/>
  <c r="CV59" i="2819"/>
  <c r="CV62" i="2819" s="1"/>
  <c r="B117" i="17074"/>
  <c r="B93" i="17074"/>
  <c r="CL40" i="8364"/>
  <c r="BF40" i="8364"/>
  <c r="BN43" i="259"/>
  <c r="AX43" i="259"/>
  <c r="B43" i="259"/>
  <c r="R43" i="259"/>
  <c r="AH43" i="259"/>
  <c r="AZ34" i="2819"/>
  <c r="AZ26" i="259" s="1"/>
  <c r="AZ26" i="8364" s="1"/>
  <c r="AZ36" i="2819"/>
  <c r="AZ28" i="259" s="1"/>
  <c r="AZ28" i="8364" s="1"/>
  <c r="CF14" i="2819"/>
  <c r="P18" i="2819"/>
  <c r="AJ18" i="2819"/>
  <c r="CF20" i="2819"/>
  <c r="BP22" i="2819"/>
  <c r="AZ26" i="2819"/>
  <c r="AZ17" i="259" s="1"/>
  <c r="AZ17" i="8364" s="1"/>
  <c r="AX48" i="2819"/>
  <c r="AA82" i="32"/>
  <c r="AC82" i="32"/>
  <c r="AZ65" i="2819"/>
  <c r="AZ57" i="788" s="1"/>
  <c r="P7" i="2819"/>
  <c r="P6" i="259" s="1"/>
  <c r="BP14" i="2819"/>
  <c r="CF18" i="2819"/>
  <c r="BP20" i="2819"/>
  <c r="AZ22" i="2819"/>
  <c r="AZ23" i="2819" s="1"/>
  <c r="P26" i="2819"/>
  <c r="P17" i="259" s="1"/>
  <c r="P17" i="8364" s="1"/>
  <c r="AJ26" i="2819"/>
  <c r="AJ17" i="259" s="1"/>
  <c r="P65" i="2819"/>
  <c r="R57" i="788" s="1"/>
  <c r="R60" i="788" s="1"/>
  <c r="CF10" i="2819"/>
  <c r="CF9" i="259" s="1"/>
  <c r="CF9" i="8364" s="1"/>
  <c r="BP12" i="2819"/>
  <c r="BP11" i="259" s="1"/>
  <c r="BP11" i="8364" s="1"/>
  <c r="CF36" i="2819"/>
  <c r="CF28" i="259" s="1"/>
  <c r="CF28" i="8364" s="1"/>
  <c r="AZ12" i="2819"/>
  <c r="AZ11" i="259" s="1"/>
  <c r="AZ14" i="2819"/>
  <c r="AZ15" i="2819" s="1"/>
  <c r="BP18" i="2819"/>
  <c r="AZ20" i="2819"/>
  <c r="AZ21" i="2819" s="1"/>
  <c r="P22" i="2819"/>
  <c r="AJ22" i="2819"/>
  <c r="AB84" i="32"/>
  <c r="CP42" i="259"/>
  <c r="P14" i="2819"/>
  <c r="CF26" i="2819"/>
  <c r="CF17" i="259" s="1"/>
  <c r="CF17" i="8364" s="1"/>
  <c r="CF34" i="2819"/>
  <c r="CF26" i="259" s="1"/>
  <c r="CF26" i="8364" s="1"/>
  <c r="BP36" i="2819"/>
  <c r="BP28" i="259" s="1"/>
  <c r="BP28" i="8364" s="1"/>
  <c r="AF42" i="259"/>
  <c r="BL42" i="259"/>
  <c r="P12" i="2819"/>
  <c r="P11" i="259" s="1"/>
  <c r="P11" i="8364" s="1"/>
  <c r="AJ12" i="2819"/>
  <c r="AJ11" i="259" s="1"/>
  <c r="AJ11" i="8364" s="1"/>
  <c r="AJ14" i="2819"/>
  <c r="BP26" i="2819"/>
  <c r="BP17" i="259" s="1"/>
  <c r="BP17" i="8364" s="1"/>
  <c r="BV49" i="2819"/>
  <c r="AB83" i="32"/>
  <c r="BL65" i="2819"/>
  <c r="BL68" i="2819" s="1"/>
  <c r="BL67" i="2316"/>
  <c r="Z65" i="2819"/>
  <c r="Z66" i="2819" s="1"/>
  <c r="Z67" i="2316"/>
  <c r="AJ7" i="2819"/>
  <c r="AJ6" i="259" s="1"/>
  <c r="AK36" i="2316"/>
  <c r="AK22" i="2316"/>
  <c r="AK26" i="2316"/>
  <c r="AK18" i="2316"/>
  <c r="AK14" i="2316"/>
  <c r="BI34" i="2316"/>
  <c r="BI28" i="2316"/>
  <c r="BH7" i="2819"/>
  <c r="BI26" i="2316"/>
  <c r="BI18" i="2316"/>
  <c r="BI12" i="2316"/>
  <c r="BH65" i="2316"/>
  <c r="BH65" i="2819" s="1"/>
  <c r="BH67" i="2819" s="1"/>
  <c r="BI38" i="2316"/>
  <c r="CG36" i="2316"/>
  <c r="CG22" i="2316"/>
  <c r="CG26" i="2316"/>
  <c r="CG18" i="2316"/>
  <c r="CG14" i="2316"/>
  <c r="CF7" i="2819"/>
  <c r="CG22" i="2819" s="1"/>
  <c r="CO14" i="2316"/>
  <c r="BI36" i="2316"/>
  <c r="BA38" i="2316"/>
  <c r="AC20" i="2316"/>
  <c r="CO20" i="2316"/>
  <c r="P62" i="788"/>
  <c r="AB56" i="17060"/>
  <c r="AB61" i="17060" s="1"/>
  <c r="BH56" i="17060"/>
  <c r="BH61" i="17060" s="1"/>
  <c r="BX56" i="17060"/>
  <c r="AE26" i="2316"/>
  <c r="AD65" i="2316"/>
  <c r="AD65" i="2819" s="1"/>
  <c r="AD58" i="259" s="1"/>
  <c r="AD62" i="259" s="1"/>
  <c r="AE38" i="2316"/>
  <c r="AE36" i="2316"/>
  <c r="AE22" i="2316"/>
  <c r="AL65" i="2316"/>
  <c r="AL65" i="2819" s="1"/>
  <c r="AL57" i="788" s="1"/>
  <c r="AL62" i="788" s="1"/>
  <c r="AM38" i="2316"/>
  <c r="AM34" i="2316"/>
  <c r="AM28" i="2316"/>
  <c r="AM20" i="2316"/>
  <c r="AM12" i="2316"/>
  <c r="AU26" i="2316"/>
  <c r="AT65" i="2316"/>
  <c r="AT65" i="2819" s="1"/>
  <c r="AT70" i="2819" s="1"/>
  <c r="AU38" i="2316"/>
  <c r="AT7" i="2819"/>
  <c r="AU36" i="2316"/>
  <c r="AU22" i="2316"/>
  <c r="BB65" i="2316"/>
  <c r="BB65" i="2819" s="1"/>
  <c r="BB57" i="788" s="1"/>
  <c r="BB59" i="788" s="1"/>
  <c r="BC38" i="2316"/>
  <c r="BC34" i="2316"/>
  <c r="BC28" i="2316"/>
  <c r="BC20" i="2316"/>
  <c r="BC12" i="2316"/>
  <c r="BJ7" i="2819"/>
  <c r="BJ6" i="259" s="1"/>
  <c r="BK26" i="2316"/>
  <c r="BJ65" i="2316"/>
  <c r="BK38" i="2316"/>
  <c r="BK36" i="2316"/>
  <c r="BK22" i="2316"/>
  <c r="BR65" i="2316"/>
  <c r="BR65" i="2819" s="1"/>
  <c r="BR70" i="2819" s="1"/>
  <c r="BS38" i="2316"/>
  <c r="BS34" i="2316"/>
  <c r="BS28" i="2316"/>
  <c r="BS20" i="2316"/>
  <c r="BS12" i="2316"/>
  <c r="BS7" i="2316" s="1"/>
  <c r="CA26" i="2316"/>
  <c r="BZ65" i="2316"/>
  <c r="BZ65" i="2819" s="1"/>
  <c r="BZ68" i="2819" s="1"/>
  <c r="CA38" i="2316"/>
  <c r="CA36" i="2316"/>
  <c r="CA22" i="2316"/>
  <c r="CH65" i="2316"/>
  <c r="CH65" i="2819" s="1"/>
  <c r="CI38" i="2316"/>
  <c r="CI34" i="2316"/>
  <c r="CI28" i="2316"/>
  <c r="CI20" i="2316"/>
  <c r="CI12" i="2316"/>
  <c r="CQ26" i="2316"/>
  <c r="CP65" i="2316"/>
  <c r="CP65" i="2819" s="1"/>
  <c r="CP70" i="2819" s="1"/>
  <c r="CQ38" i="2316"/>
  <c r="CQ36" i="2316"/>
  <c r="CQ22" i="2316"/>
  <c r="BA12" i="2316"/>
  <c r="BC14" i="2316"/>
  <c r="BY14" i="2316"/>
  <c r="AE20" i="2316"/>
  <c r="BK20" i="2316"/>
  <c r="CQ20" i="2316"/>
  <c r="AE34" i="2316"/>
  <c r="BS36" i="2316"/>
  <c r="AD7" i="2819"/>
  <c r="AC34" i="2316"/>
  <c r="AC28" i="2316"/>
  <c r="AC26" i="2316"/>
  <c r="AC18" i="2316"/>
  <c r="AC12" i="2316"/>
  <c r="AB7" i="2819"/>
  <c r="AC12" i="2819" s="1"/>
  <c r="AB65" i="2316"/>
  <c r="AB65" i="2819" s="1"/>
  <c r="AB68" i="2819" s="1"/>
  <c r="AC38" i="2316"/>
  <c r="AS34" i="2316"/>
  <c r="AS28" i="2316"/>
  <c r="AS26" i="2316"/>
  <c r="AS18" i="2316"/>
  <c r="AS12" i="2316"/>
  <c r="AR65" i="2316"/>
  <c r="AR65" i="2819" s="1"/>
  <c r="AR69" i="2819" s="1"/>
  <c r="AS38" i="2316"/>
  <c r="AR7" i="2819"/>
  <c r="BQ36" i="2316"/>
  <c r="BQ22" i="2316"/>
  <c r="BP7" i="2819"/>
  <c r="BQ26" i="2316"/>
  <c r="BQ18" i="2316"/>
  <c r="BQ14" i="2316"/>
  <c r="CO34" i="2316"/>
  <c r="CO28" i="2316"/>
  <c r="CO26" i="2316"/>
  <c r="CO18" i="2316"/>
  <c r="CO12" i="2316"/>
  <c r="CN7" i="2819"/>
  <c r="CN65" i="2316"/>
  <c r="CN65" i="2819" s="1"/>
  <c r="CN68" i="2819" s="1"/>
  <c r="CO38" i="2316"/>
  <c r="BQ12" i="2316"/>
  <c r="P61" i="788"/>
  <c r="BI20" i="2316"/>
  <c r="AD56" i="17060"/>
  <c r="AT56" i="17060"/>
  <c r="AT60" i="17060" s="1"/>
  <c r="BJ56" i="17060"/>
  <c r="BJ61" i="17060" s="1"/>
  <c r="BZ56" i="17060"/>
  <c r="BZ60" i="17060" s="1"/>
  <c r="CP56" i="17060"/>
  <c r="CP60" i="17060" s="1"/>
  <c r="CA12" i="2316"/>
  <c r="CA14" i="2316"/>
  <c r="K17" i="2316"/>
  <c r="AE18" i="2316"/>
  <c r="BK18" i="2316"/>
  <c r="CQ18" i="2316"/>
  <c r="AK20" i="2316"/>
  <c r="BQ20" i="2316"/>
  <c r="AS22" i="2316"/>
  <c r="BY22" i="2316"/>
  <c r="AM26" i="2316"/>
  <c r="AE28" i="2316"/>
  <c r="AK34" i="2316"/>
  <c r="CA34" i="2316"/>
  <c r="AI36" i="2316"/>
  <c r="BY36" i="2316"/>
  <c r="AA38" i="2316"/>
  <c r="BQ38" i="2316"/>
  <c r="P44" i="788"/>
  <c r="P48" i="788" s="1"/>
  <c r="X65" i="2316"/>
  <c r="X65" i="2819" s="1"/>
  <c r="X58" i="259" s="1"/>
  <c r="X45" i="259" s="1"/>
  <c r="Y38" i="2316"/>
  <c r="Y36" i="2316"/>
  <c r="Y22" i="2316"/>
  <c r="Y26" i="2316"/>
  <c r="Y18" i="2316"/>
  <c r="X7" i="2819"/>
  <c r="AF7" i="2819"/>
  <c r="AG34" i="2819" s="1"/>
  <c r="AG36" i="2316"/>
  <c r="AG22" i="2316"/>
  <c r="AG34" i="2316"/>
  <c r="AG28" i="2316"/>
  <c r="AG20" i="2316"/>
  <c r="AN7" i="2819"/>
  <c r="AN65" i="2316"/>
  <c r="AN65" i="2819" s="1"/>
  <c r="AO38" i="2316"/>
  <c r="AO36" i="2316"/>
  <c r="AO22" i="2316"/>
  <c r="AO26" i="2316"/>
  <c r="AO18" i="2316"/>
  <c r="AV7" i="2819"/>
  <c r="AV6" i="259" s="1"/>
  <c r="AW36" i="2316"/>
  <c r="AW22" i="2316"/>
  <c r="AW34" i="2316"/>
  <c r="AW28" i="2316"/>
  <c r="AW20" i="2316"/>
  <c r="BD65" i="2316"/>
  <c r="BD67" i="2316" s="1"/>
  <c r="BE38" i="2316"/>
  <c r="BE36" i="2316"/>
  <c r="BE22" i="2316"/>
  <c r="BE26" i="2316"/>
  <c r="BE18" i="2316"/>
  <c r="BM36" i="2316"/>
  <c r="BM22" i="2316"/>
  <c r="BM34" i="2316"/>
  <c r="BM28" i="2316"/>
  <c r="BM20" i="2316"/>
  <c r="BL7" i="2819"/>
  <c r="BT65" i="2316"/>
  <c r="BT65" i="2819" s="1"/>
  <c r="BU38" i="2316"/>
  <c r="BU36" i="2316"/>
  <c r="BU22" i="2316"/>
  <c r="BU26" i="2316"/>
  <c r="BU18" i="2316"/>
  <c r="CB7" i="2819"/>
  <c r="CC14" i="2819" s="1"/>
  <c r="CC36" i="2316"/>
  <c r="CC22" i="2316"/>
  <c r="CC34" i="2316"/>
  <c r="CC28" i="2316"/>
  <c r="CC20" i="2316"/>
  <c r="CJ65" i="2316"/>
  <c r="CK38" i="2316"/>
  <c r="CK36" i="2316"/>
  <c r="CK22" i="2316"/>
  <c r="CK26" i="2316"/>
  <c r="CK18" i="2316"/>
  <c r="CJ7" i="2819"/>
  <c r="CJ28" i="2819" s="1"/>
  <c r="CJ19" i="259" s="1"/>
  <c r="CJ19" i="8364" s="1"/>
  <c r="CR7" i="2819"/>
  <c r="CS22" i="2819" s="1"/>
  <c r="CS36" i="2316"/>
  <c r="CS22" i="2316"/>
  <c r="CS34" i="2316"/>
  <c r="CS28" i="2316"/>
  <c r="CS20" i="2316"/>
  <c r="AK12" i="2316"/>
  <c r="CC12" i="2316"/>
  <c r="AM14" i="2316"/>
  <c r="BI14" i="2316"/>
  <c r="CC14" i="2316"/>
  <c r="M17" i="2316"/>
  <c r="AG18" i="2316"/>
  <c r="BM18" i="2316"/>
  <c r="CS18" i="2316"/>
  <c r="AO20" i="2316"/>
  <c r="BU20" i="2316"/>
  <c r="AY22" i="2316"/>
  <c r="CE22" i="2316"/>
  <c r="CI26" i="2316"/>
  <c r="AK28" i="2316"/>
  <c r="CA28" i="2316"/>
  <c r="AO34" i="2316"/>
  <c r="CG34" i="2316"/>
  <c r="AM36" i="2316"/>
  <c r="AG38" i="2316"/>
  <c r="BP65" i="2316"/>
  <c r="BP65" i="2819" s="1"/>
  <c r="BP57" i="788" s="1"/>
  <c r="BP60" i="788" s="1"/>
  <c r="Z13" i="2819"/>
  <c r="AZ7" i="2819"/>
  <c r="BA36" i="2316"/>
  <c r="BA22" i="2316"/>
  <c r="BA26" i="2316"/>
  <c r="BA18" i="2316"/>
  <c r="BA14" i="2316"/>
  <c r="BK14" i="2316"/>
  <c r="AM18" i="2316"/>
  <c r="BS18" i="2316"/>
  <c r="AS20" i="2316"/>
  <c r="BC22" i="2316"/>
  <c r="CI22" i="2316"/>
  <c r="CG28" i="2316"/>
  <c r="AU34" i="2316"/>
  <c r="AS36" i="2316"/>
  <c r="CI36" i="2316"/>
  <c r="AK38" i="2316"/>
  <c r="BD7" i="2819"/>
  <c r="BD6" i="259" s="1"/>
  <c r="BY34" i="2316"/>
  <c r="BY28" i="2316"/>
  <c r="BY26" i="2316"/>
  <c r="BY18" i="2316"/>
  <c r="BX7" i="2819"/>
  <c r="BY12" i="2316"/>
  <c r="BX65" i="2316"/>
  <c r="BX65" i="2819" s="1"/>
  <c r="BX70" i="2819" s="1"/>
  <c r="BY38" i="2316"/>
  <c r="CO10" i="2316"/>
  <c r="AC14" i="2316"/>
  <c r="BQ34" i="2316"/>
  <c r="AJ56" i="17060"/>
  <c r="AJ60" i="17060" s="1"/>
  <c r="AZ56" i="17060"/>
  <c r="AZ61" i="17060" s="1"/>
  <c r="BP56" i="17060"/>
  <c r="CF56" i="17060"/>
  <c r="CF61" i="17060" s="1"/>
  <c r="AA36" i="2316"/>
  <c r="AA34" i="2316"/>
  <c r="AA28" i="2316"/>
  <c r="AA20" i="2316"/>
  <c r="AA14" i="2316"/>
  <c r="Z7" i="2819"/>
  <c r="AA26" i="2819" s="1"/>
  <c r="AH65" i="2316"/>
  <c r="AH65" i="2819" s="1"/>
  <c r="AH57" i="788" s="1"/>
  <c r="AH61" i="788" s="1"/>
  <c r="AI38" i="2316"/>
  <c r="AI34" i="2316"/>
  <c r="AI28" i="2316"/>
  <c r="AI20" i="2316"/>
  <c r="AI26" i="2316"/>
  <c r="AI18" i="2316"/>
  <c r="AQ36" i="2316"/>
  <c r="AQ34" i="2316"/>
  <c r="AQ28" i="2316"/>
  <c r="AQ20" i="2316"/>
  <c r="AQ14" i="2316"/>
  <c r="AX65" i="2316"/>
  <c r="AX65" i="2819" s="1"/>
  <c r="AX57" i="788" s="1"/>
  <c r="AX60" i="788" s="1"/>
  <c r="AY38" i="2316"/>
  <c r="AY34" i="2316"/>
  <c r="AY28" i="2316"/>
  <c r="AY20" i="2316"/>
  <c r="AY26" i="2316"/>
  <c r="AY18" i="2316"/>
  <c r="BG36" i="2316"/>
  <c r="BG34" i="2316"/>
  <c r="BG28" i="2316"/>
  <c r="BG20" i="2316"/>
  <c r="BG14" i="2316"/>
  <c r="BG7" i="2316" s="1"/>
  <c r="BN65" i="2316"/>
  <c r="BN65" i="2819" s="1"/>
  <c r="BN57" i="788" s="1"/>
  <c r="BN60" i="788" s="1"/>
  <c r="BO38" i="2316"/>
  <c r="BO34" i="2316"/>
  <c r="BO28" i="2316"/>
  <c r="BO20" i="2316"/>
  <c r="BN7" i="2819"/>
  <c r="BO20" i="2819" s="1"/>
  <c r="BO26" i="2316"/>
  <c r="BO18" i="2316"/>
  <c r="BW36" i="2316"/>
  <c r="BW34" i="2316"/>
  <c r="BW28" i="2316"/>
  <c r="BW20" i="2316"/>
  <c r="BW14" i="2316"/>
  <c r="CD7" i="2819"/>
  <c r="CE34" i="2819" s="1"/>
  <c r="CD65" i="2316"/>
  <c r="CD65" i="2819" s="1"/>
  <c r="CD58" i="259" s="1"/>
  <c r="CE38" i="2316"/>
  <c r="CE34" i="2316"/>
  <c r="CE28" i="2316"/>
  <c r="CE20" i="2316"/>
  <c r="CE26" i="2316"/>
  <c r="CE18" i="2316"/>
  <c r="CM36" i="2316"/>
  <c r="CM34" i="2316"/>
  <c r="CM28" i="2316"/>
  <c r="CM20" i="2316"/>
  <c r="CM14" i="2316"/>
  <c r="CM7" i="2316" s="1"/>
  <c r="CT65" i="2316"/>
  <c r="CT65" i="2819" s="1"/>
  <c r="CT68" i="2819" s="1"/>
  <c r="CU38" i="2316"/>
  <c r="CU34" i="2316"/>
  <c r="CU28" i="2316"/>
  <c r="CU20" i="2316"/>
  <c r="CU26" i="2316"/>
  <c r="CU18" i="2316"/>
  <c r="CK10" i="2316"/>
  <c r="AQ12" i="2316"/>
  <c r="BM12" i="2316"/>
  <c r="CG12" i="2316"/>
  <c r="AS14" i="2316"/>
  <c r="BM14" i="2316"/>
  <c r="CI14" i="2316"/>
  <c r="AQ18" i="2316"/>
  <c r="BW18" i="2316"/>
  <c r="AU20" i="2316"/>
  <c r="CA20" i="2316"/>
  <c r="AA22" i="2316"/>
  <c r="BG22" i="2316"/>
  <c r="CM22" i="2316"/>
  <c r="BC26" i="2316"/>
  <c r="CS26" i="2316"/>
  <c r="AU28" i="2316"/>
  <c r="CK28" i="2316"/>
  <c r="BA34" i="2316"/>
  <c r="CQ34" i="2316"/>
  <c r="AY36" i="2316"/>
  <c r="CO36" i="2316"/>
  <c r="AQ38" i="2316"/>
  <c r="CG38" i="2316"/>
  <c r="AJ65" i="2316"/>
  <c r="AJ65" i="2819" s="1"/>
  <c r="AJ57" i="788" s="1"/>
  <c r="AJ62" i="788" s="1"/>
  <c r="CB65" i="2316"/>
  <c r="CB65" i="2819" s="1"/>
  <c r="CB69" i="2819" s="1"/>
  <c r="BT7" i="2819"/>
  <c r="BU34" i="2819" s="1"/>
  <c r="AU12" i="2316"/>
  <c r="AU14" i="2316"/>
  <c r="AU18" i="2316"/>
  <c r="CA18" i="2316"/>
  <c r="BA20" i="2316"/>
  <c r="CG20" i="2316"/>
  <c r="AC22" i="2316"/>
  <c r="BI22" i="2316"/>
  <c r="CO22" i="2316"/>
  <c r="BA28" i="2316"/>
  <c r="CQ28" i="2316"/>
  <c r="BC36" i="2316"/>
  <c r="CF65" i="2316"/>
  <c r="CF65" i="2819" s="1"/>
  <c r="CF69" i="2819" s="1"/>
  <c r="BN67" i="2316"/>
  <c r="CT67" i="2316"/>
  <c r="BZ7" i="2819"/>
  <c r="CA36" i="2819" s="1"/>
  <c r="Z27" i="2819"/>
  <c r="CT27" i="2819"/>
  <c r="CW18" i="2316"/>
  <c r="CW28" i="2316"/>
  <c r="BH67" i="2316"/>
  <c r="AI36" i="2819"/>
  <c r="BD65" i="2819"/>
  <c r="BD66" i="2819" s="1"/>
  <c r="CJ65" i="2819"/>
  <c r="CJ70" i="2819" s="1"/>
  <c r="CV65" i="2316"/>
  <c r="CV65" i="2819" s="1"/>
  <c r="CV69" i="2819" s="1"/>
  <c r="CW10" i="2316"/>
  <c r="CW20" i="2316"/>
  <c r="Z17" i="2819"/>
  <c r="Z35" i="2819"/>
  <c r="AZ67" i="2316"/>
  <c r="H50" i="17071"/>
  <c r="N50" i="17071" s="1"/>
  <c r="BV9" i="17060"/>
  <c r="BV10" i="17060" s="1"/>
  <c r="BV17" i="17060"/>
  <c r="BV25" i="17060"/>
  <c r="BV26" i="17060" s="1"/>
  <c r="BF27" i="17060"/>
  <c r="CL29" i="17060"/>
  <c r="X38" i="17060"/>
  <c r="AP68" i="17060"/>
  <c r="AP61" i="17060" s="1"/>
  <c r="AP11" i="17060"/>
  <c r="H15" i="17060"/>
  <c r="CL15" i="17060"/>
  <c r="CL19" i="17060"/>
  <c r="H25" i="17060"/>
  <c r="X25" i="17060"/>
  <c r="BF25" i="17060"/>
  <c r="AP27" i="17060"/>
  <c r="H29" i="17060"/>
  <c r="BV29" i="17060"/>
  <c r="BV30" i="17060" s="1"/>
  <c r="H38" i="17060"/>
  <c r="BF19" i="17060"/>
  <c r="CL11" i="17060"/>
  <c r="BV15" i="17060"/>
  <c r="BV16" i="17060" s="1"/>
  <c r="X19" i="17060"/>
  <c r="AP25" i="17060"/>
  <c r="X27" i="17060"/>
  <c r="BV19" i="17060"/>
  <c r="BV20" i="17060" s="1"/>
  <c r="BV38" i="17060"/>
  <c r="BV41" i="17060" s="1"/>
  <c r="X6" i="17060"/>
  <c r="Y15" i="17060" s="1"/>
  <c r="AP9" i="17060"/>
  <c r="H11" i="17060"/>
  <c r="BF15" i="17060"/>
  <c r="AP17" i="17060"/>
  <c r="H19" i="17060"/>
  <c r="CL27" i="17060"/>
  <c r="BF29" i="17060"/>
  <c r="BF38" i="17060"/>
  <c r="BF41" i="17060" s="1"/>
  <c r="CH60" i="17060"/>
  <c r="BF9" i="17060"/>
  <c r="BF17" i="17060"/>
  <c r="AP19" i="17060"/>
  <c r="X9" i="17060"/>
  <c r="BV11" i="17060"/>
  <c r="X17" i="17060"/>
  <c r="H27" i="17060"/>
  <c r="X11" i="17060"/>
  <c r="H6" i="17060"/>
  <c r="CL9" i="17060"/>
  <c r="AP15" i="17060"/>
  <c r="BV27" i="17060"/>
  <c r="BV28" i="17060" s="1"/>
  <c r="BB62" i="2819"/>
  <c r="BB60" i="2819"/>
  <c r="BB63" i="2819"/>
  <c r="BH54" i="788"/>
  <c r="BH53" i="788"/>
  <c r="BH52" i="259"/>
  <c r="BH55" i="259" s="1"/>
  <c r="BH52" i="788"/>
  <c r="BI26" i="788"/>
  <c r="BI30" i="788"/>
  <c r="BH55" i="788"/>
  <c r="BI28" i="788"/>
  <c r="CT63" i="2819"/>
  <c r="CT61" i="2819"/>
  <c r="CT60" i="2819"/>
  <c r="N15" i="17060"/>
  <c r="N68" i="17060"/>
  <c r="N70" i="8364" s="1"/>
  <c r="AN51" i="788"/>
  <c r="AN6" i="17060"/>
  <c r="BD59" i="2819"/>
  <c r="BD63" i="2819" s="1"/>
  <c r="BD51" i="788"/>
  <c r="BD6" i="17060"/>
  <c r="BD50" i="17060" s="1"/>
  <c r="BD43" i="17060" s="1"/>
  <c r="BE50" i="17060" s="1"/>
  <c r="BT59" i="2819"/>
  <c r="BT63" i="2819" s="1"/>
  <c r="BT51" i="788"/>
  <c r="BT6" i="17060"/>
  <c r="BT50" i="17060" s="1"/>
  <c r="BT59" i="2316" s="1"/>
  <c r="CP6" i="17060"/>
  <c r="CQ15" i="17060" s="1"/>
  <c r="CP59" i="2819"/>
  <c r="CP61" i="2819" s="1"/>
  <c r="AI10" i="788"/>
  <c r="AY10" i="788"/>
  <c r="BO10" i="788"/>
  <c r="AM12" i="788"/>
  <c r="BC12" i="788"/>
  <c r="BS12" i="788"/>
  <c r="CS16" i="788"/>
  <c r="AI18" i="788"/>
  <c r="AM20" i="788"/>
  <c r="BC20" i="788"/>
  <c r="AZ6" i="17060"/>
  <c r="BR59" i="2819"/>
  <c r="BR61" i="2819" s="1"/>
  <c r="BR51" i="788"/>
  <c r="BF59" i="2819"/>
  <c r="BF61" i="2819" s="1"/>
  <c r="BF51" i="788"/>
  <c r="BF6" i="17060"/>
  <c r="B27" i="17060"/>
  <c r="B9" i="17060"/>
  <c r="B67" i="17060"/>
  <c r="B60" i="17060" s="1"/>
  <c r="B15" i="17060"/>
  <c r="B68" i="17060"/>
  <c r="B61" i="17060" s="1"/>
  <c r="B29" i="17060"/>
  <c r="B6" i="17060"/>
  <c r="B63" i="17060"/>
  <c r="B65" i="8364" s="1"/>
  <c r="B19" i="17060"/>
  <c r="R66" i="17060"/>
  <c r="R59" i="17060" s="1"/>
  <c r="R17" i="17060"/>
  <c r="R27" i="17060"/>
  <c r="R9" i="17060"/>
  <c r="R15" i="17060"/>
  <c r="R68" i="17060"/>
  <c r="R70" i="8364" s="1"/>
  <c r="R29" i="17060"/>
  <c r="R6" i="17060"/>
  <c r="R50" i="17060" s="1"/>
  <c r="R38" i="17060"/>
  <c r="R40" i="17060" s="1"/>
  <c r="AH67" i="17060"/>
  <c r="AH69" i="8364" s="1"/>
  <c r="AH63" i="17060"/>
  <c r="AH65" i="8364" s="1"/>
  <c r="AH17" i="17060"/>
  <c r="AH27" i="17060"/>
  <c r="AH9" i="17060"/>
  <c r="AH66" i="17060"/>
  <c r="AH15" i="17060"/>
  <c r="AH68" i="17060"/>
  <c r="AZ63" i="17060"/>
  <c r="AZ65" i="8364" s="1"/>
  <c r="AZ38" i="17060"/>
  <c r="AZ41" i="17060" s="1"/>
  <c r="AZ17" i="17060"/>
  <c r="AZ67" i="17060"/>
  <c r="AZ76" i="2316" s="1"/>
  <c r="AZ69" i="2316" s="1"/>
  <c r="AZ27" i="17060"/>
  <c r="AZ9" i="17060"/>
  <c r="AZ15" i="17060"/>
  <c r="CF67" i="17060"/>
  <c r="CF66" i="17060"/>
  <c r="CF75" i="2316" s="1"/>
  <c r="CF29" i="17060"/>
  <c r="CF11" i="17060"/>
  <c r="CF38" i="17060"/>
  <c r="CF17" i="17060"/>
  <c r="CF27" i="17060"/>
  <c r="CF9" i="17060"/>
  <c r="AR59" i="2819"/>
  <c r="AR61" i="2819" s="1"/>
  <c r="AR6" i="17060"/>
  <c r="AS11" i="17060" s="1"/>
  <c r="BH59" i="2819"/>
  <c r="BH62" i="2819" s="1"/>
  <c r="BH6" i="17060"/>
  <c r="BI11" i="17060" s="1"/>
  <c r="BX59" i="2819"/>
  <c r="BX6" i="17060"/>
  <c r="CT6" i="17060"/>
  <c r="AM10" i="788"/>
  <c r="BC10" i="788"/>
  <c r="BS10" i="788"/>
  <c r="AQ12" i="788"/>
  <c r="BG12" i="788"/>
  <c r="BW12" i="788"/>
  <c r="CM12" i="788"/>
  <c r="BQ16" i="788"/>
  <c r="AM18" i="788"/>
  <c r="BC18" i="788"/>
  <c r="BS18" i="788"/>
  <c r="BG20" i="788"/>
  <c r="CM20" i="788"/>
  <c r="E30" i="788"/>
  <c r="AD49" i="788"/>
  <c r="AB47" i="788"/>
  <c r="AD52" i="259"/>
  <c r="AD56" i="259" s="1"/>
  <c r="AD53" i="788"/>
  <c r="BL51" i="788"/>
  <c r="CP51" i="788"/>
  <c r="AF54" i="788"/>
  <c r="R63" i="17060"/>
  <c r="R65" i="8364" s="1"/>
  <c r="AZ66" i="17060"/>
  <c r="AZ68" i="8364" s="1"/>
  <c r="L70" i="8364"/>
  <c r="L61" i="17060"/>
  <c r="CB29" i="17060"/>
  <c r="CB66" i="17060"/>
  <c r="CB75" i="2316" s="1"/>
  <c r="BV59" i="2819"/>
  <c r="BV63" i="2819" s="1"/>
  <c r="BV51" i="788"/>
  <c r="BV6" i="17060"/>
  <c r="BV50" i="17060" s="1"/>
  <c r="CN51" i="788"/>
  <c r="BP11" i="17060"/>
  <c r="BQ11" i="17060" s="1"/>
  <c r="BP38" i="17060"/>
  <c r="BP63" i="17060"/>
  <c r="BP65" i="8364" s="1"/>
  <c r="BP17" i="17060"/>
  <c r="BQ17" i="17060" s="1"/>
  <c r="BP27" i="17060"/>
  <c r="BP9" i="17060"/>
  <c r="BQ9" i="17060" s="1"/>
  <c r="AT63" i="2819"/>
  <c r="AT62" i="2819"/>
  <c r="BJ59" i="2819"/>
  <c r="BJ61" i="2819" s="1"/>
  <c r="BJ6" i="17060"/>
  <c r="BK11" i="17060" s="1"/>
  <c r="BZ6" i="17060"/>
  <c r="BZ59" i="2819"/>
  <c r="BZ61" i="2819" s="1"/>
  <c r="AO10" i="788"/>
  <c r="BE10" i="788"/>
  <c r="BU10" i="788"/>
  <c r="CK10" i="788"/>
  <c r="AS12" i="788"/>
  <c r="BI12" i="788"/>
  <c r="BY12" i="788"/>
  <c r="CO12" i="788"/>
  <c r="BC16" i="788"/>
  <c r="BS16" i="788"/>
  <c r="AO18" i="788"/>
  <c r="BE18" i="788"/>
  <c r="BU18" i="788"/>
  <c r="CK18" i="788"/>
  <c r="AS20" i="788"/>
  <c r="BI20" i="788"/>
  <c r="BY20" i="788"/>
  <c r="G30" i="788"/>
  <c r="U30" i="788"/>
  <c r="BV41" i="788"/>
  <c r="AB97" i="1" s="1"/>
  <c r="BX51" i="788"/>
  <c r="CR51" i="788"/>
  <c r="BR6" i="17060"/>
  <c r="AH11" i="17060"/>
  <c r="AZ11" i="17060"/>
  <c r="AH38" i="17060"/>
  <c r="R67" i="17060"/>
  <c r="R69" i="8364" s="1"/>
  <c r="AN59" i="2819"/>
  <c r="AN63" i="2819" s="1"/>
  <c r="AL59" i="2819"/>
  <c r="AL51" i="788"/>
  <c r="AL6" i="17060"/>
  <c r="AL50" i="17060" s="1"/>
  <c r="AL54" i="17060" s="1"/>
  <c r="CN59" i="2819"/>
  <c r="CN61" i="2819" s="1"/>
  <c r="CN6" i="17060"/>
  <c r="AV67" i="17060"/>
  <c r="AV63" i="17060"/>
  <c r="AV65" i="8364" s="1"/>
  <c r="AP59" i="2819"/>
  <c r="AP61" i="2819" s="1"/>
  <c r="AP51" i="788"/>
  <c r="AP6" i="17060"/>
  <c r="BN17" i="259"/>
  <c r="BN17" i="8364" s="1"/>
  <c r="BN27" i="2819"/>
  <c r="BL63" i="2819"/>
  <c r="BL60" i="2819"/>
  <c r="AQ10" i="788"/>
  <c r="BG10" i="788"/>
  <c r="BW10" i="788"/>
  <c r="CM10" i="788"/>
  <c r="AU12" i="788"/>
  <c r="BK12" i="788"/>
  <c r="CA12" i="788"/>
  <c r="CQ12" i="788"/>
  <c r="AO16" i="788"/>
  <c r="BE16" i="788"/>
  <c r="BU16" i="788"/>
  <c r="AQ18" i="788"/>
  <c r="BG18" i="788"/>
  <c r="BW18" i="788"/>
  <c r="CM18" i="788"/>
  <c r="AU20" i="788"/>
  <c r="BK20" i="788"/>
  <c r="CA20" i="788"/>
  <c r="CQ20" i="788"/>
  <c r="BV42" i="788"/>
  <c r="AB98" i="1" s="1"/>
  <c r="B52" i="259"/>
  <c r="B52" i="8364" s="1"/>
  <c r="B52" i="788"/>
  <c r="B55" i="788"/>
  <c r="R52" i="259"/>
  <c r="R54" i="259" s="1"/>
  <c r="R55" i="788"/>
  <c r="BZ51" i="788"/>
  <c r="R53" i="788"/>
  <c r="B54" i="788"/>
  <c r="AD55" i="788"/>
  <c r="R11" i="17060"/>
  <c r="T63" i="2819"/>
  <c r="BN59" i="2819"/>
  <c r="BN60" i="2819" s="1"/>
  <c r="BN51" i="788"/>
  <c r="CJ59" i="2819"/>
  <c r="CJ51" i="788"/>
  <c r="CO10" i="788"/>
  <c r="CS12" i="788"/>
  <c r="AQ16" i="788"/>
  <c r="BG16" i="788"/>
  <c r="BW16" i="788"/>
  <c r="CO18" i="788"/>
  <c r="CS20" i="788"/>
  <c r="D52" i="259"/>
  <c r="D56" i="259" s="1"/>
  <c r="D55" i="788"/>
  <c r="D54" i="788"/>
  <c r="T52" i="259"/>
  <c r="T54" i="259" s="1"/>
  <c r="T55" i="788"/>
  <c r="T54" i="788"/>
  <c r="AR51" i="788"/>
  <c r="CB51" i="788"/>
  <c r="T53" i="788"/>
  <c r="CF6" i="17060"/>
  <c r="CG19" i="17060" s="1"/>
  <c r="B11" i="17060"/>
  <c r="B17" i="17060"/>
  <c r="BP29" i="17060"/>
  <c r="B66" i="17060"/>
  <c r="B68" i="8364" s="1"/>
  <c r="BV40" i="259"/>
  <c r="BV42" i="259" s="1"/>
  <c r="BB51" i="788"/>
  <c r="BB6" i="17060"/>
  <c r="BB50" i="17060" s="1"/>
  <c r="AV68" i="17060"/>
  <c r="AV70" i="8364" s="1"/>
  <c r="AD67" i="17060"/>
  <c r="AD69" i="8364" s="1"/>
  <c r="AD63" i="17060"/>
  <c r="AD65" i="8364" s="1"/>
  <c r="CT38" i="17060"/>
  <c r="CT41" i="17060" s="1"/>
  <c r="AH59" i="2819"/>
  <c r="AH62" i="2819" s="1"/>
  <c r="AH51" i="788"/>
  <c r="AX59" i="2819"/>
  <c r="AX60" i="2819" s="1"/>
  <c r="AX51" i="788"/>
  <c r="AJ59" i="2819"/>
  <c r="AJ62" i="2819" s="1"/>
  <c r="AJ51" i="788"/>
  <c r="AJ6" i="17060"/>
  <c r="AJ50" i="17060" s="1"/>
  <c r="AZ51" i="788"/>
  <c r="AZ59" i="2819"/>
  <c r="AZ60" i="2819" s="1"/>
  <c r="BP59" i="2819"/>
  <c r="BP61" i="2819" s="1"/>
  <c r="BP51" i="788"/>
  <c r="CL59" i="2819"/>
  <c r="CL63" i="2819" s="1"/>
  <c r="CL51" i="788"/>
  <c r="CL6" i="17060"/>
  <c r="AI12" i="788"/>
  <c r="AY12" i="788"/>
  <c r="BO12" i="788"/>
  <c r="CO16" i="788"/>
  <c r="CQ18" i="788"/>
  <c r="AI20" i="788"/>
  <c r="AY20" i="788"/>
  <c r="BO20" i="788"/>
  <c r="AC96" i="1"/>
  <c r="AA51" i="788"/>
  <c r="Z46" i="788"/>
  <c r="F52" i="259"/>
  <c r="F52" i="8364" s="1"/>
  <c r="F55" i="788"/>
  <c r="F54" i="788"/>
  <c r="F53" i="788"/>
  <c r="V52" i="259"/>
  <c r="V56" i="259" s="1"/>
  <c r="V55" i="788"/>
  <c r="V54" i="788"/>
  <c r="V53" i="788"/>
  <c r="AT51" i="788"/>
  <c r="AT6" i="17060"/>
  <c r="AT50" i="17060" s="1"/>
  <c r="CF15" i="17060"/>
  <c r="AZ29" i="17060"/>
  <c r="B38" i="17060"/>
  <c r="BN28" i="259"/>
  <c r="BN28" i="8364" s="1"/>
  <c r="BN37" i="2819"/>
  <c r="X61" i="2819"/>
  <c r="X62" i="2819"/>
  <c r="AX41" i="17060"/>
  <c r="AX17" i="259"/>
  <c r="AX18" i="259" s="1"/>
  <c r="AX27" i="2819"/>
  <c r="F62" i="2819"/>
  <c r="F63" i="2819"/>
  <c r="AB82" i="32"/>
  <c r="BV48" i="2819"/>
  <c r="Y84" i="32"/>
  <c r="B50" i="2819"/>
  <c r="AA84" i="32"/>
  <c r="AX50" i="2819"/>
  <c r="AC84" i="32"/>
  <c r="CT50" i="2819"/>
  <c r="F20" i="2819"/>
  <c r="F14" i="2819"/>
  <c r="F7" i="2819"/>
  <c r="F6" i="259" s="1"/>
  <c r="F34" i="259" s="1"/>
  <c r="F34" i="8364" s="1"/>
  <c r="F22" i="2819"/>
  <c r="F18" i="2819"/>
  <c r="F12" i="2819"/>
  <c r="F11" i="259" s="1"/>
  <c r="F11" i="8364" s="1"/>
  <c r="F26" i="2819"/>
  <c r="F17" i="259" s="1"/>
  <c r="F17" i="8364" s="1"/>
  <c r="V20" i="2819"/>
  <c r="V7" i="2819"/>
  <c r="V6" i="259" s="1"/>
  <c r="V22" i="2819"/>
  <c r="V18" i="2819"/>
  <c r="V26" i="2819"/>
  <c r="V17" i="259" s="1"/>
  <c r="V17" i="8364" s="1"/>
  <c r="V14" i="2819"/>
  <c r="V34" i="2819"/>
  <c r="V26" i="259" s="1"/>
  <c r="V26" i="8364" s="1"/>
  <c r="AP26" i="2819"/>
  <c r="AP17" i="259" s="1"/>
  <c r="AP17" i="8364" s="1"/>
  <c r="AP12" i="2819"/>
  <c r="AP11" i="259" s="1"/>
  <c r="AP11" i="8364" s="1"/>
  <c r="AP14" i="2819"/>
  <c r="AP22" i="2819"/>
  <c r="AP20" i="2819"/>
  <c r="AP18" i="2819"/>
  <c r="AP7" i="2819"/>
  <c r="AP6" i="259" s="1"/>
  <c r="AP36" i="2819"/>
  <c r="AP28" i="259" s="1"/>
  <c r="AP28" i="8364" s="1"/>
  <c r="BF14" i="2819"/>
  <c r="BF15" i="2819" s="1"/>
  <c r="BF18" i="2819"/>
  <c r="BF19" i="2819" s="1"/>
  <c r="BF22" i="2819"/>
  <c r="BF23" i="2819" s="1"/>
  <c r="BF20" i="2819"/>
  <c r="BF21" i="2819" s="1"/>
  <c r="BF7" i="2819"/>
  <c r="BG34" i="2819" s="1"/>
  <c r="BF65" i="2819"/>
  <c r="BF67" i="2819" s="1"/>
  <c r="BF36" i="2819"/>
  <c r="BF28" i="259" s="1"/>
  <c r="BF28" i="8364" s="1"/>
  <c r="BF26" i="2819"/>
  <c r="BF17" i="259" s="1"/>
  <c r="BF18" i="259" s="1"/>
  <c r="BF12" i="2819"/>
  <c r="BF11" i="259" s="1"/>
  <c r="BF12" i="259" s="1"/>
  <c r="BV18" i="2819"/>
  <c r="BV19" i="2819" s="1"/>
  <c r="BV22" i="2819"/>
  <c r="BV23" i="2819" s="1"/>
  <c r="BV20" i="2819"/>
  <c r="BV14" i="2819"/>
  <c r="BV15" i="2819" s="1"/>
  <c r="BV12" i="2819"/>
  <c r="BV11" i="259" s="1"/>
  <c r="BV11" i="8364" s="1"/>
  <c r="BV7" i="2819"/>
  <c r="BW34" i="2819" s="1"/>
  <c r="BV36" i="2819"/>
  <c r="BV28" i="259" s="1"/>
  <c r="BV29" i="259" s="1"/>
  <c r="BV26" i="2819"/>
  <c r="BV27" i="2819" s="1"/>
  <c r="CL34" i="2819"/>
  <c r="CL18" i="2819"/>
  <c r="CL14" i="2819"/>
  <c r="CL12" i="2819"/>
  <c r="CL11" i="259" s="1"/>
  <c r="CL11" i="8364" s="1"/>
  <c r="CL20" i="2819"/>
  <c r="CL10" i="2819"/>
  <c r="CL9" i="259" s="1"/>
  <c r="CL9" i="8364" s="1"/>
  <c r="CL7" i="2819"/>
  <c r="CL6" i="259" s="1"/>
  <c r="CL36" i="2819"/>
  <c r="CL28" i="259" s="1"/>
  <c r="CL28" i="8364" s="1"/>
  <c r="CL26" i="2819"/>
  <c r="AB52" i="259"/>
  <c r="AB54" i="259" s="1"/>
  <c r="CW20" i="788"/>
  <c r="CW10" i="788"/>
  <c r="CW18" i="788"/>
  <c r="CW16" i="788"/>
  <c r="CV51" i="788"/>
  <c r="CV52" i="259" s="1"/>
  <c r="CW12" i="788"/>
  <c r="CH53" i="788"/>
  <c r="CF54" i="788"/>
  <c r="CD55" i="788"/>
  <c r="CN60" i="17060"/>
  <c r="BB26" i="2819"/>
  <c r="BB27" i="2819" s="1"/>
  <c r="B34" i="2819"/>
  <c r="B26" i="259" s="1"/>
  <c r="B27" i="259" s="1"/>
  <c r="R34" i="2819"/>
  <c r="R26" i="259" s="1"/>
  <c r="R26" i="8364" s="1"/>
  <c r="AX28" i="259"/>
  <c r="AX28" i="8364" s="1"/>
  <c r="AX37" i="2819"/>
  <c r="CH36" i="2819"/>
  <c r="CH28" i="259" s="1"/>
  <c r="J55" i="259"/>
  <c r="J54" i="259"/>
  <c r="H53" i="788"/>
  <c r="X53" i="788"/>
  <c r="CH54" i="788"/>
  <c r="CF55" i="788"/>
  <c r="BZ61" i="17060"/>
  <c r="BZ66" i="17060"/>
  <c r="CT66" i="17060"/>
  <c r="F81" i="1"/>
  <c r="BR36" i="2819"/>
  <c r="BR28" i="259" s="1"/>
  <c r="Z52" i="788"/>
  <c r="J53" i="788"/>
  <c r="Z53" i="788"/>
  <c r="H54" i="788"/>
  <c r="X54" i="788"/>
  <c r="CH55" i="788"/>
  <c r="AL14" i="17060"/>
  <c r="V12" i="2819"/>
  <c r="V11" i="259" s="1"/>
  <c r="V11" i="8364" s="1"/>
  <c r="CL22" i="2819"/>
  <c r="F34" i="2819"/>
  <c r="F26" i="259" s="1"/>
  <c r="F26" i="8364" s="1"/>
  <c r="BB34" i="2819"/>
  <c r="BR34" i="2819"/>
  <c r="BR26" i="259" s="1"/>
  <c r="BR26" i="8364" s="1"/>
  <c r="L53" i="788"/>
  <c r="J54" i="788"/>
  <c r="Z54" i="788"/>
  <c r="H55" i="788"/>
  <c r="X55" i="788"/>
  <c r="AF63" i="17060"/>
  <c r="AF65" i="8364" s="1"/>
  <c r="AX63" i="17060"/>
  <c r="CD66" i="17060"/>
  <c r="CD68" i="8364" s="1"/>
  <c r="AP34" i="2819"/>
  <c r="AP26" i="259" s="1"/>
  <c r="AP26" i="8364" s="1"/>
  <c r="F36" i="2819"/>
  <c r="V36" i="2819"/>
  <c r="CD63" i="2819"/>
  <c r="CD61" i="2819"/>
  <c r="L54" i="788"/>
  <c r="J55" i="788"/>
  <c r="Z55" i="788"/>
  <c r="BV26" i="259"/>
  <c r="BV26" i="8364" s="1"/>
  <c r="BV35" i="2819"/>
  <c r="Y83" i="32"/>
  <c r="B61" i="2819"/>
  <c r="B49" i="2819"/>
  <c r="AA83" i="32"/>
  <c r="AX49" i="2819"/>
  <c r="AC83" i="32"/>
  <c r="CT49" i="2819"/>
  <c r="B26" i="2819"/>
  <c r="B17" i="259" s="1"/>
  <c r="B12" i="2819"/>
  <c r="B20" i="2819"/>
  <c r="B21" i="2819" s="1"/>
  <c r="B7" i="2819"/>
  <c r="C36" i="2819" s="1"/>
  <c r="B22" i="2819"/>
  <c r="B23" i="2819" s="1"/>
  <c r="B18" i="2819"/>
  <c r="R20" i="2819"/>
  <c r="R7" i="2819"/>
  <c r="R22" i="2819"/>
  <c r="R18" i="2819"/>
  <c r="R12" i="2819"/>
  <c r="R11" i="259" s="1"/>
  <c r="R11" i="8364" s="1"/>
  <c r="R26" i="2819"/>
  <c r="AL22" i="2819"/>
  <c r="AL20" i="2819"/>
  <c r="AL18" i="2819"/>
  <c r="AL7" i="2819"/>
  <c r="AL26" i="2819"/>
  <c r="AL17" i="259" s="1"/>
  <c r="AL17" i="8364" s="1"/>
  <c r="AL12" i="2819"/>
  <c r="AL14" i="2819"/>
  <c r="AL34" i="2819"/>
  <c r="AL26" i="259" s="1"/>
  <c r="AL26" i="8364" s="1"/>
  <c r="BB22" i="2819"/>
  <c r="BB20" i="2819"/>
  <c r="BB21" i="2819" s="1"/>
  <c r="BB7" i="2819"/>
  <c r="BB6" i="259" s="1"/>
  <c r="BC9" i="259" s="1"/>
  <c r="BB14" i="2819"/>
  <c r="BB15" i="2819" s="1"/>
  <c r="BB18" i="2819"/>
  <c r="BB19" i="2819" s="1"/>
  <c r="BR20" i="2819"/>
  <c r="BR14" i="2819"/>
  <c r="BR12" i="2819"/>
  <c r="BR11" i="259" s="1"/>
  <c r="BR11" i="8364" s="1"/>
  <c r="BR7" i="2819"/>
  <c r="BR28" i="2819" s="1"/>
  <c r="BR18" i="2819"/>
  <c r="BR22" i="2819"/>
  <c r="CH20" i="2819"/>
  <c r="CH10" i="2819"/>
  <c r="CH9" i="259" s="1"/>
  <c r="CH9" i="8364" s="1"/>
  <c r="CH7" i="2819"/>
  <c r="CH34" i="2819"/>
  <c r="CH26" i="259" s="1"/>
  <c r="CH26" i="8364" s="1"/>
  <c r="CH18" i="2819"/>
  <c r="CH22" i="2819"/>
  <c r="CH14" i="2819"/>
  <c r="CH12" i="2819"/>
  <c r="CH11" i="259" s="1"/>
  <c r="CH11" i="8364" s="1"/>
  <c r="Z60" i="2819"/>
  <c r="D9" i="8364"/>
  <c r="T9" i="8364"/>
  <c r="AJ9" i="8364"/>
  <c r="AZ9" i="8364"/>
  <c r="BP9" i="8364"/>
  <c r="B63" i="2819"/>
  <c r="N63" i="2819"/>
  <c r="AD63" i="2819"/>
  <c r="L63" i="2819"/>
  <c r="P63" i="2819"/>
  <c r="AF63" i="2819"/>
  <c r="H62" i="2819"/>
  <c r="V63" i="2819"/>
  <c r="N70" i="2819"/>
  <c r="BL13" i="2819"/>
  <c r="O20" i="2819"/>
  <c r="BP26" i="8364"/>
  <c r="D52" i="2819"/>
  <c r="D57" i="2819" s="1"/>
  <c r="R63" i="2819"/>
  <c r="N62" i="2819"/>
  <c r="AB63" i="2819"/>
  <c r="D40" i="8364"/>
  <c r="T40" i="8364"/>
  <c r="T43" i="8364" s="1"/>
  <c r="AJ40" i="8364"/>
  <c r="AZ40" i="8364"/>
  <c r="AZ43" i="8364" s="1"/>
  <c r="BP40" i="8364"/>
  <c r="BP43" i="8364" s="1"/>
  <c r="CF40" i="8364"/>
  <c r="CF43" i="8364" s="1"/>
  <c r="CF42" i="259"/>
  <c r="AI20" i="2819"/>
  <c r="AY20" i="2819"/>
  <c r="B60" i="2819"/>
  <c r="R61" i="2819"/>
  <c r="AV15" i="17060"/>
  <c r="BL15" i="17060"/>
  <c r="CB15" i="17060"/>
  <c r="CR15" i="17060"/>
  <c r="N17" i="17060"/>
  <c r="AD17" i="17060"/>
  <c r="AX29" i="17060"/>
  <c r="D40" i="17060"/>
  <c r="N67" i="17060"/>
  <c r="N69" i="8364" s="1"/>
  <c r="AF67" i="17060"/>
  <c r="AX67" i="17060"/>
  <c r="AX76" i="2316" s="1"/>
  <c r="N27" i="17060"/>
  <c r="AV17" i="17060"/>
  <c r="BL17" i="17060"/>
  <c r="CB17" i="17060"/>
  <c r="CR17" i="17060"/>
  <c r="N19" i="17060"/>
  <c r="AD19" i="17060"/>
  <c r="BH40" i="17060"/>
  <c r="J61" i="17060"/>
  <c r="BL63" i="17060"/>
  <c r="BL65" i="8364" s="1"/>
  <c r="CR66" i="17060"/>
  <c r="CR75" i="2316" s="1"/>
  <c r="P67" i="17060"/>
  <c r="P69" i="8364" s="1"/>
  <c r="AD68" i="17060"/>
  <c r="CR25" i="17060"/>
  <c r="N63" i="17060"/>
  <c r="N65" i="8364" s="1"/>
  <c r="BL66" i="17060"/>
  <c r="CR67" i="17060"/>
  <c r="CR69" i="8364" s="1"/>
  <c r="BL25" i="17060"/>
  <c r="N6" i="17060"/>
  <c r="AD6" i="17060"/>
  <c r="AD50" i="17060" s="1"/>
  <c r="AV27" i="17060"/>
  <c r="BL27" i="17060"/>
  <c r="CB27" i="17060"/>
  <c r="CR27" i="17060"/>
  <c r="AR40" i="17060"/>
  <c r="AR41" i="17060"/>
  <c r="AR59" i="17060"/>
  <c r="P63" i="17060"/>
  <c r="P65" i="8364" s="1"/>
  <c r="AD66" i="17060"/>
  <c r="AD75" i="2316" s="1"/>
  <c r="AV66" i="17060"/>
  <c r="AV68" i="8364" s="1"/>
  <c r="CB67" i="17060"/>
  <c r="AV25" i="17060"/>
  <c r="AD27" i="17060"/>
  <c r="AV6" i="17060"/>
  <c r="AV50" i="17060" s="1"/>
  <c r="AV59" i="2316" s="1"/>
  <c r="BL6" i="17060"/>
  <c r="BL50" i="17060" s="1"/>
  <c r="BL59" i="2316" s="1"/>
  <c r="CB6" i="17060"/>
  <c r="CR6" i="17060"/>
  <c r="CR50" i="17060" s="1"/>
  <c r="N9" i="17060"/>
  <c r="AD9" i="17060"/>
  <c r="N38" i="17060"/>
  <c r="AD38" i="17060"/>
  <c r="N66" i="17060"/>
  <c r="N59" i="17060" s="1"/>
  <c r="AX66" i="17060"/>
  <c r="AX68" i="8364" s="1"/>
  <c r="BL67" i="17060"/>
  <c r="AV9" i="17060"/>
  <c r="BL9" i="17060"/>
  <c r="CB9" i="17060"/>
  <c r="CR9" i="17060"/>
  <c r="N11" i="17060"/>
  <c r="AD11" i="17060"/>
  <c r="AL24" i="17060"/>
  <c r="N29" i="17060"/>
  <c r="AD29" i="17060"/>
  <c r="AV38" i="17060"/>
  <c r="BL38" i="17060"/>
  <c r="BL41" i="17060" s="1"/>
  <c r="CB38" i="17060"/>
  <c r="CB41" i="17060" s="1"/>
  <c r="CR38" i="17060"/>
  <c r="CR41" i="17060" s="1"/>
  <c r="CR61" i="17060"/>
  <c r="CB25" i="17060"/>
  <c r="AV11" i="17060"/>
  <c r="BL11" i="17060"/>
  <c r="CB11" i="17060"/>
  <c r="CR11" i="17060"/>
  <c r="AD15" i="17060"/>
  <c r="AV29" i="17060"/>
  <c r="BN61" i="17060"/>
  <c r="L59" i="17060"/>
  <c r="AL8" i="17060"/>
  <c r="Z41" i="17060"/>
  <c r="V60" i="17060"/>
  <c r="Z60" i="17060"/>
  <c r="T61" i="17060"/>
  <c r="BX61" i="17060"/>
  <c r="Z61" i="17060"/>
  <c r="BV61" i="17060"/>
  <c r="CL61" i="17060"/>
  <c r="BV73" i="2316"/>
  <c r="BV66" i="259" s="1"/>
  <c r="CR77" i="2316"/>
  <c r="CJ60" i="17060"/>
  <c r="BH75" i="2316"/>
  <c r="BH49" i="2316" s="1"/>
  <c r="Q11" i="17060"/>
  <c r="AL41" i="17060"/>
  <c r="B58" i="17060"/>
  <c r="J60" i="17060"/>
  <c r="CJ61" i="17060"/>
  <c r="K17" i="17060"/>
  <c r="K15" i="17060"/>
  <c r="AC19" i="17060"/>
  <c r="T77" i="2316"/>
  <c r="T70" i="2316" s="1"/>
  <c r="P59" i="17060"/>
  <c r="AR77" i="2316"/>
  <c r="AR50" i="2316" s="1"/>
  <c r="BR77" i="2316"/>
  <c r="BR70" i="2316" s="1"/>
  <c r="AG109" i="17074"/>
  <c r="AG101" i="17074"/>
  <c r="AG108" i="17074"/>
  <c r="AG99" i="17074"/>
  <c r="AG100" i="17074"/>
  <c r="AG107" i="17074"/>
  <c r="AG75" i="17074"/>
  <c r="AG106" i="17074"/>
  <c r="AG105" i="17074"/>
  <c r="AG82" i="17074"/>
  <c r="AG104" i="17074"/>
  <c r="AG103" i="17074"/>
  <c r="AG102" i="17074"/>
  <c r="B26" i="17074"/>
  <c r="B48" i="17074" s="1"/>
  <c r="N48" i="17074" s="1"/>
  <c r="AG83" i="17074"/>
  <c r="AG81" i="17074"/>
  <c r="AG78" i="17074"/>
  <c r="J110" i="17074"/>
  <c r="R110" i="17074"/>
  <c r="Z110" i="17074"/>
  <c r="AG77" i="17074"/>
  <c r="AG76" i="17074"/>
  <c r="AG85" i="17074"/>
  <c r="AG74" i="17074"/>
  <c r="AG80" i="17074"/>
  <c r="AG84" i="17074"/>
  <c r="H28" i="8364"/>
  <c r="H40" i="8364"/>
  <c r="X40" i="8364"/>
  <c r="AN40" i="8364"/>
  <c r="BD40" i="8364"/>
  <c r="BT40" i="8364"/>
  <c r="BT43" i="8364" s="1"/>
  <c r="CJ40" i="8364"/>
  <c r="AZ42" i="259"/>
  <c r="CL43" i="259"/>
  <c r="N56" i="259"/>
  <c r="Z43" i="259"/>
  <c r="CR42" i="259"/>
  <c r="BF43" i="259"/>
  <c r="BF41" i="259"/>
  <c r="AF54" i="259"/>
  <c r="F40" i="8364"/>
  <c r="V40" i="8364"/>
  <c r="AL40" i="8364"/>
  <c r="AL43" i="8364" s="1"/>
  <c r="BB40" i="8364"/>
  <c r="BB43" i="8364" s="1"/>
  <c r="BR40" i="8364"/>
  <c r="BR43" i="8364" s="1"/>
  <c r="CH40" i="8364"/>
  <c r="CH43" i="8364" s="1"/>
  <c r="CF43" i="259"/>
  <c r="L9" i="8364"/>
  <c r="AB9" i="8364"/>
  <c r="AR9" i="8364"/>
  <c r="BH9" i="8364"/>
  <c r="N9" i="8364"/>
  <c r="AD9" i="8364"/>
  <c r="AT9" i="8364"/>
  <c r="BJ9" i="8364"/>
  <c r="N40" i="8364"/>
  <c r="AD40" i="8364"/>
  <c r="AT40" i="8364"/>
  <c r="BJ40" i="8364"/>
  <c r="BZ40" i="8364"/>
  <c r="CP40" i="8364"/>
  <c r="BH10" i="259"/>
  <c r="BB41" i="259"/>
  <c r="AJ42" i="259"/>
  <c r="BZ42" i="259"/>
  <c r="N43" i="259"/>
  <c r="AZ43" i="259"/>
  <c r="CH43" i="259"/>
  <c r="Z54" i="259"/>
  <c r="AL42" i="259"/>
  <c r="D42" i="259"/>
  <c r="BB42" i="259"/>
  <c r="CH42" i="259"/>
  <c r="BH41" i="259"/>
  <c r="F42" i="259"/>
  <c r="BJ42" i="259"/>
  <c r="BP43" i="259"/>
  <c r="F9" i="8364"/>
  <c r="V9" i="8364"/>
  <c r="AL9" i="8364"/>
  <c r="BB9" i="8364"/>
  <c r="BR9" i="8364"/>
  <c r="T42" i="259"/>
  <c r="AJ43" i="259"/>
  <c r="H9" i="8364"/>
  <c r="X9" i="8364"/>
  <c r="AN9" i="8364"/>
  <c r="BD9" i="8364"/>
  <c r="BT9" i="8364"/>
  <c r="AV42" i="259"/>
  <c r="CB42" i="259"/>
  <c r="V42" i="259"/>
  <c r="BP42" i="259"/>
  <c r="D43" i="259"/>
  <c r="AP43" i="259"/>
  <c r="BZ43" i="259"/>
  <c r="H54" i="259"/>
  <c r="BR42" i="259"/>
  <c r="J43" i="259"/>
  <c r="H52" i="8364"/>
  <c r="H64" i="17072"/>
  <c r="AG129" i="17072"/>
  <c r="B44" i="17072"/>
  <c r="B67" i="17072" s="1"/>
  <c r="AC110" i="17074"/>
  <c r="N23" i="17072"/>
  <c r="N41" i="17072" s="1"/>
  <c r="N6" i="17072"/>
  <c r="N65" i="17072" s="1"/>
  <c r="AG127" i="17072"/>
  <c r="I86" i="17074"/>
  <c r="Q86" i="17074"/>
  <c r="Y86" i="17074"/>
  <c r="I110" i="17074"/>
  <c r="Q110" i="17074"/>
  <c r="Y110" i="17074"/>
  <c r="H41" i="17072"/>
  <c r="N64" i="17072"/>
  <c r="H23" i="17072"/>
  <c r="H26" i="17072"/>
  <c r="H65" i="17072"/>
  <c r="H42" i="17072"/>
  <c r="H24" i="17072"/>
  <c r="G86" i="17074"/>
  <c r="O86" i="17074"/>
  <c r="W86" i="17074"/>
  <c r="AE86" i="17074"/>
  <c r="G110" i="17074"/>
  <c r="O110" i="17074"/>
  <c r="W110" i="17074"/>
  <c r="AE110" i="17074"/>
  <c r="H110" i="17074"/>
  <c r="P110" i="17074"/>
  <c r="X110" i="17074"/>
  <c r="AF110" i="17074"/>
  <c r="C110" i="17074"/>
  <c r="K110" i="17074"/>
  <c r="S110" i="17074"/>
  <c r="AA110" i="17074"/>
  <c r="D110" i="17074"/>
  <c r="L110" i="17074"/>
  <c r="T110" i="17074"/>
  <c r="AB110" i="17074"/>
  <c r="F110" i="17074"/>
  <c r="N110" i="17074"/>
  <c r="V110" i="17074"/>
  <c r="AD110" i="17074"/>
  <c r="BF65" i="8364"/>
  <c r="BF10" i="8364" s="1"/>
  <c r="BF72" i="2316"/>
  <c r="X65" i="8364"/>
  <c r="X72" i="2316"/>
  <c r="H65" i="8364"/>
  <c r="H72" i="2316"/>
  <c r="BV65" i="8364"/>
  <c r="BV72" i="2316"/>
  <c r="BV48" i="2316" s="1"/>
  <c r="BV57" i="17060"/>
  <c r="R67" i="259"/>
  <c r="R74" i="2819"/>
  <c r="AX67" i="259"/>
  <c r="AX74" i="2819"/>
  <c r="CJ67" i="259"/>
  <c r="CJ74" i="2819"/>
  <c r="AT40" i="17060"/>
  <c r="AB50" i="17060"/>
  <c r="AR61" i="17060"/>
  <c r="BH69" i="8364"/>
  <c r="BH76" i="2316"/>
  <c r="BH69" i="2316" s="1"/>
  <c r="BT26" i="259"/>
  <c r="CH67" i="259"/>
  <c r="CH74" i="2819"/>
  <c r="B67" i="259"/>
  <c r="B74" i="2819"/>
  <c r="T67" i="259"/>
  <c r="T74" i="2819"/>
  <c r="BV67" i="259"/>
  <c r="BV74" i="2819"/>
  <c r="CL67" i="259"/>
  <c r="CL74" i="2819"/>
  <c r="AN24" i="17060"/>
  <c r="BP61" i="17060"/>
  <c r="L65" i="8364"/>
  <c r="J65" i="8364"/>
  <c r="L72" i="2316"/>
  <c r="J72" i="2316"/>
  <c r="BJ66" i="8364"/>
  <c r="BJ73" i="2316"/>
  <c r="BZ66" i="8364"/>
  <c r="BZ73" i="2316"/>
  <c r="CP66" i="8364"/>
  <c r="CP73" i="2316"/>
  <c r="AF68" i="8364"/>
  <c r="AF75" i="2316"/>
  <c r="AF68" i="2316" s="1"/>
  <c r="AR76" i="2316"/>
  <c r="CT69" i="8364"/>
  <c r="CT76" i="2316"/>
  <c r="D67" i="259"/>
  <c r="D74" i="2819"/>
  <c r="V67" i="259"/>
  <c r="V74" i="2819"/>
  <c r="BX67" i="259"/>
  <c r="BX74" i="2819"/>
  <c r="CN67" i="259"/>
  <c r="CN74" i="2819"/>
  <c r="CN61" i="17060"/>
  <c r="P66" i="8364"/>
  <c r="P73" i="2316"/>
  <c r="P66" i="259" s="1"/>
  <c r="R73" i="2316"/>
  <c r="R66" i="259" s="1"/>
  <c r="BL66" i="8364"/>
  <c r="BL73" i="2316"/>
  <c r="CB66" i="8364"/>
  <c r="CB73" i="2316"/>
  <c r="CR66" i="8364"/>
  <c r="CR73" i="2316"/>
  <c r="P68" i="8364"/>
  <c r="P75" i="2316"/>
  <c r="P68" i="2316" s="1"/>
  <c r="AB69" i="8364"/>
  <c r="AB76" i="2316"/>
  <c r="CD69" i="8364"/>
  <c r="CD76" i="2316"/>
  <c r="N73" i="2316"/>
  <c r="N66" i="259" s="1"/>
  <c r="AT68" i="8364"/>
  <c r="AT75" i="2316"/>
  <c r="B28" i="259"/>
  <c r="B37" i="2819"/>
  <c r="F67" i="259"/>
  <c r="F74" i="2819"/>
  <c r="X67" i="259"/>
  <c r="X74" i="2819"/>
  <c r="BZ67" i="259"/>
  <c r="CB74" i="2819"/>
  <c r="BZ74" i="2819"/>
  <c r="CP67" i="259"/>
  <c r="CP74" i="2819"/>
  <c r="BP50" i="17060"/>
  <c r="L60" i="17060"/>
  <c r="BJ65" i="8364"/>
  <c r="BJ72" i="2316"/>
  <c r="B66" i="8364"/>
  <c r="B73" i="2316"/>
  <c r="B66" i="259" s="1"/>
  <c r="BN66" i="8364"/>
  <c r="BN73" i="2316"/>
  <c r="CD66" i="8364"/>
  <c r="CD73" i="2316"/>
  <c r="CT66" i="8364"/>
  <c r="CT73" i="2316"/>
  <c r="CT66" i="259" s="1"/>
  <c r="J66" i="8364"/>
  <c r="L66" i="8364"/>
  <c r="L73" i="2316"/>
  <c r="L66" i="259" s="1"/>
  <c r="J73" i="2316"/>
  <c r="J66" i="259" s="1"/>
  <c r="CD17" i="259"/>
  <c r="H67" i="259"/>
  <c r="H74" i="2819"/>
  <c r="Z67" i="259"/>
  <c r="Z74" i="2819"/>
  <c r="BZ50" i="17060"/>
  <c r="Z70" i="8364"/>
  <c r="Z77" i="2316"/>
  <c r="BF70" i="8364"/>
  <c r="BF77" i="2316"/>
  <c r="BV70" i="8364"/>
  <c r="BV77" i="2316"/>
  <c r="CL70" i="8364"/>
  <c r="CL77" i="2316"/>
  <c r="H68" i="17060"/>
  <c r="H67" i="17060"/>
  <c r="H66" i="17060"/>
  <c r="X68" i="17060"/>
  <c r="X67" i="17060"/>
  <c r="X66" i="17060"/>
  <c r="AP67" i="17060"/>
  <c r="AP66" i="17060"/>
  <c r="BF67" i="17060"/>
  <c r="BF66" i="17060"/>
  <c r="BF59" i="17060" s="1"/>
  <c r="BV67" i="17060"/>
  <c r="BV66" i="17060"/>
  <c r="CL67" i="17060"/>
  <c r="CL66" i="17060"/>
  <c r="BN76" i="2316"/>
  <c r="N67" i="259"/>
  <c r="N74" i="2819"/>
  <c r="CB67" i="259"/>
  <c r="CD74" i="2819"/>
  <c r="CR67" i="259"/>
  <c r="CR74" i="2819"/>
  <c r="L67" i="259"/>
  <c r="J67" i="259"/>
  <c r="J74" i="2819"/>
  <c r="L74" i="2819"/>
  <c r="AD67" i="259"/>
  <c r="AB67" i="259"/>
  <c r="CD67" i="259"/>
  <c r="CF74" i="2819"/>
  <c r="CT74" i="2819"/>
  <c r="CJ50" i="17060"/>
  <c r="F61" i="17060"/>
  <c r="CH61" i="17060"/>
  <c r="BF61" i="17060"/>
  <c r="F66" i="8364"/>
  <c r="F73" i="2316"/>
  <c r="F66" i="259" s="1"/>
  <c r="V66" i="8364"/>
  <c r="V73" i="2316"/>
  <c r="V66" i="259" s="1"/>
  <c r="BB66" i="8364"/>
  <c r="BB73" i="2316"/>
  <c r="BR66" i="8364"/>
  <c r="BR73" i="2316"/>
  <c r="CH66" i="8364"/>
  <c r="CH73" i="2316"/>
  <c r="J70" i="8364"/>
  <c r="J77" i="2316"/>
  <c r="L77" i="2316"/>
  <c r="Z66" i="8364"/>
  <c r="Z73" i="2316"/>
  <c r="Z66" i="259" s="1"/>
  <c r="BX76" i="2316"/>
  <c r="J50" i="17060"/>
  <c r="AP50" i="17060"/>
  <c r="K9" i="17060"/>
  <c r="AY9" i="17060"/>
  <c r="P50" i="17060"/>
  <c r="BJ68" i="8364"/>
  <c r="BJ75" i="2316"/>
  <c r="CN69" i="8364"/>
  <c r="CN76" i="2316"/>
  <c r="CN69" i="2316" s="1"/>
  <c r="AX73" i="2316"/>
  <c r="F84" i="1"/>
  <c r="D72" i="2316"/>
  <c r="CP76" i="2316"/>
  <c r="CP69" i="2316" s="1"/>
  <c r="BT77" i="2316"/>
  <c r="AB17" i="259"/>
  <c r="AC26" i="2819"/>
  <c r="D66" i="8364"/>
  <c r="D73" i="2316"/>
  <c r="D66" i="259" s="1"/>
  <c r="T66" i="8364"/>
  <c r="T73" i="2316"/>
  <c r="T66" i="259" s="1"/>
  <c r="AZ66" i="8364"/>
  <c r="AZ73" i="2316"/>
  <c r="BP66" i="8364"/>
  <c r="BP73" i="2316"/>
  <c r="CF66" i="8364"/>
  <c r="CF73" i="2316"/>
  <c r="CF66" i="259" s="1"/>
  <c r="BJ70" i="8364"/>
  <c r="BJ77" i="2316"/>
  <c r="BZ70" i="8364"/>
  <c r="BZ77" i="2316"/>
  <c r="CP70" i="8364"/>
  <c r="CP77" i="2316"/>
  <c r="BD73" i="2316"/>
  <c r="V76" i="2316"/>
  <c r="V69" i="2316" s="1"/>
  <c r="AT76" i="2316"/>
  <c r="AZ77" i="2316"/>
  <c r="BX77" i="2316"/>
  <c r="X73" i="2316"/>
  <c r="X66" i="259" s="1"/>
  <c r="BF73" i="2316"/>
  <c r="AR75" i="2316"/>
  <c r="BT75" i="2316"/>
  <c r="AB77" i="2316"/>
  <c r="BB77" i="2316"/>
  <c r="BB70" i="2316" s="1"/>
  <c r="CB77" i="2316"/>
  <c r="Z58" i="17060"/>
  <c r="AL68" i="8364"/>
  <c r="AL75" i="2316"/>
  <c r="BB68" i="8364"/>
  <c r="BB75" i="2316"/>
  <c r="BR68" i="8364"/>
  <c r="BR75" i="2316"/>
  <c r="T69" i="8364"/>
  <c r="AJ69" i="8364"/>
  <c r="AJ76" i="2316"/>
  <c r="AZ69" i="8364"/>
  <c r="AX70" i="8364"/>
  <c r="AX77" i="2316"/>
  <c r="AX70" i="2316" s="1"/>
  <c r="BN70" i="8364"/>
  <c r="BN77" i="2316"/>
  <c r="CD70" i="8364"/>
  <c r="CD77" i="2316"/>
  <c r="CT70" i="8364"/>
  <c r="CT77" i="2316"/>
  <c r="CT70" i="2316" s="1"/>
  <c r="F83" i="1"/>
  <c r="CJ73" i="2316"/>
  <c r="Z76" i="2316"/>
  <c r="Z69" i="2316" s="1"/>
  <c r="BB76" i="2316"/>
  <c r="BB69" i="2316" s="1"/>
  <c r="BZ76" i="2316"/>
  <c r="F77" i="2316"/>
  <c r="F70" i="2316" s="1"/>
  <c r="BD77" i="2316"/>
  <c r="CF77" i="2316"/>
  <c r="N6" i="259"/>
  <c r="O26" i="259" s="1"/>
  <c r="N38" i="2819"/>
  <c r="O34" i="2819"/>
  <c r="N28" i="2819"/>
  <c r="AB11" i="8364"/>
  <c r="CL73" i="2316"/>
  <c r="BD76" i="2316"/>
  <c r="BD69" i="2316" s="1"/>
  <c r="BH77" i="2316"/>
  <c r="CH77" i="2316"/>
  <c r="CH70" i="2316" s="1"/>
  <c r="O14" i="2819"/>
  <c r="Z26" i="8364"/>
  <c r="Z27" i="259"/>
  <c r="BH66" i="8364"/>
  <c r="BH73" i="2316"/>
  <c r="BX66" i="8364"/>
  <c r="BX73" i="2316"/>
  <c r="CN66" i="8364"/>
  <c r="CN73" i="2316"/>
  <c r="T72" i="2316"/>
  <c r="H73" i="2316"/>
  <c r="H66" i="259" s="1"/>
  <c r="CH76" i="2316"/>
  <c r="CH69" i="2316" s="1"/>
  <c r="AL77" i="2316"/>
  <c r="AL70" i="2316" s="1"/>
  <c r="BL77" i="2316"/>
  <c r="BL70" i="2316" s="1"/>
  <c r="CJ77" i="2316"/>
  <c r="CJ70" i="2316" s="1"/>
  <c r="O22" i="2819"/>
  <c r="BT73" i="2316"/>
  <c r="J76" i="2316"/>
  <c r="J69" i="2316" s="1"/>
  <c r="AL76" i="2316"/>
  <c r="AL69" i="2316" s="1"/>
  <c r="CJ76" i="2316"/>
  <c r="CJ69" i="2316" s="1"/>
  <c r="BP77" i="2316"/>
  <c r="CN77" i="2316"/>
  <c r="O18" i="2819"/>
  <c r="BR17" i="8364"/>
  <c r="CR6" i="259"/>
  <c r="CT9" i="8364"/>
  <c r="N11" i="8364"/>
  <c r="AX13" i="2819"/>
  <c r="BN13" i="2819"/>
  <c r="AB28" i="2819"/>
  <c r="AB26" i="8364"/>
  <c r="BD27" i="259"/>
  <c r="D28" i="259"/>
  <c r="AD66" i="259"/>
  <c r="AB66" i="259"/>
  <c r="O12" i="2819"/>
  <c r="AL28" i="259"/>
  <c r="BB28" i="259"/>
  <c r="BB37" i="2819"/>
  <c r="BH48" i="2819"/>
  <c r="AH6" i="259"/>
  <c r="AI11" i="259" s="1"/>
  <c r="AH28" i="2819"/>
  <c r="AX6" i="259"/>
  <c r="AY26" i="259" s="1"/>
  <c r="AX38" i="2819"/>
  <c r="AX28" i="2819"/>
  <c r="BL11" i="8364"/>
  <c r="BL12" i="259"/>
  <c r="CT13" i="2819"/>
  <c r="AI22" i="2819"/>
  <c r="AY22" i="2819"/>
  <c r="N17" i="8364"/>
  <c r="CH17" i="8364"/>
  <c r="CP26" i="8364"/>
  <c r="BD35" i="2819"/>
  <c r="AP9" i="8364"/>
  <c r="O26" i="2819"/>
  <c r="AY26" i="2819"/>
  <c r="AB6" i="259"/>
  <c r="AC11" i="259" s="1"/>
  <c r="CD9" i="8364"/>
  <c r="Z11" i="8364"/>
  <c r="Z12" i="259"/>
  <c r="AH11" i="8364"/>
  <c r="AX11" i="8364"/>
  <c r="AX12" i="259"/>
  <c r="BN11" i="8364"/>
  <c r="BN12" i="259"/>
  <c r="CD11" i="8364"/>
  <c r="CT11" i="8364"/>
  <c r="AI14" i="2819"/>
  <c r="AY14" i="2819"/>
  <c r="AY18" i="2819"/>
  <c r="AC22" i="2819"/>
  <c r="CJ17" i="259"/>
  <c r="AY34" i="2819"/>
  <c r="BH26" i="8364"/>
  <c r="BH27" i="259"/>
  <c r="AH9" i="2819"/>
  <c r="AI12" i="2819"/>
  <c r="AY12" i="2819"/>
  <c r="Z17" i="8364"/>
  <c r="Z18" i="259"/>
  <c r="AI26" i="2819"/>
  <c r="N28" i="259"/>
  <c r="O36" i="2819"/>
  <c r="BJ28" i="259"/>
  <c r="BJ37" i="2819"/>
  <c r="BZ28" i="259"/>
  <c r="X52" i="8364"/>
  <c r="X55" i="259"/>
  <c r="X56" i="259"/>
  <c r="X54" i="259"/>
  <c r="N26" i="8364"/>
  <c r="AD26" i="8364"/>
  <c r="AT26" i="8364"/>
  <c r="AX35" i="2819"/>
  <c r="L61" i="2819"/>
  <c r="AB61" i="2819"/>
  <c r="BX61" i="2819"/>
  <c r="J62" i="2819"/>
  <c r="Z62" i="2819"/>
  <c r="H63" i="2819"/>
  <c r="X63" i="2819"/>
  <c r="D58" i="259"/>
  <c r="D70" i="2819"/>
  <c r="D68" i="2819"/>
  <c r="T70" i="2819"/>
  <c r="N69" i="2819"/>
  <c r="N58" i="259"/>
  <c r="AN28" i="8364"/>
  <c r="CT37" i="2819"/>
  <c r="N52" i="2819"/>
  <c r="O65" i="2819" s="1"/>
  <c r="AD52" i="2819"/>
  <c r="AE59" i="2819" s="1"/>
  <c r="N61" i="2819"/>
  <c r="AD61" i="2819"/>
  <c r="AT61" i="2819"/>
  <c r="J63" i="2819"/>
  <c r="Z63" i="2819"/>
  <c r="Z70" i="2819"/>
  <c r="L52" i="8364"/>
  <c r="L55" i="259"/>
  <c r="L56" i="259"/>
  <c r="P61" i="2819"/>
  <c r="AF61" i="2819"/>
  <c r="AV61" i="2819"/>
  <c r="BL61" i="2819"/>
  <c r="CB61" i="2819"/>
  <c r="CR61" i="2819"/>
  <c r="AH9" i="8364"/>
  <c r="AH28" i="259"/>
  <c r="Z28" i="8364"/>
  <c r="Z29" i="259"/>
  <c r="CT28" i="8364"/>
  <c r="P52" i="2819"/>
  <c r="Q65" i="2819" s="1"/>
  <c r="AV52" i="2819"/>
  <c r="P62" i="2819"/>
  <c r="AF62" i="2819"/>
  <c r="AV62" i="2819"/>
  <c r="BL62" i="2819"/>
  <c r="CB62" i="2819"/>
  <c r="CR62" i="2819"/>
  <c r="N68" i="2819"/>
  <c r="BV9" i="8364"/>
  <c r="BV10" i="259"/>
  <c r="BF10" i="259"/>
  <c r="BF26" i="259"/>
  <c r="J26" i="8364"/>
  <c r="AX26" i="8364"/>
  <c r="AX27" i="259"/>
  <c r="CD26" i="8364"/>
  <c r="AY36" i="2819"/>
  <c r="D61" i="2819"/>
  <c r="T61" i="2819"/>
  <c r="CF61" i="2819"/>
  <c r="B62" i="2819"/>
  <c r="R62" i="2819"/>
  <c r="AX62" i="2819"/>
  <c r="CD62" i="2819"/>
  <c r="CT62" i="2819"/>
  <c r="D69" i="2819"/>
  <c r="AX9" i="8364"/>
  <c r="AX10" i="259"/>
  <c r="AB28" i="8364"/>
  <c r="AR28" i="8364"/>
  <c r="CN28" i="8364"/>
  <c r="F61" i="2819"/>
  <c r="V61" i="2819"/>
  <c r="BB61" i="2819"/>
  <c r="CH61" i="2819"/>
  <c r="D62" i="2819"/>
  <c r="T62" i="2819"/>
  <c r="CF62" i="2819"/>
  <c r="Z9" i="8364"/>
  <c r="Z10" i="259"/>
  <c r="L26" i="8364"/>
  <c r="T26" i="8364"/>
  <c r="AC36" i="2819"/>
  <c r="Z37" i="2819"/>
  <c r="B9" i="8364"/>
  <c r="B10" i="259"/>
  <c r="BN9" i="8364"/>
  <c r="BN10" i="259"/>
  <c r="BJ10" i="259"/>
  <c r="CF52" i="8364"/>
  <c r="CF55" i="259"/>
  <c r="CF54" i="259"/>
  <c r="BL10" i="259"/>
  <c r="L40" i="8364"/>
  <c r="L43" i="259"/>
  <c r="L42" i="259"/>
  <c r="AB40" i="8364"/>
  <c r="AB43" i="259"/>
  <c r="AB42" i="259"/>
  <c r="AR40" i="8364"/>
  <c r="AR43" i="259"/>
  <c r="AR42" i="259"/>
  <c r="BH40" i="8364"/>
  <c r="BH43" i="259"/>
  <c r="BH42" i="259"/>
  <c r="BX40" i="8364"/>
  <c r="BX43" i="259"/>
  <c r="BX42" i="259"/>
  <c r="CN40" i="8364"/>
  <c r="CN43" i="259"/>
  <c r="CN42" i="259"/>
  <c r="AZ10" i="259"/>
  <c r="BB10" i="259"/>
  <c r="P40" i="8364"/>
  <c r="P43" i="259"/>
  <c r="AF40" i="8364"/>
  <c r="AF43" i="259"/>
  <c r="AV40" i="8364"/>
  <c r="AV43" i="259"/>
  <c r="BL40" i="8364"/>
  <c r="BL43" i="259"/>
  <c r="BL41" i="259"/>
  <c r="CB40" i="8364"/>
  <c r="CB43" i="259"/>
  <c r="CR40" i="8364"/>
  <c r="CR43" i="259"/>
  <c r="P42" i="259"/>
  <c r="BD10" i="259"/>
  <c r="B40" i="8364"/>
  <c r="B42" i="259"/>
  <c r="B41" i="259"/>
  <c r="R40" i="8364"/>
  <c r="R42" i="259"/>
  <c r="AH40" i="8364"/>
  <c r="AH42" i="259"/>
  <c r="AX40" i="8364"/>
  <c r="AX42" i="259"/>
  <c r="AX41" i="259"/>
  <c r="BN40" i="8364"/>
  <c r="BN42" i="259"/>
  <c r="BN41" i="259"/>
  <c r="CD40" i="8364"/>
  <c r="CD42" i="259"/>
  <c r="BJ41" i="259"/>
  <c r="H42" i="259"/>
  <c r="X42" i="259"/>
  <c r="AN42" i="259"/>
  <c r="BD42" i="259"/>
  <c r="BT42" i="259"/>
  <c r="CJ42" i="259"/>
  <c r="F43" i="259"/>
  <c r="V43" i="259"/>
  <c r="AL43" i="259"/>
  <c r="BB43" i="259"/>
  <c r="BR43" i="259"/>
  <c r="N52" i="8364"/>
  <c r="N54" i="259"/>
  <c r="H56" i="259"/>
  <c r="CH56" i="259"/>
  <c r="Z41" i="259"/>
  <c r="J42" i="259"/>
  <c r="AP42" i="259"/>
  <c r="BF42" i="259"/>
  <c r="CL42" i="259"/>
  <c r="H43" i="259"/>
  <c r="X43" i="259"/>
  <c r="AN43" i="259"/>
  <c r="BD43" i="259"/>
  <c r="BT43" i="259"/>
  <c r="CJ43" i="259"/>
  <c r="Z52" i="8364"/>
  <c r="Z56" i="259"/>
  <c r="Z53" i="259"/>
  <c r="H55" i="259"/>
  <c r="CH55" i="259"/>
  <c r="Z40" i="8364"/>
  <c r="AZ41" i="259"/>
  <c r="N42" i="259"/>
  <c r="AD42" i="259"/>
  <c r="AT42" i="259"/>
  <c r="CD52" i="8364"/>
  <c r="CD56" i="259"/>
  <c r="CD55" i="259"/>
  <c r="BH54" i="259"/>
  <c r="N55" i="259"/>
  <c r="BD41" i="259"/>
  <c r="J52" i="8364"/>
  <c r="J56" i="259"/>
  <c r="AF52" i="8364"/>
  <c r="AF56" i="259"/>
  <c r="CH52" i="8364"/>
  <c r="CH54" i="259"/>
  <c r="J86" i="17074"/>
  <c r="R86" i="17074"/>
  <c r="AG79" i="17074"/>
  <c r="AA86" i="17074"/>
  <c r="E110" i="17074"/>
  <c r="M110" i="17074"/>
  <c r="U110" i="17074"/>
  <c r="S86" i="17074"/>
  <c r="Z86" i="17074"/>
  <c r="C86" i="17074"/>
  <c r="K86" i="17074"/>
  <c r="H86" i="17074"/>
  <c r="P86" i="17074"/>
  <c r="X86" i="17074"/>
  <c r="AF86" i="17074"/>
  <c r="D86" i="17074"/>
  <c r="L86" i="17074"/>
  <c r="T86" i="17074"/>
  <c r="AB86" i="17074"/>
  <c r="E86" i="17074"/>
  <c r="M86" i="17074"/>
  <c r="U86" i="17074"/>
  <c r="AC86" i="17074"/>
  <c r="F86" i="17074"/>
  <c r="N86" i="17074"/>
  <c r="V86" i="17074"/>
  <c r="AD86" i="17074"/>
  <c r="AG98" i="17074"/>
  <c r="BD11" i="8364" l="1"/>
  <c r="CT17" i="8364"/>
  <c r="AI34" i="2819"/>
  <c r="CV12" i="259"/>
  <c r="BN27" i="259"/>
  <c r="BF6" i="259"/>
  <c r="BZ69" i="2316"/>
  <c r="AH17" i="2819"/>
  <c r="AV70" i="2819"/>
  <c r="AH38" i="2819"/>
  <c r="AH33" i="2819" s="1"/>
  <c r="CT35" i="2819"/>
  <c r="AU14" i="2819"/>
  <c r="BN35" i="2819"/>
  <c r="AZ70" i="2819"/>
  <c r="BP69" i="2819"/>
  <c r="BD13" i="2819"/>
  <c r="CK26" i="2819"/>
  <c r="V61" i="788"/>
  <c r="T68" i="2819"/>
  <c r="CT11" i="2819"/>
  <c r="BU18" i="2819"/>
  <c r="AB38" i="2819"/>
  <c r="E14" i="2819"/>
  <c r="CV26" i="8364"/>
  <c r="CV27" i="8364" s="1"/>
  <c r="AZ27" i="2819"/>
  <c r="BH72" i="2316"/>
  <c r="BJ76" i="2316"/>
  <c r="BJ69" i="2316" s="1"/>
  <c r="BD72" i="2316"/>
  <c r="BD48" i="2316" s="1"/>
  <c r="BN59" i="17060"/>
  <c r="M11" i="17060"/>
  <c r="M25" i="17060"/>
  <c r="AB60" i="17060"/>
  <c r="BR59" i="17060"/>
  <c r="CH68" i="8364"/>
  <c r="CH54" i="8364" s="1"/>
  <c r="L43" i="17060"/>
  <c r="W17" i="17060"/>
  <c r="AD61" i="17060"/>
  <c r="V77" i="2316"/>
  <c r="V70" i="2316" s="1"/>
  <c r="V61" i="17060"/>
  <c r="M15" i="17060"/>
  <c r="U18" i="2819"/>
  <c r="BB66" i="2819"/>
  <c r="AT77" i="2316"/>
  <c r="AR69" i="8364"/>
  <c r="M27" i="17060"/>
  <c r="CV9" i="259"/>
  <c r="CV10" i="259" s="1"/>
  <c r="E22" i="2819"/>
  <c r="CH40" i="17060"/>
  <c r="I26" i="2819"/>
  <c r="BD29" i="259"/>
  <c r="AB75" i="2316"/>
  <c r="BX75" i="2316"/>
  <c r="CP50" i="17060"/>
  <c r="CQ29" i="17060" s="1"/>
  <c r="AI19" i="17060"/>
  <c r="CO17" i="17060"/>
  <c r="AB59" i="17060"/>
  <c r="CV35" i="2819"/>
  <c r="E18" i="2819"/>
  <c r="BJ63" i="2819"/>
  <c r="D28" i="2819"/>
  <c r="E28" i="2819" s="1"/>
  <c r="E26" i="2819"/>
  <c r="BL17" i="259"/>
  <c r="BL17" i="8364" s="1"/>
  <c r="U34" i="2819"/>
  <c r="D6" i="259"/>
  <c r="E9" i="259" s="1"/>
  <c r="L76" i="2316"/>
  <c r="L69" i="2316" s="1"/>
  <c r="BR40" i="17060"/>
  <c r="BB60" i="788"/>
  <c r="BZ38" i="2819"/>
  <c r="BZ30" i="259" s="1"/>
  <c r="U22" i="2819"/>
  <c r="AA11" i="17060"/>
  <c r="CS10" i="2819"/>
  <c r="AI9" i="17060"/>
  <c r="CN69" i="2819"/>
  <c r="V41" i="17060"/>
  <c r="AR68" i="2819"/>
  <c r="CQ9" i="17060"/>
  <c r="L52" i="17060"/>
  <c r="CA9" i="17060"/>
  <c r="AB48" i="788"/>
  <c r="BE26" i="259"/>
  <c r="AS22" i="2819"/>
  <c r="BI22" i="2819"/>
  <c r="U20" i="2819"/>
  <c r="M29" i="17060"/>
  <c r="M19" i="17060"/>
  <c r="L53" i="17060"/>
  <c r="AR70" i="2819"/>
  <c r="CH75" i="2316"/>
  <c r="CH49" i="2316" s="1"/>
  <c r="V65" i="8364"/>
  <c r="V43" i="8364"/>
  <c r="AB49" i="788"/>
  <c r="CV13" i="2819"/>
  <c r="P54" i="259"/>
  <c r="P56" i="259"/>
  <c r="P52" i="8364"/>
  <c r="P54" i="8364" s="1"/>
  <c r="T58" i="259"/>
  <c r="T63" i="259" s="1"/>
  <c r="CJ6" i="259"/>
  <c r="CK19" i="259" s="1"/>
  <c r="AX68" i="2819"/>
  <c r="BT38" i="2819"/>
  <c r="BU38" i="2819" s="1"/>
  <c r="V44" i="788"/>
  <c r="W57" i="788" s="1"/>
  <c r="BU36" i="2819"/>
  <c r="BZ6" i="259"/>
  <c r="CA17" i="259" s="1"/>
  <c r="T52" i="2819"/>
  <c r="T57" i="2819" s="1"/>
  <c r="T69" i="2819"/>
  <c r="AX52" i="2819"/>
  <c r="AY59" i="2819" s="1"/>
  <c r="X68" i="2819"/>
  <c r="X52" i="2819"/>
  <c r="Y65" i="2819" s="1"/>
  <c r="BT6" i="259"/>
  <c r="BU9" i="259" s="1"/>
  <c r="V62" i="788"/>
  <c r="X60" i="788"/>
  <c r="AB69" i="2316"/>
  <c r="CR70" i="2316"/>
  <c r="CU7" i="2316"/>
  <c r="V68" i="2819"/>
  <c r="CT52" i="2819"/>
  <c r="CU59" i="2819" s="1"/>
  <c r="V58" i="259"/>
  <c r="V58" i="8364" s="1"/>
  <c r="BE12" i="2819"/>
  <c r="BN69" i="2316"/>
  <c r="V70" i="2819"/>
  <c r="M22" i="2819"/>
  <c r="CR9" i="259"/>
  <c r="CR9" i="8364" s="1"/>
  <c r="CT69" i="2819"/>
  <c r="CB68" i="2819"/>
  <c r="CT67" i="2819"/>
  <c r="V52" i="2819"/>
  <c r="V57" i="2819" s="1"/>
  <c r="CT66" i="2819"/>
  <c r="BJ18" i="259"/>
  <c r="CB70" i="2316"/>
  <c r="CT69" i="2316"/>
  <c r="BB67" i="2316"/>
  <c r="CK7" i="2316"/>
  <c r="V69" i="2819"/>
  <c r="CB70" i="2819"/>
  <c r="BE34" i="2819"/>
  <c r="CB58" i="259"/>
  <c r="CB61" i="259" s="1"/>
  <c r="CB60" i="17060"/>
  <c r="BL60" i="17060"/>
  <c r="BX40" i="17060"/>
  <c r="BB61" i="17060"/>
  <c r="CN59" i="17060"/>
  <c r="T75" i="2316"/>
  <c r="T68" i="2316" s="1"/>
  <c r="T59" i="17060"/>
  <c r="AB41" i="17060"/>
  <c r="L41" i="17060"/>
  <c r="AV69" i="2819"/>
  <c r="BL70" i="2819"/>
  <c r="CS36" i="2819"/>
  <c r="AA9" i="17060"/>
  <c r="AM15" i="17060"/>
  <c r="T60" i="17060"/>
  <c r="BJ13" i="2819"/>
  <c r="Z49" i="788"/>
  <c r="Z47" i="788"/>
  <c r="AZ62" i="2819"/>
  <c r="BP72" i="2316"/>
  <c r="Z50" i="17060"/>
  <c r="AA25" i="17060" s="1"/>
  <c r="AH76" i="2316"/>
  <c r="AH69" i="2316" s="1"/>
  <c r="F72" i="2316"/>
  <c r="AA17" i="17060"/>
  <c r="Z45" i="788"/>
  <c r="CT26" i="17060"/>
  <c r="BP62" i="2819"/>
  <c r="AV58" i="259"/>
  <c r="AV45" i="259" s="1"/>
  <c r="AW58" i="259" s="1"/>
  <c r="N61" i="17060"/>
  <c r="P68" i="2819"/>
  <c r="F52" i="2819"/>
  <c r="G65" i="2819" s="1"/>
  <c r="BJ12" i="259"/>
  <c r="CN75" i="2316"/>
  <c r="CN68" i="2316" s="1"/>
  <c r="BJ52" i="259"/>
  <c r="BJ53" i="259" s="1"/>
  <c r="P70" i="2819"/>
  <c r="AG19" i="17060"/>
  <c r="G15" i="17060"/>
  <c r="G36" i="2819"/>
  <c r="AA57" i="788"/>
  <c r="BH70" i="2819"/>
  <c r="P58" i="259"/>
  <c r="P63" i="259" s="1"/>
  <c r="BL52" i="2819"/>
  <c r="BL54" i="2819" s="1"/>
  <c r="BP58" i="259"/>
  <c r="BJ27" i="2819"/>
  <c r="BN72" i="2316"/>
  <c r="BN48" i="2316" s="1"/>
  <c r="BT43" i="17060"/>
  <c r="BT46" i="17060" s="1"/>
  <c r="Z59" i="17060"/>
  <c r="K26" i="2819"/>
  <c r="Q17" i="17060"/>
  <c r="T40" i="17060"/>
  <c r="AJ24" i="17060"/>
  <c r="E81" i="1"/>
  <c r="E82" i="1"/>
  <c r="E83" i="1" s="1"/>
  <c r="E84" i="1" s="1"/>
  <c r="BH52" i="8364"/>
  <c r="BH53" i="8364" s="1"/>
  <c r="BH56" i="259"/>
  <c r="BJ10" i="8364"/>
  <c r="Y14" i="2819"/>
  <c r="CW26" i="2819"/>
  <c r="CK14" i="2819"/>
  <c r="K14" i="2819"/>
  <c r="CT43" i="259"/>
  <c r="CT42" i="259"/>
  <c r="CT41" i="259"/>
  <c r="BF60" i="2819"/>
  <c r="BY7" i="2316"/>
  <c r="AG17" i="2316"/>
  <c r="AW26" i="259"/>
  <c r="CW12" i="2819"/>
  <c r="BX69" i="2316"/>
  <c r="AL61" i="17060"/>
  <c r="CW22" i="2819"/>
  <c r="BH18" i="259"/>
  <c r="BV67" i="2316"/>
  <c r="K19" i="17060"/>
  <c r="BQ29" i="17060"/>
  <c r="CV59" i="17060"/>
  <c r="AM25" i="17060"/>
  <c r="AM11" i="17060"/>
  <c r="AO15" i="17060"/>
  <c r="CA15" i="17060"/>
  <c r="CA17" i="17060"/>
  <c r="AM27" i="17060"/>
  <c r="AS15" i="17060"/>
  <c r="AN8" i="17060"/>
  <c r="AI25" i="17060"/>
  <c r="Z12" i="17060"/>
  <c r="BL59" i="17060"/>
  <c r="F60" i="17060"/>
  <c r="Z18" i="17060"/>
  <c r="K34" i="2819"/>
  <c r="BT52" i="2819"/>
  <c r="BU59" i="2819" s="1"/>
  <c r="B57" i="788"/>
  <c r="B59" i="788" s="1"/>
  <c r="D57" i="788"/>
  <c r="D44" i="788" s="1"/>
  <c r="D49" i="788" s="1"/>
  <c r="Z28" i="17060"/>
  <c r="CA19" i="17060"/>
  <c r="Z20" i="17060"/>
  <c r="M17" i="17060"/>
  <c r="E34" i="2819"/>
  <c r="CQ12" i="2819"/>
  <c r="BD59" i="17060"/>
  <c r="BS15" i="17060"/>
  <c r="CI11" i="17060"/>
  <c r="Z16" i="17060"/>
  <c r="B52" i="2819"/>
  <c r="B56" i="2819" s="1"/>
  <c r="Z72" i="2316"/>
  <c r="Z19" i="2316" s="1"/>
  <c r="B69" i="2819"/>
  <c r="BH27" i="2819"/>
  <c r="D38" i="2819"/>
  <c r="D30" i="259" s="1"/>
  <c r="J75" i="2316"/>
  <c r="J68" i="2316" s="1"/>
  <c r="Z57" i="17060"/>
  <c r="CV27" i="2819"/>
  <c r="Q19" i="17060"/>
  <c r="BU9" i="17060"/>
  <c r="CA11" i="17060"/>
  <c r="Z10" i="17060"/>
  <c r="CP40" i="17060"/>
  <c r="E20" i="2819"/>
  <c r="B66" i="2819"/>
  <c r="AX40" i="17060"/>
  <c r="CK34" i="2819"/>
  <c r="BB13" i="2819"/>
  <c r="B58" i="259"/>
  <c r="B45" i="259" s="1"/>
  <c r="C58" i="259" s="1"/>
  <c r="L75" i="2316"/>
  <c r="Z39" i="17060"/>
  <c r="Z26" i="17060"/>
  <c r="J40" i="17060"/>
  <c r="CV17" i="8364"/>
  <c r="CV18" i="8364" s="1"/>
  <c r="AV54" i="259"/>
  <c r="M9" i="17060"/>
  <c r="M6" i="17060" s="1"/>
  <c r="CR28" i="2819"/>
  <c r="CR19" i="259" s="1"/>
  <c r="CR21" i="259" s="1"/>
  <c r="BT40" i="17060"/>
  <c r="B70" i="2819"/>
  <c r="CS26" i="2819"/>
  <c r="J6" i="259"/>
  <c r="K9" i="259" s="1"/>
  <c r="B67" i="2819"/>
  <c r="Z30" i="17060"/>
  <c r="S14" i="2819"/>
  <c r="BY19" i="17060"/>
  <c r="CG17" i="17060"/>
  <c r="BG17" i="17060"/>
  <c r="J59" i="17060"/>
  <c r="H58" i="259"/>
  <c r="H45" i="259" s="1"/>
  <c r="I52" i="259" s="1"/>
  <c r="BD75" i="2316"/>
  <c r="BD68" i="2316" s="1"/>
  <c r="AW26" i="788"/>
  <c r="J42" i="8364"/>
  <c r="BG11" i="259"/>
  <c r="AL60" i="17060"/>
  <c r="AL43" i="17060"/>
  <c r="AM50" i="17060" s="1"/>
  <c r="I20" i="2819"/>
  <c r="AV28" i="2819"/>
  <c r="AV19" i="259" s="1"/>
  <c r="AV21" i="259" s="1"/>
  <c r="AV60" i="17060"/>
  <c r="H28" i="2819"/>
  <c r="H19" i="259" s="1"/>
  <c r="I36" i="2819"/>
  <c r="CT57" i="788"/>
  <c r="CT61" i="788" s="1"/>
  <c r="CT58" i="259"/>
  <c r="I22" i="2819"/>
  <c r="CU12" i="2819"/>
  <c r="CT6" i="259"/>
  <c r="H6" i="259"/>
  <c r="I9" i="259" s="1"/>
  <c r="D86" i="1"/>
  <c r="J45" i="259"/>
  <c r="K52" i="259" s="1"/>
  <c r="J58" i="8364"/>
  <c r="J63" i="8364" s="1"/>
  <c r="AL69" i="2819"/>
  <c r="CC26" i="2819"/>
  <c r="BI20" i="2819"/>
  <c r="AK14" i="2819"/>
  <c r="AL70" i="2819"/>
  <c r="CJ68" i="2819"/>
  <c r="AF69" i="2819"/>
  <c r="CK18" i="2819"/>
  <c r="H17" i="2819"/>
  <c r="CF60" i="17060"/>
  <c r="BO7" i="2316"/>
  <c r="I14" i="2819"/>
  <c r="Y22" i="2819"/>
  <c r="BD70" i="2316"/>
  <c r="AJ69" i="2316"/>
  <c r="BT68" i="2316"/>
  <c r="BN59" i="788"/>
  <c r="AR69" i="2316"/>
  <c r="AI17" i="2316"/>
  <c r="AA7" i="2316"/>
  <c r="AM17" i="2316"/>
  <c r="Y7" i="2316"/>
  <c r="BK7" i="2316"/>
  <c r="AW7" i="2316"/>
  <c r="CJ58" i="259"/>
  <c r="BN70" i="2316"/>
  <c r="BN62" i="788"/>
  <c r="AX69" i="2316"/>
  <c r="AV57" i="788"/>
  <c r="AV61" i="788" s="1"/>
  <c r="CQ7" i="2316"/>
  <c r="K18" i="2819"/>
  <c r="K20" i="2819"/>
  <c r="CP38" i="2819"/>
  <c r="F76" i="2316"/>
  <c r="F69" i="2316" s="1"/>
  <c r="BW9" i="17060"/>
  <c r="K29" i="17060"/>
  <c r="AF50" i="17060"/>
  <c r="AG25" i="17060" s="1"/>
  <c r="CJ40" i="17060"/>
  <c r="BJ40" i="17060"/>
  <c r="Z40" i="17060"/>
  <c r="BG19" i="17060"/>
  <c r="AI17" i="17060"/>
  <c r="Z75" i="2316"/>
  <c r="CP75" i="2316"/>
  <c r="CP68" i="2316" s="1"/>
  <c r="V50" i="17060"/>
  <c r="W29" i="17060" s="1"/>
  <c r="BN40" i="17060"/>
  <c r="BS11" i="17060"/>
  <c r="BX60" i="17060"/>
  <c r="W9" i="17060"/>
  <c r="G19" i="17060"/>
  <c r="CQ11" i="17060"/>
  <c r="CJ42" i="8364"/>
  <c r="AA19" i="17060"/>
  <c r="AI11" i="17060"/>
  <c r="V68" i="8364"/>
  <c r="V42" i="8364" s="1"/>
  <c r="BN75" i="2316"/>
  <c r="BN68" i="2316" s="1"/>
  <c r="CP68" i="8364"/>
  <c r="CP42" i="8364" s="1"/>
  <c r="BV39" i="17060"/>
  <c r="W15" i="17060"/>
  <c r="AG15" i="17060"/>
  <c r="BP60" i="17060"/>
  <c r="CN40" i="17060"/>
  <c r="AJ8" i="17060"/>
  <c r="W11" i="17060"/>
  <c r="W6" i="17060" s="1"/>
  <c r="F50" i="17060"/>
  <c r="F59" i="2316" s="1"/>
  <c r="G17" i="17060"/>
  <c r="BP76" i="2316"/>
  <c r="BP69" i="2316" s="1"/>
  <c r="BN68" i="8364"/>
  <c r="BN42" i="8364" s="1"/>
  <c r="BF50" i="17060"/>
  <c r="BF59" i="2316" s="1"/>
  <c r="BG11" i="17060"/>
  <c r="CJ75" i="2316"/>
  <c r="CJ68" i="2316" s="1"/>
  <c r="AJ54" i="17060"/>
  <c r="AH61" i="17060"/>
  <c r="AF14" i="17060"/>
  <c r="CI19" i="17060"/>
  <c r="CK17" i="17060"/>
  <c r="G9" i="17060"/>
  <c r="CP59" i="17060"/>
  <c r="G11" i="17060"/>
  <c r="AV41" i="17060"/>
  <c r="AI15" i="17060"/>
  <c r="CE25" i="17060"/>
  <c r="Q15" i="17060"/>
  <c r="BE15" i="17060"/>
  <c r="BU29" i="17060"/>
  <c r="AJ77" i="2316"/>
  <c r="AJ50" i="2316" s="1"/>
  <c r="AF61" i="17060"/>
  <c r="CP61" i="17060"/>
  <c r="CU11" i="17060"/>
  <c r="AH59" i="17060"/>
  <c r="CI17" i="17060"/>
  <c r="E9" i="17060"/>
  <c r="CJ38" i="2819"/>
  <c r="CJ30" i="259" s="1"/>
  <c r="CQ20" i="2819"/>
  <c r="BR76" i="2316"/>
  <c r="BR69" i="2316" s="1"/>
  <c r="P49" i="788"/>
  <c r="AN42" i="8364"/>
  <c r="CV38" i="2819"/>
  <c r="CV30" i="259" s="1"/>
  <c r="CV31" i="259" s="1"/>
  <c r="BU17" i="17060"/>
  <c r="AD17" i="2819"/>
  <c r="AJ58" i="259"/>
  <c r="AJ62" i="259" s="1"/>
  <c r="AU18" i="2819"/>
  <c r="AT70" i="8364"/>
  <c r="AT43" i="8364" s="1"/>
  <c r="AN75" i="2316"/>
  <c r="AN68" i="2316" s="1"/>
  <c r="AU34" i="2819"/>
  <c r="BT53" i="17060"/>
  <c r="AL44" i="788"/>
  <c r="AM51" i="788" s="1"/>
  <c r="AL52" i="17060"/>
  <c r="BS19" i="17060"/>
  <c r="BT60" i="17060"/>
  <c r="BU19" i="17060"/>
  <c r="L40" i="17060"/>
  <c r="N41" i="17060"/>
  <c r="BV52" i="2819"/>
  <c r="BW59" i="2819" s="1"/>
  <c r="CT28" i="17060"/>
  <c r="AC51" i="788"/>
  <c r="BY34" i="2819"/>
  <c r="R61" i="788"/>
  <c r="AG9" i="17060"/>
  <c r="CE19" i="17060"/>
  <c r="CK15" i="17060"/>
  <c r="D59" i="17060"/>
  <c r="CV28" i="8364"/>
  <c r="CV29" i="8364" s="1"/>
  <c r="CT30" i="17060"/>
  <c r="M36" i="2819"/>
  <c r="BS9" i="17060"/>
  <c r="AL68" i="2819"/>
  <c r="BR69" i="2819"/>
  <c r="F70" i="2819"/>
  <c r="J28" i="2819"/>
  <c r="J19" i="259" s="1"/>
  <c r="BT72" i="2316"/>
  <c r="CQ34" i="2819"/>
  <c r="N77" i="2316"/>
  <c r="N70" i="2316" s="1"/>
  <c r="CB68" i="8364"/>
  <c r="CB42" i="8364" s="1"/>
  <c r="V59" i="17060"/>
  <c r="AT38" i="2819"/>
  <c r="AT30" i="259" s="1"/>
  <c r="CH50" i="17060"/>
  <c r="CI25" i="17060" s="1"/>
  <c r="AV61" i="17060"/>
  <c r="AL59" i="2316"/>
  <c r="AL62" i="2316" s="1"/>
  <c r="E12" i="2819"/>
  <c r="E7" i="2819" s="1"/>
  <c r="AN40" i="17060"/>
  <c r="F58" i="259"/>
  <c r="F63" i="259" s="1"/>
  <c r="S11" i="17060"/>
  <c r="I9" i="17060"/>
  <c r="I11" i="17060"/>
  <c r="AW22" i="2819"/>
  <c r="AS34" i="2819"/>
  <c r="AE18" i="2819"/>
  <c r="CR57" i="788"/>
  <c r="CR61" i="788" s="1"/>
  <c r="CT12" i="17060"/>
  <c r="J38" i="2819"/>
  <c r="K38" i="2819" s="1"/>
  <c r="CI9" i="17060"/>
  <c r="K22" i="2819"/>
  <c r="X17" i="2819"/>
  <c r="F69" i="2819"/>
  <c r="CR68" i="2819"/>
  <c r="CQ36" i="2819"/>
  <c r="BU25" i="17060"/>
  <c r="AN59" i="17060"/>
  <c r="BD60" i="17060"/>
  <c r="BN69" i="2819"/>
  <c r="BL58" i="259"/>
  <c r="BL58" i="8364" s="1"/>
  <c r="AZ61" i="2819"/>
  <c r="AL58" i="259"/>
  <c r="AL61" i="259" s="1"/>
  <c r="BO12" i="2819"/>
  <c r="CP6" i="259"/>
  <c r="CQ26" i="259" s="1"/>
  <c r="BL35" i="2819"/>
  <c r="AV69" i="8364"/>
  <c r="CQ18" i="2819"/>
  <c r="D75" i="2316"/>
  <c r="D68" i="2316" s="1"/>
  <c r="BT52" i="17060"/>
  <c r="AL53" i="17060"/>
  <c r="CR69" i="2819"/>
  <c r="CV37" i="2819"/>
  <c r="CT10" i="17060"/>
  <c r="BO15" i="17060"/>
  <c r="CQ22" i="2819"/>
  <c r="BI12" i="2819"/>
  <c r="R52" i="8364"/>
  <c r="R56" i="8364" s="1"/>
  <c r="CR70" i="2819"/>
  <c r="BF63" i="2819"/>
  <c r="CF70" i="2819"/>
  <c r="BO34" i="2819"/>
  <c r="BT76" i="2316"/>
  <c r="BT62" i="2316" s="1"/>
  <c r="BT54" i="17060"/>
  <c r="CK25" i="17060"/>
  <c r="CT72" i="2316"/>
  <c r="CT48" i="2316" s="1"/>
  <c r="AL60" i="788"/>
  <c r="BD53" i="17060"/>
  <c r="BU27" i="17060"/>
  <c r="BS17" i="17060"/>
  <c r="BL66" i="2819"/>
  <c r="CJ52" i="2819"/>
  <c r="CK65" i="2819" s="1"/>
  <c r="AL52" i="2819"/>
  <c r="AL56" i="2819" s="1"/>
  <c r="CT20" i="17060"/>
  <c r="AH58" i="259"/>
  <c r="AH58" i="8364" s="1"/>
  <c r="CR52" i="2819"/>
  <c r="CR55" i="2819" s="1"/>
  <c r="CF58" i="259"/>
  <c r="CF45" i="259" s="1"/>
  <c r="CG52" i="259" s="1"/>
  <c r="BR50" i="17060"/>
  <c r="BS29" i="17060" s="1"/>
  <c r="AM9" i="17060"/>
  <c r="AL61" i="788"/>
  <c r="AM29" i="17060"/>
  <c r="R60" i="17060"/>
  <c r="BU11" i="17060"/>
  <c r="AM19" i="17060"/>
  <c r="AM17" i="17060"/>
  <c r="CQ17" i="17060"/>
  <c r="CW36" i="2819"/>
  <c r="BB40" i="17060"/>
  <c r="M142" i="17072"/>
  <c r="BD42" i="8364"/>
  <c r="AD61" i="259"/>
  <c r="B53" i="259"/>
  <c r="BV41" i="259"/>
  <c r="V55" i="259"/>
  <c r="B54" i="259"/>
  <c r="BB12" i="259"/>
  <c r="BV40" i="8364"/>
  <c r="BV43" i="8364" s="1"/>
  <c r="V54" i="259"/>
  <c r="B55" i="259"/>
  <c r="V52" i="8364"/>
  <c r="V56" i="8364" s="1"/>
  <c r="B56" i="259"/>
  <c r="CE36" i="2819"/>
  <c r="CJ63" i="2819"/>
  <c r="BH37" i="2819"/>
  <c r="CD28" i="2819"/>
  <c r="CD19" i="259" s="1"/>
  <c r="BD28" i="2819"/>
  <c r="BE28" i="2819" s="1"/>
  <c r="BU14" i="2819"/>
  <c r="AB69" i="2819"/>
  <c r="BH28" i="8364"/>
  <c r="BH29" i="8364" s="1"/>
  <c r="Q36" i="2819"/>
  <c r="CQ10" i="2819"/>
  <c r="CE14" i="2819"/>
  <c r="CD38" i="2819"/>
  <c r="CE38" i="2819" s="1"/>
  <c r="D42" i="8364"/>
  <c r="CE20" i="2819"/>
  <c r="CO34" i="2819"/>
  <c r="M14" i="2819"/>
  <c r="BO14" i="2819"/>
  <c r="Q14" i="2819"/>
  <c r="BO36" i="2819"/>
  <c r="BN28" i="2819"/>
  <c r="BN19" i="259" s="1"/>
  <c r="BO26" i="2819"/>
  <c r="BE26" i="2819"/>
  <c r="BZ28" i="2819"/>
  <c r="BZ19" i="259" s="1"/>
  <c r="BZ21" i="259" s="1"/>
  <c r="J17" i="2819"/>
  <c r="CD6" i="259"/>
  <c r="CE28" i="259" s="1"/>
  <c r="BP68" i="2819"/>
  <c r="CE18" i="2819"/>
  <c r="CE22" i="2819"/>
  <c r="I18" i="2819"/>
  <c r="BN38" i="2819"/>
  <c r="BN39" i="2819" s="1"/>
  <c r="BD27" i="2819"/>
  <c r="CE26" i="2819"/>
  <c r="CQ14" i="2819"/>
  <c r="BP70" i="2819"/>
  <c r="CE12" i="2819"/>
  <c r="CE7" i="2819" s="1"/>
  <c r="BO18" i="2819"/>
  <c r="BO22" i="2819"/>
  <c r="BN6" i="259"/>
  <c r="BO26" i="259" s="1"/>
  <c r="BX68" i="2819"/>
  <c r="CQ26" i="2819"/>
  <c r="AX57" i="17060"/>
  <c r="CS7" i="2316"/>
  <c r="H69" i="2819"/>
  <c r="BN29" i="259"/>
  <c r="J68" i="2819"/>
  <c r="BZ69" i="2819"/>
  <c r="CU14" i="2819"/>
  <c r="BV28" i="2819"/>
  <c r="BV29" i="2819" s="1"/>
  <c r="CT57" i="17060"/>
  <c r="CB68" i="2316"/>
  <c r="CV60" i="17060"/>
  <c r="AA17" i="2316"/>
  <c r="AO7" i="2316"/>
  <c r="CA7" i="2316"/>
  <c r="J69" i="2819"/>
  <c r="L38" i="2819"/>
  <c r="M38" i="2819" s="1"/>
  <c r="CU10" i="2819"/>
  <c r="BE22" i="2819"/>
  <c r="CT60" i="17060"/>
  <c r="AK20" i="2819"/>
  <c r="J60" i="788"/>
  <c r="BW7" i="2316"/>
  <c r="J44" i="788"/>
  <c r="J49" i="788" s="1"/>
  <c r="BE7" i="2316"/>
  <c r="CU34" i="2819"/>
  <c r="J62" i="788"/>
  <c r="AS14" i="2819"/>
  <c r="H70" i="2819"/>
  <c r="AS20" i="2819"/>
  <c r="CA22" i="2819"/>
  <c r="CP28" i="2819"/>
  <c r="CP19" i="259" s="1"/>
  <c r="AX59" i="17060"/>
  <c r="AS36" i="2819"/>
  <c r="AD28" i="2819"/>
  <c r="AD19" i="259" s="1"/>
  <c r="J61" i="259"/>
  <c r="AK36" i="2819"/>
  <c r="CU36" i="2819"/>
  <c r="J70" i="2819"/>
  <c r="BH38" i="2819"/>
  <c r="BH30" i="259" s="1"/>
  <c r="CU22" i="2819"/>
  <c r="CT38" i="2819"/>
  <c r="CT30" i="259" s="1"/>
  <c r="CB6" i="259"/>
  <c r="CC28" i="259" s="1"/>
  <c r="AD6" i="259"/>
  <c r="AE11" i="259" s="1"/>
  <c r="BH13" i="2819"/>
  <c r="BC34" i="2819"/>
  <c r="BI18" i="2819"/>
  <c r="AQ7" i="2316"/>
  <c r="AA12" i="2819"/>
  <c r="BI26" i="2819"/>
  <c r="CU18" i="2819"/>
  <c r="CT28" i="2819"/>
  <c r="CT19" i="259" s="1"/>
  <c r="AF60" i="17060"/>
  <c r="CU20" i="2819"/>
  <c r="J63" i="259"/>
  <c r="H52" i="2819"/>
  <c r="I59" i="2819" s="1"/>
  <c r="CU26" i="2819"/>
  <c r="BI36" i="2819"/>
  <c r="AR6" i="259"/>
  <c r="AS26" i="259" s="1"/>
  <c r="AE20" i="2819"/>
  <c r="BH11" i="259"/>
  <c r="BH11" i="8364" s="1"/>
  <c r="CD69" i="2316"/>
  <c r="AX61" i="17060"/>
  <c r="BJ59" i="17060"/>
  <c r="AS18" i="2819"/>
  <c r="BU22" i="2819"/>
  <c r="AS26" i="2819"/>
  <c r="CM14" i="2819"/>
  <c r="AK7" i="2316"/>
  <c r="BI34" i="2819"/>
  <c r="BH6" i="259"/>
  <c r="BI28" i="259" s="1"/>
  <c r="CT61" i="17060"/>
  <c r="J52" i="2819"/>
  <c r="K59" i="2819" s="1"/>
  <c r="H68" i="2819"/>
  <c r="M26" i="2819"/>
  <c r="P69" i="2819"/>
  <c r="X38" i="2819"/>
  <c r="X30" i="259" s="1"/>
  <c r="AY19" i="17060"/>
  <c r="BL40" i="17060"/>
  <c r="B26" i="17060"/>
  <c r="Y17" i="17060"/>
  <c r="CD60" i="17060"/>
  <c r="CS15" i="17060"/>
  <c r="AB40" i="17060"/>
  <c r="B39" i="17060"/>
  <c r="F40" i="17060"/>
  <c r="CW17" i="17060"/>
  <c r="BB59" i="17060"/>
  <c r="AF77" i="2316"/>
  <c r="AF70" i="2316" s="1"/>
  <c r="AV77" i="2316"/>
  <c r="AV70" i="2316" s="1"/>
  <c r="BD52" i="17060"/>
  <c r="F43" i="8364"/>
  <c r="V40" i="17060"/>
  <c r="CQ19" i="17060"/>
  <c r="AU27" i="17060"/>
  <c r="CM19" i="17060"/>
  <c r="T41" i="17060"/>
  <c r="AH24" i="17060"/>
  <c r="BW17" i="17060"/>
  <c r="U19" i="17060"/>
  <c r="CT16" i="17060"/>
  <c r="BX59" i="17060"/>
  <c r="AX65" i="8364"/>
  <c r="AX29" i="8364" s="1"/>
  <c r="X50" i="17060"/>
  <c r="X54" i="17060" s="1"/>
  <c r="CT39" i="17060"/>
  <c r="AN76" i="2316"/>
  <c r="AN69" i="2316" s="1"/>
  <c r="BT59" i="17060"/>
  <c r="CD40" i="17060"/>
  <c r="Q9" i="17060"/>
  <c r="Q6" i="17060" s="1"/>
  <c r="CE17" i="17060"/>
  <c r="BL43" i="17060"/>
  <c r="BM50" i="17060" s="1"/>
  <c r="AE9" i="17060"/>
  <c r="AE15" i="17060"/>
  <c r="BZ59" i="17060"/>
  <c r="BB52" i="17060"/>
  <c r="S17" i="17060"/>
  <c r="BD40" i="17060"/>
  <c r="E15" i="17060"/>
  <c r="D76" i="2316"/>
  <c r="D69" i="2316" s="1"/>
  <c r="AV56" i="259"/>
  <c r="T55" i="259"/>
  <c r="R58" i="259"/>
  <c r="R58" i="8364" s="1"/>
  <c r="BD38" i="2819"/>
  <c r="BD30" i="259" s="1"/>
  <c r="AU26" i="2819"/>
  <c r="F68" i="8364"/>
  <c r="F42" i="8364" s="1"/>
  <c r="AU20" i="2819"/>
  <c r="BW25" i="17060"/>
  <c r="F59" i="17060"/>
  <c r="AU22" i="2819"/>
  <c r="CF68" i="8364"/>
  <c r="CF42" i="8364" s="1"/>
  <c r="AT59" i="2316"/>
  <c r="AT63" i="2316" s="1"/>
  <c r="CM17" i="17060"/>
  <c r="AH60" i="17060"/>
  <c r="D60" i="17060"/>
  <c r="AH70" i="2819"/>
  <c r="AV55" i="788"/>
  <c r="CW11" i="17060"/>
  <c r="CS20" i="2819"/>
  <c r="AD54" i="259"/>
  <c r="R70" i="2819"/>
  <c r="BR58" i="259"/>
  <c r="BR63" i="259" s="1"/>
  <c r="BE18" i="2819"/>
  <c r="AV52" i="8364"/>
  <c r="BH53" i="259"/>
  <c r="BV27" i="259"/>
  <c r="BN70" i="2819"/>
  <c r="AJ68" i="2819"/>
  <c r="CF68" i="2819"/>
  <c r="AJ70" i="2819"/>
  <c r="CN38" i="2819"/>
  <c r="CN30" i="259" s="1"/>
  <c r="T38" i="2819"/>
  <c r="T30" i="259" s="1"/>
  <c r="BE14" i="2819"/>
  <c r="BE36" i="2819"/>
  <c r="CM9" i="17060"/>
  <c r="J43" i="8364"/>
  <c r="AT28" i="2819"/>
  <c r="AU28" i="2819" s="1"/>
  <c r="AZ30" i="17060"/>
  <c r="AV53" i="788"/>
  <c r="BW11" i="17060"/>
  <c r="CM15" i="17060"/>
  <c r="CT18" i="17060"/>
  <c r="BR52" i="2819"/>
  <c r="BS65" i="2819" s="1"/>
  <c r="AF6" i="259"/>
  <c r="AG26" i="259" s="1"/>
  <c r="CF59" i="17060"/>
  <c r="AW30" i="788"/>
  <c r="T57" i="788"/>
  <c r="T62" i="788" s="1"/>
  <c r="U36" i="2819"/>
  <c r="BR6" i="259"/>
  <c r="BS17" i="259" s="1"/>
  <c r="AJ44" i="788"/>
  <c r="AJ49" i="788" s="1"/>
  <c r="BN58" i="259"/>
  <c r="BN62" i="259" s="1"/>
  <c r="R52" i="2819"/>
  <c r="R57" i="2819" s="1"/>
  <c r="BF29" i="259"/>
  <c r="AJ69" i="2819"/>
  <c r="K12" i="2819"/>
  <c r="BQ26" i="2819"/>
  <c r="AW12" i="2819"/>
  <c r="AG18" i="2819"/>
  <c r="Y36" i="2819"/>
  <c r="AZ13" i="2819"/>
  <c r="BB72" i="2316"/>
  <c r="BB48" i="2316" s="1"/>
  <c r="BZ75" i="2316"/>
  <c r="BZ49" i="2316" s="1"/>
  <c r="AH62" i="788"/>
  <c r="AV54" i="788"/>
  <c r="AN14" i="17060"/>
  <c r="AH69" i="2819"/>
  <c r="AX29" i="259"/>
  <c r="AU36" i="2819"/>
  <c r="Y12" i="2819"/>
  <c r="AU12" i="2819"/>
  <c r="AU7" i="2819" s="1"/>
  <c r="X6" i="259"/>
  <c r="Y26" i="259" s="1"/>
  <c r="AZ72" i="2316"/>
  <c r="AZ21" i="2316" s="1"/>
  <c r="B76" i="2316"/>
  <c r="B69" i="2316" s="1"/>
  <c r="AS17" i="17060"/>
  <c r="AJ61" i="788"/>
  <c r="AS9" i="17060"/>
  <c r="AS6" i="17060" s="1"/>
  <c r="BD37" i="2819"/>
  <c r="B61" i="788"/>
  <c r="BN66" i="2819"/>
  <c r="AH60" i="788"/>
  <c r="K36" i="2819"/>
  <c r="I12" i="2819"/>
  <c r="AX75" i="2316"/>
  <c r="AX68" i="2316" s="1"/>
  <c r="CL50" i="17060"/>
  <c r="CM25" i="17060" s="1"/>
  <c r="B69" i="8364"/>
  <c r="AS19" i="17060"/>
  <c r="AJ60" i="788"/>
  <c r="BN68" i="2819"/>
  <c r="AQ9" i="17060"/>
  <c r="CM11" i="17060"/>
  <c r="AK22" i="2819"/>
  <c r="BF41" i="8364"/>
  <c r="CO22" i="2819"/>
  <c r="AR50" i="17060"/>
  <c r="AR53" i="17060" s="1"/>
  <c r="R69" i="2819"/>
  <c r="Y26" i="2819"/>
  <c r="J28" i="259"/>
  <c r="J28" i="8364" s="1"/>
  <c r="F28" i="259"/>
  <c r="F28" i="8364" s="1"/>
  <c r="CR38" i="2819"/>
  <c r="CS38" i="2819" s="1"/>
  <c r="BN58" i="788"/>
  <c r="AH68" i="2819"/>
  <c r="BN67" i="2819"/>
  <c r="AW28" i="788"/>
  <c r="CF40" i="17060"/>
  <c r="AN9" i="2819"/>
  <c r="AD52" i="8364"/>
  <c r="AD55" i="8364" s="1"/>
  <c r="BD60" i="2819"/>
  <c r="BH61" i="2819"/>
  <c r="BT28" i="2819"/>
  <c r="BT19" i="259" s="1"/>
  <c r="CD75" i="2316"/>
  <c r="CD49" i="2316" s="1"/>
  <c r="BF43" i="8364"/>
  <c r="AZ75" i="2316"/>
  <c r="AZ68" i="2316" s="1"/>
  <c r="P70" i="8364"/>
  <c r="P43" i="8364" s="1"/>
  <c r="BL75" i="2316"/>
  <c r="BL61" i="2316" s="1"/>
  <c r="BP59" i="17060"/>
  <c r="U11" i="17060"/>
  <c r="BA15" i="17060"/>
  <c r="CC20" i="2819"/>
  <c r="CG20" i="2819"/>
  <c r="T17" i="2819"/>
  <c r="D17" i="2819"/>
  <c r="BU20" i="2819"/>
  <c r="BU15" i="17060"/>
  <c r="L28" i="2819"/>
  <c r="L19" i="259" s="1"/>
  <c r="AP77" i="2316"/>
  <c r="AP50" i="2316" s="1"/>
  <c r="CK22" i="2819"/>
  <c r="I34" i="2819"/>
  <c r="L68" i="2819"/>
  <c r="CV63" i="2819"/>
  <c r="CE15" i="17060"/>
  <c r="U15" i="17060"/>
  <c r="CJ59" i="17060"/>
  <c r="CI15" i="17060"/>
  <c r="AB55" i="259"/>
  <c r="CT40" i="17060"/>
  <c r="BP40" i="17060"/>
  <c r="BJ55" i="788"/>
  <c r="S19" i="17060"/>
  <c r="BL10" i="8364"/>
  <c r="M18" i="2819"/>
  <c r="BO19" i="17060"/>
  <c r="AN17" i="2819"/>
  <c r="AY15" i="17060"/>
  <c r="BC29" i="17060"/>
  <c r="CK11" i="17060"/>
  <c r="CK6" i="17060" s="1"/>
  <c r="AZ29" i="259"/>
  <c r="CK12" i="2819"/>
  <c r="CK7" i="2819" s="1"/>
  <c r="L6" i="259"/>
  <c r="M9" i="259" s="1"/>
  <c r="BG22" i="2819"/>
  <c r="BU26" i="2819"/>
  <c r="AP70" i="8364"/>
  <c r="AP43" i="8364" s="1"/>
  <c r="BP75" i="2316"/>
  <c r="BP49" i="2316" s="1"/>
  <c r="AB52" i="8364"/>
  <c r="AB56" i="8364" s="1"/>
  <c r="CB52" i="2819"/>
  <c r="CC65" i="2819" s="1"/>
  <c r="BR68" i="2819"/>
  <c r="BU12" i="2819"/>
  <c r="H38" i="2819"/>
  <c r="H30" i="259" s="1"/>
  <c r="R77" i="2316"/>
  <c r="R70" i="2316" s="1"/>
  <c r="T50" i="17060"/>
  <c r="T52" i="17060" s="1"/>
  <c r="AB56" i="259"/>
  <c r="U9" i="17060"/>
  <c r="AU17" i="17060"/>
  <c r="BH66" i="2819"/>
  <c r="CK20" i="2819"/>
  <c r="AE22" i="2819"/>
  <c r="R44" i="788"/>
  <c r="S57" i="788" s="1"/>
  <c r="AG22" i="2819"/>
  <c r="CE9" i="17060"/>
  <c r="AD55" i="259"/>
  <c r="CG34" i="2819"/>
  <c r="AX69" i="8364"/>
  <c r="U17" i="17060"/>
  <c r="AV75" i="2316"/>
  <c r="AV68" i="2316" s="1"/>
  <c r="AX60" i="17060"/>
  <c r="CT70" i="2819"/>
  <c r="CK28" i="2819"/>
  <c r="BK26" i="788"/>
  <c r="S15" i="17060"/>
  <c r="BJ52" i="788"/>
  <c r="CW18" i="2819"/>
  <c r="AD45" i="259"/>
  <c r="AD49" i="259" s="1"/>
  <c r="W26" i="2819"/>
  <c r="BE20" i="2819"/>
  <c r="CK36" i="2819"/>
  <c r="BL69" i="8364"/>
  <c r="M20" i="2819"/>
  <c r="G18" i="2819"/>
  <c r="BG9" i="17060"/>
  <c r="T52" i="8364"/>
  <c r="T55" i="8364" s="1"/>
  <c r="BL37" i="2819"/>
  <c r="CD52" i="2819"/>
  <c r="CE59" i="2819" s="1"/>
  <c r="BD52" i="2819"/>
  <c r="BD56" i="2819" s="1"/>
  <c r="BQ36" i="2819"/>
  <c r="U11" i="259"/>
  <c r="CC18" i="2819"/>
  <c r="AN77" i="2316"/>
  <c r="AN70" i="2316" s="1"/>
  <c r="BL72" i="2316"/>
  <c r="BL48" i="2316" s="1"/>
  <c r="AO17" i="17060"/>
  <c r="BN50" i="17060"/>
  <c r="BO25" i="17060" s="1"/>
  <c r="AZ50" i="17060"/>
  <c r="BA25" i="17060" s="1"/>
  <c r="AK27" i="17060"/>
  <c r="AJ59" i="2316"/>
  <c r="AJ52" i="2316" s="1"/>
  <c r="AX67" i="2819"/>
  <c r="BL52" i="17060"/>
  <c r="BA19" i="17060"/>
  <c r="BM15" i="17060"/>
  <c r="E11" i="17060"/>
  <c r="BW19" i="17060"/>
  <c r="BM11" i="17060"/>
  <c r="O9" i="17060"/>
  <c r="U12" i="2819"/>
  <c r="U7" i="2819" s="1"/>
  <c r="CO20" i="2819"/>
  <c r="AF60" i="788"/>
  <c r="Y9" i="17060"/>
  <c r="I15" i="17060"/>
  <c r="CV28" i="2819"/>
  <c r="CW28" i="2819" s="1"/>
  <c r="CE11" i="17060"/>
  <c r="AG11" i="17060"/>
  <c r="CD70" i="2819"/>
  <c r="BF58" i="259"/>
  <c r="BF58" i="8364" s="1"/>
  <c r="AF70" i="2819"/>
  <c r="AF52" i="2819"/>
  <c r="AF55" i="2819" s="1"/>
  <c r="BB68" i="2819"/>
  <c r="AD63" i="259"/>
  <c r="BJ27" i="259"/>
  <c r="AW14" i="2819"/>
  <c r="CB28" i="2819"/>
  <c r="CB19" i="259" s="1"/>
  <c r="AW26" i="2819"/>
  <c r="AH77" i="2316"/>
  <c r="AH70" i="2316" s="1"/>
  <c r="AK15" i="17060"/>
  <c r="BK9" i="17060"/>
  <c r="BK6" i="17060" s="1"/>
  <c r="D61" i="17060"/>
  <c r="CU17" i="17060"/>
  <c r="BL68" i="8364"/>
  <c r="BL42" i="8364" s="1"/>
  <c r="BV18" i="17060"/>
  <c r="AO9" i="17060"/>
  <c r="CS9" i="17060"/>
  <c r="CC15" i="17060"/>
  <c r="BO11" i="17060"/>
  <c r="AJ43" i="8364"/>
  <c r="L17" i="2819"/>
  <c r="AJ28" i="2819"/>
  <c r="AJ19" i="259" s="1"/>
  <c r="AK19" i="259" s="1"/>
  <c r="AH41" i="17060"/>
  <c r="C9" i="17060"/>
  <c r="M12" i="2819"/>
  <c r="AD76" i="2316"/>
  <c r="AD69" i="2316" s="1"/>
  <c r="AH70" i="8364"/>
  <c r="AH43" i="8364" s="1"/>
  <c r="AH75" i="2316"/>
  <c r="AH68" i="2316" s="1"/>
  <c r="BB58" i="788"/>
  <c r="BR72" i="2316"/>
  <c r="CH41" i="17060"/>
  <c r="BO17" i="17060"/>
  <c r="CU15" i="17060"/>
  <c r="AN61" i="17060"/>
  <c r="AO11" i="17060"/>
  <c r="AJ40" i="17060"/>
  <c r="P41" i="17060"/>
  <c r="CC9" i="17060"/>
  <c r="AD60" i="17060"/>
  <c r="AK34" i="2819"/>
  <c r="BQ6" i="17060"/>
  <c r="B30" i="17060"/>
  <c r="AX28" i="17060"/>
  <c r="BO9" i="17060"/>
  <c r="F57" i="788"/>
  <c r="H57" i="788"/>
  <c r="BF17" i="8364"/>
  <c r="BF18" i="8364" s="1"/>
  <c r="AR70" i="2316"/>
  <c r="BA9" i="17060"/>
  <c r="AX69" i="2819"/>
  <c r="AQ36" i="2819"/>
  <c r="AQ26" i="2819"/>
  <c r="BV12" i="259"/>
  <c r="AX17" i="8364"/>
  <c r="AW18" i="2819"/>
  <c r="BF28" i="2819"/>
  <c r="BF19" i="259" s="1"/>
  <c r="O7" i="2819"/>
  <c r="CT40" i="8364"/>
  <c r="CT43" i="8364" s="1"/>
  <c r="AX58" i="259"/>
  <c r="AX60" i="259" s="1"/>
  <c r="AL61" i="2819"/>
  <c r="BB70" i="2819"/>
  <c r="AD58" i="8364"/>
  <c r="D56" i="2819"/>
  <c r="AQ12" i="2819"/>
  <c r="CS34" i="2819"/>
  <c r="AJ38" i="2819"/>
  <c r="AJ30" i="259" s="1"/>
  <c r="CO10" i="2819"/>
  <c r="T28" i="2819"/>
  <c r="T19" i="259" s="1"/>
  <c r="T21" i="259" s="1"/>
  <c r="AH68" i="8364"/>
  <c r="AH42" i="8364" s="1"/>
  <c r="AF17" i="2819"/>
  <c r="CU9" i="17060"/>
  <c r="CT50" i="17060"/>
  <c r="CU25" i="17060" s="1"/>
  <c r="E17" i="17060"/>
  <c r="AN60" i="17060"/>
  <c r="AV59" i="17060"/>
  <c r="BK15" i="17060"/>
  <c r="BM9" i="17060"/>
  <c r="D43" i="8364"/>
  <c r="AK26" i="2819"/>
  <c r="BB44" i="788"/>
  <c r="BB46" i="788" s="1"/>
  <c r="B12" i="17060"/>
  <c r="BA17" i="17060"/>
  <c r="S9" i="17060"/>
  <c r="CV61" i="17060"/>
  <c r="AG12" i="2819"/>
  <c r="CV6" i="259"/>
  <c r="CW26" i="259" s="1"/>
  <c r="AF24" i="17060"/>
  <c r="CV70" i="8364"/>
  <c r="BR60" i="17060"/>
  <c r="P60" i="17060"/>
  <c r="AF58" i="259"/>
  <c r="AF45" i="259" s="1"/>
  <c r="AJ61" i="2819"/>
  <c r="F54" i="259"/>
  <c r="T56" i="259"/>
  <c r="BV69" i="2819"/>
  <c r="BJ35" i="2819"/>
  <c r="AD70" i="2819"/>
  <c r="BB69" i="2819"/>
  <c r="BL29" i="259"/>
  <c r="AW34" i="2819"/>
  <c r="U26" i="2819"/>
  <c r="CB38" i="2819"/>
  <c r="CC38" i="2819" s="1"/>
  <c r="CF76" i="2316"/>
  <c r="CF69" i="2316" s="1"/>
  <c r="R75" i="2316"/>
  <c r="R68" i="2316" s="1"/>
  <c r="S29" i="17060"/>
  <c r="AN50" i="17060"/>
  <c r="AN59" i="2316" s="1"/>
  <c r="AX59" i="788"/>
  <c r="AH40" i="17060"/>
  <c r="BB61" i="788"/>
  <c r="AK9" i="17060"/>
  <c r="AX62" i="788"/>
  <c r="E19" i="17060"/>
  <c r="CT59" i="17060"/>
  <c r="AJ75" i="2316"/>
  <c r="CU19" i="17060"/>
  <c r="AM14" i="2819"/>
  <c r="AJ41" i="17060"/>
  <c r="AX61" i="788"/>
  <c r="X61" i="788"/>
  <c r="X44" i="788"/>
  <c r="X47" i="788" s="1"/>
  <c r="CW34" i="2819"/>
  <c r="CW10" i="2819"/>
  <c r="F41" i="17060"/>
  <c r="BK19" i="17060"/>
  <c r="AQ34" i="2819"/>
  <c r="AD69" i="2819"/>
  <c r="BV66" i="2819"/>
  <c r="BB58" i="259"/>
  <c r="BB58" i="8364" s="1"/>
  <c r="AD68" i="2819"/>
  <c r="BB67" i="2819"/>
  <c r="AQ18" i="2819"/>
  <c r="CC12" i="2819"/>
  <c r="CC7" i="2819" s="1"/>
  <c r="CC36" i="2819"/>
  <c r="AW36" i="2819"/>
  <c r="CO26" i="2819"/>
  <c r="CF69" i="8364"/>
  <c r="D77" i="2316"/>
  <c r="D50" i="2316" s="1"/>
  <c r="R68" i="8364"/>
  <c r="R42" i="8364" s="1"/>
  <c r="AX72" i="2316"/>
  <c r="AX48" i="2316" s="1"/>
  <c r="B72" i="2316"/>
  <c r="B48" i="2316" s="1"/>
  <c r="BB62" i="788"/>
  <c r="BV67" i="2819"/>
  <c r="P77" i="2316"/>
  <c r="P70" i="2316" s="1"/>
  <c r="AN41" i="17060"/>
  <c r="CS19" i="17060"/>
  <c r="BP41" i="17060"/>
  <c r="CS11" i="17060"/>
  <c r="CS17" i="17060"/>
  <c r="CC34" i="2819"/>
  <c r="CO18" i="2819"/>
  <c r="BB28" i="2819"/>
  <c r="BB29" i="2819" s="1"/>
  <c r="BB52" i="2819"/>
  <c r="BC65" i="2819" s="1"/>
  <c r="AX66" i="2819"/>
  <c r="W20" i="2819"/>
  <c r="AQ17" i="17060"/>
  <c r="AD48" i="788"/>
  <c r="BA14" i="2819"/>
  <c r="BL28" i="2819"/>
  <c r="BL29" i="2819" s="1"/>
  <c r="AO14" i="2819"/>
  <c r="CW14" i="2819"/>
  <c r="CW20" i="2819"/>
  <c r="D41" i="17060"/>
  <c r="E102" i="32"/>
  <c r="AT42" i="8364"/>
  <c r="AZ10" i="8364"/>
  <c r="AZ18" i="259"/>
  <c r="BV43" i="259"/>
  <c r="N43" i="8364"/>
  <c r="N67" i="17072"/>
  <c r="B87" i="17072"/>
  <c r="B111" i="17072" s="1"/>
  <c r="B135" i="17072" s="1"/>
  <c r="Y17" i="2316"/>
  <c r="AI7" i="2316"/>
  <c r="BF52" i="2819"/>
  <c r="BF57" i="2819" s="1"/>
  <c r="BP62" i="788"/>
  <c r="BA7" i="2316"/>
  <c r="BQ22" i="2819"/>
  <c r="AP52" i="2819"/>
  <c r="AQ59" i="2819" s="1"/>
  <c r="BF38" i="2819"/>
  <c r="BF30" i="259" s="1"/>
  <c r="AU7" i="2316"/>
  <c r="CO7" i="2316"/>
  <c r="R62" i="788"/>
  <c r="AK18" i="2819"/>
  <c r="BG36" i="2819"/>
  <c r="C14" i="2819"/>
  <c r="C12" i="2819"/>
  <c r="CS18" i="2819"/>
  <c r="CS14" i="2819"/>
  <c r="AJ42" i="8364"/>
  <c r="BF62" i="2819"/>
  <c r="BP44" i="788"/>
  <c r="BQ57" i="788" s="1"/>
  <c r="CC7" i="2316"/>
  <c r="B6" i="259"/>
  <c r="B34" i="259" s="1"/>
  <c r="B34" i="8364" s="1"/>
  <c r="BP61" i="788"/>
  <c r="AK51" i="788"/>
  <c r="BW14" i="2819"/>
  <c r="BW22" i="2819"/>
  <c r="BW26" i="2819"/>
  <c r="G20" i="2819"/>
  <c r="BI7" i="2316"/>
  <c r="CE7" i="2316"/>
  <c r="P34" i="259"/>
  <c r="P34" i="8364" s="1"/>
  <c r="Q17" i="259"/>
  <c r="BP42" i="8364"/>
  <c r="AY17" i="17060"/>
  <c r="CF41" i="17060"/>
  <c r="AZ60" i="17060"/>
  <c r="V38" i="2819"/>
  <c r="V30" i="259" s="1"/>
  <c r="BD57" i="788"/>
  <c r="BD44" i="788" s="1"/>
  <c r="P28" i="2819"/>
  <c r="P19" i="259" s="1"/>
  <c r="P19" i="8364" s="1"/>
  <c r="L58" i="259"/>
  <c r="L58" i="8364" s="1"/>
  <c r="L62" i="8364" s="1"/>
  <c r="CH68" i="2819"/>
  <c r="AO22" i="2819"/>
  <c r="BV17" i="259"/>
  <c r="BV17" i="8364" s="1"/>
  <c r="BB54" i="17060"/>
  <c r="B27" i="2819"/>
  <c r="BD68" i="2819"/>
  <c r="BY36" i="2819"/>
  <c r="CM10" i="2819"/>
  <c r="AN38" i="2819"/>
  <c r="AN33" i="2819" s="1"/>
  <c r="B77" i="2316"/>
  <c r="B70" i="2316" s="1"/>
  <c r="AX50" i="17060"/>
  <c r="AX52" i="17060" s="1"/>
  <c r="AT6" i="259"/>
  <c r="AU26" i="259" s="1"/>
  <c r="H41" i="17060"/>
  <c r="BB17" i="259"/>
  <c r="BB17" i="8364" s="1"/>
  <c r="BV12" i="17060"/>
  <c r="BH59" i="17060"/>
  <c r="BM29" i="17060"/>
  <c r="CD59" i="17060"/>
  <c r="BH60" i="17060"/>
  <c r="CO15" i="17060"/>
  <c r="AX39" i="17060"/>
  <c r="AX10" i="17060"/>
  <c r="AU11" i="17060"/>
  <c r="AX26" i="17060"/>
  <c r="BB38" i="2819"/>
  <c r="BB30" i="259" s="1"/>
  <c r="BD69" i="2819"/>
  <c r="AH52" i="2819"/>
  <c r="AI59" i="2819" s="1"/>
  <c r="BN61" i="788"/>
  <c r="AF44" i="788"/>
  <c r="AF47" i="788" s="1"/>
  <c r="B16" i="17060"/>
  <c r="AQ11" i="17060"/>
  <c r="P17" i="2819"/>
  <c r="AF68" i="2819"/>
  <c r="AF11" i="259"/>
  <c r="AF11" i="8364" s="1"/>
  <c r="AF9" i="2819"/>
  <c r="N57" i="788"/>
  <c r="L57" i="788"/>
  <c r="BD70" i="2819"/>
  <c r="BA22" i="2819"/>
  <c r="CS11" i="259"/>
  <c r="BD58" i="259"/>
  <c r="BD63" i="259" s="1"/>
  <c r="BG18" i="2819"/>
  <c r="Q12" i="2819"/>
  <c r="BM36" i="2819"/>
  <c r="R72" i="2316"/>
  <c r="BJ38" i="2819"/>
  <c r="BJ39" i="2819" s="1"/>
  <c r="K6" i="17060"/>
  <c r="CN50" i="17060"/>
  <c r="CO25" i="17060" s="1"/>
  <c r="AX12" i="17060"/>
  <c r="AV43" i="17060"/>
  <c r="AW50" i="17060" s="1"/>
  <c r="BL53" i="17060"/>
  <c r="AY11" i="17060"/>
  <c r="AY6" i="17060" s="1"/>
  <c r="CO19" i="17060"/>
  <c r="BM19" i="17060"/>
  <c r="AE11" i="17060"/>
  <c r="O19" i="17060"/>
  <c r="CH57" i="788"/>
  <c r="Q34" i="2819"/>
  <c r="BG15" i="17060"/>
  <c r="AP41" i="17060"/>
  <c r="CF28" i="2819"/>
  <c r="CF19" i="259" s="1"/>
  <c r="CW9" i="17060"/>
  <c r="AK11" i="259"/>
  <c r="W36" i="2819"/>
  <c r="AY28" i="259"/>
  <c r="CH69" i="2819"/>
  <c r="CS12" i="2819"/>
  <c r="G34" i="2819"/>
  <c r="P72" i="2316"/>
  <c r="BC27" i="17060"/>
  <c r="BL54" i="17060"/>
  <c r="AX16" i="17060"/>
  <c r="BC19" i="17060"/>
  <c r="CO9" i="17060"/>
  <c r="BC15" i="17060"/>
  <c r="CO11" i="17060"/>
  <c r="AF41" i="17060"/>
  <c r="O11" i="17060"/>
  <c r="CH70" i="2819"/>
  <c r="BN52" i="2819"/>
  <c r="BO59" i="2819" s="1"/>
  <c r="B10" i="17060"/>
  <c r="AZ37" i="2819"/>
  <c r="AJ17" i="2819"/>
  <c r="BD43" i="8364"/>
  <c r="CH58" i="259"/>
  <c r="CH45" i="259" s="1"/>
  <c r="CI52" i="259" s="1"/>
  <c r="AY17" i="259"/>
  <c r="R28" i="2819"/>
  <c r="R19" i="259" s="1"/>
  <c r="BL76" i="2316"/>
  <c r="BL69" i="2316" s="1"/>
  <c r="BB53" i="17060"/>
  <c r="AF8" i="17060"/>
  <c r="B57" i="17060"/>
  <c r="AO19" i="17060"/>
  <c r="Y19" i="17060"/>
  <c r="BM25" i="17060"/>
  <c r="BD67" i="2819"/>
  <c r="CH52" i="2819"/>
  <c r="B18" i="17060"/>
  <c r="B20" i="17060"/>
  <c r="B28" i="17060"/>
  <c r="Y11" i="17060"/>
  <c r="CT44" i="788"/>
  <c r="CU57" i="788" s="1"/>
  <c r="CL43" i="8364"/>
  <c r="CV68" i="8364"/>
  <c r="CV75" i="2316"/>
  <c r="CV49" i="2316" s="1"/>
  <c r="AN28" i="2819"/>
  <c r="AO28" i="2819" s="1"/>
  <c r="AG26" i="2819"/>
  <c r="P38" i="2819"/>
  <c r="P30" i="259" s="1"/>
  <c r="Q22" i="2819"/>
  <c r="AL42" i="8364"/>
  <c r="BB43" i="17060"/>
  <c r="BC50" i="17060" s="1"/>
  <c r="AT53" i="17060"/>
  <c r="L69" i="2819"/>
  <c r="BR57" i="788"/>
  <c r="BR62" i="788" s="1"/>
  <c r="AF61" i="788"/>
  <c r="Q20" i="2819"/>
  <c r="BA20" i="2819"/>
  <c r="BK30" i="788"/>
  <c r="BJ54" i="788"/>
  <c r="BK28" i="788"/>
  <c r="Q26" i="2819"/>
  <c r="BA36" i="2819"/>
  <c r="AO26" i="2819"/>
  <c r="AV38" i="2819"/>
  <c r="AV30" i="259" s="1"/>
  <c r="BK20" i="2819"/>
  <c r="BI17" i="17060"/>
  <c r="AU25" i="17060"/>
  <c r="AU15" i="17060"/>
  <c r="AO20" i="2819"/>
  <c r="CH38" i="2819"/>
  <c r="CH30" i="259" s="1"/>
  <c r="BA18" i="2819"/>
  <c r="AX18" i="17060"/>
  <c r="W22" i="2819"/>
  <c r="CL52" i="2819"/>
  <c r="CL55" i="2819" s="1"/>
  <c r="L52" i="2819"/>
  <c r="M65" i="2819" s="1"/>
  <c r="AZ66" i="2819"/>
  <c r="AD47" i="788"/>
  <c r="AE57" i="788"/>
  <c r="H94" i="32"/>
  <c r="I94" i="32" s="1"/>
  <c r="E101" i="32"/>
  <c r="H95" i="32"/>
  <c r="CW7" i="2316"/>
  <c r="CV68" i="2819"/>
  <c r="CV57" i="788"/>
  <c r="CV44" i="788" s="1"/>
  <c r="CW51" i="788" s="1"/>
  <c r="CV70" i="2819"/>
  <c r="CV58" i="259"/>
  <c r="CV45" i="259" s="1"/>
  <c r="CV52" i="2819"/>
  <c r="CW65" i="2819" s="1"/>
  <c r="T161" i="17071"/>
  <c r="I161" i="17071"/>
  <c r="X161" i="17071"/>
  <c r="L161" i="17071"/>
  <c r="AA161" i="17071"/>
  <c r="P161" i="17071"/>
  <c r="D161" i="17071"/>
  <c r="S161" i="17071"/>
  <c r="H161" i="17071"/>
  <c r="W161" i="17071"/>
  <c r="K161" i="17071"/>
  <c r="O161" i="17071"/>
  <c r="AD161" i="17071"/>
  <c r="AC161" i="17071"/>
  <c r="C161" i="17071"/>
  <c r="Z161" i="17071"/>
  <c r="G161" i="17071"/>
  <c r="V161" i="17071"/>
  <c r="U161" i="17071"/>
  <c r="R161" i="17071"/>
  <c r="N161" i="17071"/>
  <c r="M161" i="17071"/>
  <c r="J161" i="17071"/>
  <c r="Y161" i="17071"/>
  <c r="F161" i="17071"/>
  <c r="E161" i="17071"/>
  <c r="AB161" i="17071"/>
  <c r="Q161" i="17071"/>
  <c r="F86" i="1"/>
  <c r="CV40" i="259"/>
  <c r="CV38" i="17060"/>
  <c r="CV61" i="2819"/>
  <c r="CV54" i="259"/>
  <c r="CV52" i="8364"/>
  <c r="CV56" i="259"/>
  <c r="CV55" i="259"/>
  <c r="CV53" i="259"/>
  <c r="CW19" i="17060"/>
  <c r="CV50" i="17060"/>
  <c r="CW15" i="17060"/>
  <c r="H48" i="17074"/>
  <c r="H26" i="17074"/>
  <c r="N26" i="17074" s="1"/>
  <c r="BH10" i="8364"/>
  <c r="BJ43" i="8364"/>
  <c r="BD10" i="8364"/>
  <c r="BJ52" i="8364"/>
  <c r="BJ54" i="8364" s="1"/>
  <c r="BD41" i="8364"/>
  <c r="AN43" i="8364"/>
  <c r="BJ54" i="259"/>
  <c r="D54" i="259"/>
  <c r="R55" i="259"/>
  <c r="D55" i="259"/>
  <c r="AZ41" i="8364"/>
  <c r="CT26" i="8364"/>
  <c r="CT27" i="8364" s="1"/>
  <c r="R56" i="259"/>
  <c r="D52" i="8364"/>
  <c r="D55" i="8364" s="1"/>
  <c r="AZ42" i="8364"/>
  <c r="O9" i="259"/>
  <c r="BF11" i="8364"/>
  <c r="BF12" i="8364" s="1"/>
  <c r="T42" i="8364"/>
  <c r="AZ60" i="788"/>
  <c r="AZ62" i="788"/>
  <c r="AZ59" i="788"/>
  <c r="AZ61" i="788"/>
  <c r="AZ44" i="788"/>
  <c r="BA57" i="788" s="1"/>
  <c r="AZ58" i="788"/>
  <c r="BK11" i="259"/>
  <c r="BK26" i="259"/>
  <c r="BK17" i="259"/>
  <c r="BK9" i="259"/>
  <c r="BJ42" i="8364"/>
  <c r="BN62" i="2819"/>
  <c r="AP63" i="2819"/>
  <c r="CP52" i="2819"/>
  <c r="CQ59" i="2819" s="1"/>
  <c r="AE36" i="2819"/>
  <c r="S12" i="2819"/>
  <c r="AY11" i="259"/>
  <c r="R38" i="2819"/>
  <c r="R30" i="259" s="1"/>
  <c r="AM26" i="2819"/>
  <c r="BC11" i="259"/>
  <c r="BL6" i="259"/>
  <c r="BL6" i="8364" s="1"/>
  <c r="BM28" i="8364" s="1"/>
  <c r="AO36" i="2819"/>
  <c r="F38" i="2819"/>
  <c r="G38" i="2819" s="1"/>
  <c r="BA12" i="2819"/>
  <c r="AL28" i="2819"/>
  <c r="AL25" i="2819" s="1"/>
  <c r="AM18" i="2819"/>
  <c r="AE14" i="2819"/>
  <c r="AZ67" i="2819"/>
  <c r="BJ41" i="8364"/>
  <c r="AY9" i="259"/>
  <c r="CP68" i="2819"/>
  <c r="CN6" i="259"/>
  <c r="CO26" i="259" s="1"/>
  <c r="CI26" i="2819"/>
  <c r="BM18" i="2819"/>
  <c r="R6" i="259"/>
  <c r="S9" i="259" s="1"/>
  <c r="CG26" i="2819"/>
  <c r="BS12" i="2819"/>
  <c r="BN18" i="259"/>
  <c r="AN6" i="259"/>
  <c r="AO11" i="259" s="1"/>
  <c r="AE26" i="2819"/>
  <c r="CO12" i="2819"/>
  <c r="AL6" i="259"/>
  <c r="AM9" i="259" s="1"/>
  <c r="BX28" i="2819"/>
  <c r="BY28" i="2819" s="1"/>
  <c r="AM20" i="2819"/>
  <c r="CM28" i="259"/>
  <c r="CJ43" i="8364"/>
  <c r="AZ28" i="2819"/>
  <c r="AZ29" i="2819" s="1"/>
  <c r="BA26" i="2819"/>
  <c r="S22" i="2819"/>
  <c r="BK12" i="2819"/>
  <c r="AZ27" i="259"/>
  <c r="S36" i="2819"/>
  <c r="AP62" i="2819"/>
  <c r="BK36" i="2819"/>
  <c r="AA14" i="2819"/>
  <c r="CO36" i="2819"/>
  <c r="AZ6" i="259"/>
  <c r="BA28" i="259" s="1"/>
  <c r="AO34" i="2819"/>
  <c r="BM12" i="2819"/>
  <c r="AP38" i="2819"/>
  <c r="AP30" i="259" s="1"/>
  <c r="AE34" i="2819"/>
  <c r="BK14" i="2819"/>
  <c r="BJ28" i="2819"/>
  <c r="BJ19" i="259" s="1"/>
  <c r="BJ21" i="259" s="1"/>
  <c r="V28" i="2819"/>
  <c r="V19" i="259" s="1"/>
  <c r="V21" i="259" s="1"/>
  <c r="AX58" i="788"/>
  <c r="BB41" i="8364"/>
  <c r="V17" i="2819"/>
  <c r="AZ35" i="2819"/>
  <c r="AW20" i="2819"/>
  <c r="CG14" i="2819"/>
  <c r="CJ57" i="788"/>
  <c r="CJ60" i="788" s="1"/>
  <c r="P47" i="788"/>
  <c r="CP43" i="8364"/>
  <c r="AA36" i="2819"/>
  <c r="AM22" i="2819"/>
  <c r="CP69" i="2819"/>
  <c r="AZ68" i="2819"/>
  <c r="CG36" i="2819"/>
  <c r="AZ38" i="2819"/>
  <c r="AZ30" i="259" s="1"/>
  <c r="G26" i="2819"/>
  <c r="BG26" i="2819"/>
  <c r="AO18" i="2819"/>
  <c r="BM14" i="2819"/>
  <c r="AM36" i="2819"/>
  <c r="AE12" i="2819"/>
  <c r="BM26" i="2819"/>
  <c r="BK26" i="2819"/>
  <c r="AD38" i="2819"/>
  <c r="AE38" i="2819" s="1"/>
  <c r="BM22" i="2819"/>
  <c r="BM34" i="2819"/>
  <c r="BR42" i="8364"/>
  <c r="BK34" i="2819"/>
  <c r="AJ9" i="2819"/>
  <c r="BY12" i="2819"/>
  <c r="AQ17" i="259"/>
  <c r="W14" i="2819"/>
  <c r="F17" i="2819"/>
  <c r="CJ69" i="2819"/>
  <c r="BK22" i="2819"/>
  <c r="Q57" i="788"/>
  <c r="CO14" i="2819"/>
  <c r="AZ69" i="2819"/>
  <c r="AZ58" i="259"/>
  <c r="AZ59" i="259" s="1"/>
  <c r="BX6" i="259"/>
  <c r="BY26" i="259" s="1"/>
  <c r="BP38" i="2819"/>
  <c r="BP30" i="259" s="1"/>
  <c r="BF27" i="2819"/>
  <c r="AO12" i="2819"/>
  <c r="Q18" i="2819"/>
  <c r="BM20" i="2819"/>
  <c r="CN28" i="2819"/>
  <c r="CN19" i="259" s="1"/>
  <c r="BL38" i="2819"/>
  <c r="BL39" i="2819" s="1"/>
  <c r="F28" i="2819"/>
  <c r="F19" i="259" s="1"/>
  <c r="F21" i="259" s="1"/>
  <c r="BK18" i="2819"/>
  <c r="BB42" i="8364"/>
  <c r="BA34" i="2819"/>
  <c r="AX70" i="2819"/>
  <c r="AK12" i="2819"/>
  <c r="W18" i="2819"/>
  <c r="CC22" i="2819"/>
  <c r="CV50" i="2819"/>
  <c r="CV49" i="2819"/>
  <c r="BU65" i="2819"/>
  <c r="BU52" i="2819" s="1"/>
  <c r="BT69" i="2819"/>
  <c r="BT68" i="2819"/>
  <c r="BT70" i="2819"/>
  <c r="BT57" i="788"/>
  <c r="BT60" i="788" s="1"/>
  <c r="BT58" i="259"/>
  <c r="BT58" i="8364" s="1"/>
  <c r="AN57" i="788"/>
  <c r="AN60" i="788" s="1"/>
  <c r="AN52" i="2819"/>
  <c r="AO59" i="2819" s="1"/>
  <c r="AN58" i="259"/>
  <c r="AN58" i="8364" s="1"/>
  <c r="AN68" i="2819"/>
  <c r="AN70" i="2819"/>
  <c r="AN69" i="2819"/>
  <c r="O17" i="2819"/>
  <c r="AL38" i="2819"/>
  <c r="AL30" i="259" s="1"/>
  <c r="AL25" i="259" s="1"/>
  <c r="Z67" i="2819"/>
  <c r="CA20" i="2819"/>
  <c r="BS22" i="2819"/>
  <c r="AT61" i="17060"/>
  <c r="BP28" i="2819"/>
  <c r="BQ14" i="2819"/>
  <c r="BZ58" i="259"/>
  <c r="BZ57" i="788"/>
  <c r="AT58" i="259"/>
  <c r="AT57" i="788"/>
  <c r="AC9" i="259"/>
  <c r="B35" i="2819"/>
  <c r="BZ70" i="2819"/>
  <c r="CM36" i="2819"/>
  <c r="CM18" i="2819"/>
  <c r="AA18" i="2819"/>
  <c r="BG14" i="2819"/>
  <c r="BF13" i="2819"/>
  <c r="BP6" i="259"/>
  <c r="BQ17" i="259" s="1"/>
  <c r="BY26" i="2819"/>
  <c r="AQ22" i="2819"/>
  <c r="Y18" i="2819"/>
  <c r="BV38" i="2819"/>
  <c r="BW38" i="2819" s="1"/>
  <c r="BS36" i="2819"/>
  <c r="V28" i="259"/>
  <c r="V28" i="8364" s="1"/>
  <c r="BC12" i="2819"/>
  <c r="W34" i="2819"/>
  <c r="AJ61" i="17060"/>
  <c r="AT68" i="2819"/>
  <c r="BS14" i="2819"/>
  <c r="CG18" i="2819"/>
  <c r="Q51" i="788"/>
  <c r="AA34" i="2819"/>
  <c r="AE17" i="2316"/>
  <c r="AM7" i="2316"/>
  <c r="CD68" i="2819"/>
  <c r="CD57" i="788"/>
  <c r="CB57" i="788"/>
  <c r="CB44" i="788" s="1"/>
  <c r="CL28" i="2819"/>
  <c r="CL19" i="259" s="1"/>
  <c r="BV6" i="259"/>
  <c r="BW9" i="259" s="1"/>
  <c r="Z28" i="2819"/>
  <c r="Z19" i="259" s="1"/>
  <c r="AT69" i="2316"/>
  <c r="AZ59" i="17060"/>
  <c r="AG14" i="2819"/>
  <c r="BY14" i="2819"/>
  <c r="Y20" i="2819"/>
  <c r="CI12" i="2819"/>
  <c r="R17" i="2819"/>
  <c r="BG20" i="2819"/>
  <c r="G22" i="2819"/>
  <c r="BQ12" i="2819"/>
  <c r="CV69" i="2316"/>
  <c r="CV70" i="2316"/>
  <c r="CG7" i="2316"/>
  <c r="AG20" i="2819"/>
  <c r="AR38" i="2819"/>
  <c r="AR28" i="2819"/>
  <c r="AS12" i="2819"/>
  <c r="BJ67" i="2316"/>
  <c r="BJ65" i="2819"/>
  <c r="BH28" i="2819"/>
  <c r="BI14" i="2819"/>
  <c r="CM12" i="2819"/>
  <c r="BF66" i="2819"/>
  <c r="AT69" i="2819"/>
  <c r="BW36" i="2819"/>
  <c r="B26" i="8364"/>
  <c r="B27" i="8364" s="1"/>
  <c r="BV28" i="8364"/>
  <c r="BV29" i="8364" s="1"/>
  <c r="BF69" i="2819"/>
  <c r="BW18" i="2819"/>
  <c r="C18" i="2819"/>
  <c r="AQ14" i="2819"/>
  <c r="CF6" i="259"/>
  <c r="CG28" i="259" s="1"/>
  <c r="AA20" i="2819"/>
  <c r="CM22" i="2819"/>
  <c r="AA22" i="2819"/>
  <c r="CL38" i="2819"/>
  <c r="CL30" i="259" s="1"/>
  <c r="Z38" i="2819"/>
  <c r="Z30" i="259" s="1"/>
  <c r="B28" i="2819"/>
  <c r="B19" i="259" s="1"/>
  <c r="BC36" i="2819"/>
  <c r="AF38" i="2819"/>
  <c r="AG38" i="2819" s="1"/>
  <c r="BS26" i="2819"/>
  <c r="CA26" i="2819"/>
  <c r="BC18" i="2819"/>
  <c r="BJ60" i="17060"/>
  <c r="AJ43" i="17060"/>
  <c r="AJ48" i="17060" s="1"/>
  <c r="BY20" i="2819"/>
  <c r="BQ20" i="2819"/>
  <c r="AX67" i="2316"/>
  <c r="BM7" i="2316"/>
  <c r="AO17" i="2316"/>
  <c r="BQ7" i="2316"/>
  <c r="AB58" i="259"/>
  <c r="AB52" i="2819"/>
  <c r="AB70" i="2819"/>
  <c r="Z58" i="259"/>
  <c r="Z68" i="2819"/>
  <c r="U26" i="259"/>
  <c r="AC28" i="259"/>
  <c r="BV37" i="2819"/>
  <c r="X28" i="2819"/>
  <c r="X19" i="259" s="1"/>
  <c r="AW9" i="259"/>
  <c r="Z52" i="2819"/>
  <c r="Z55" i="2819" s="1"/>
  <c r="AW28" i="259"/>
  <c r="Z69" i="2819"/>
  <c r="BZ52" i="2819"/>
  <c r="BZ57" i="2819" s="1"/>
  <c r="BW12" i="2819"/>
  <c r="BQ34" i="2819"/>
  <c r="AF28" i="2819"/>
  <c r="AF19" i="259" s="1"/>
  <c r="CF38" i="2819"/>
  <c r="CF30" i="259" s="1"/>
  <c r="C20" i="2819"/>
  <c r="C34" i="2819"/>
  <c r="AP28" i="2819"/>
  <c r="AP19" i="259" s="1"/>
  <c r="Z6" i="259"/>
  <c r="AA26" i="259" s="1"/>
  <c r="B38" i="2819"/>
  <c r="B39" i="2819" s="1"/>
  <c r="BV13" i="2819"/>
  <c r="W12" i="2819"/>
  <c r="AG36" i="2819"/>
  <c r="BS20" i="2819"/>
  <c r="BS34" i="2819"/>
  <c r="BC14" i="2819"/>
  <c r="CA34" i="2819"/>
  <c r="BT70" i="2316"/>
  <c r="AT59" i="17060"/>
  <c r="C26" i="2819"/>
  <c r="BC26" i="2819"/>
  <c r="BT52" i="2316"/>
  <c r="BT57" i="2316" s="1"/>
  <c r="CG12" i="2819"/>
  <c r="CF52" i="2819"/>
  <c r="CF57" i="788"/>
  <c r="BY18" i="2819"/>
  <c r="AR58" i="259"/>
  <c r="AR57" i="788"/>
  <c r="AR44" i="788" s="1"/>
  <c r="AC34" i="2819"/>
  <c r="AC18" i="2819"/>
  <c r="AC14" i="2819"/>
  <c r="AC7" i="2819" s="1"/>
  <c r="CP58" i="259"/>
  <c r="CP57" i="788"/>
  <c r="BX58" i="259"/>
  <c r="BX69" i="2819"/>
  <c r="BX57" i="788"/>
  <c r="CN58" i="259"/>
  <c r="CN70" i="2819"/>
  <c r="CN57" i="788"/>
  <c r="AS7" i="2316"/>
  <c r="AC7" i="2316"/>
  <c r="BC7" i="2316"/>
  <c r="BL69" i="2819"/>
  <c r="BL67" i="2819"/>
  <c r="BL57" i="788"/>
  <c r="CD69" i="2819"/>
  <c r="BF37" i="2819"/>
  <c r="AT52" i="2819"/>
  <c r="AU59" i="2819" s="1"/>
  <c r="Y34" i="2819"/>
  <c r="BG12" i="2819"/>
  <c r="BY22" i="2819"/>
  <c r="CE9" i="259"/>
  <c r="BX38" i="2819"/>
  <c r="BX30" i="259" s="1"/>
  <c r="C22" i="2819"/>
  <c r="CA12" i="2819"/>
  <c r="G12" i="2819"/>
  <c r="CA18" i="2819"/>
  <c r="BR38" i="2819"/>
  <c r="BR30" i="259" s="1"/>
  <c r="CA14" i="2819"/>
  <c r="CD70" i="2316"/>
  <c r="AJ59" i="17060"/>
  <c r="BS18" i="2819"/>
  <c r="BQ18" i="2819"/>
  <c r="X70" i="2819"/>
  <c r="X69" i="2819"/>
  <c r="AC20" i="2819"/>
  <c r="AC17" i="2316"/>
  <c r="CI7" i="2316"/>
  <c r="BH58" i="259"/>
  <c r="BH69" i="2819"/>
  <c r="BH68" i="2819"/>
  <c r="BH57" i="788"/>
  <c r="AK17" i="2316"/>
  <c r="AF76" i="2316"/>
  <c r="AF69" i="2316" s="1"/>
  <c r="J49" i="2316"/>
  <c r="B59" i="17060"/>
  <c r="BW15" i="17060"/>
  <c r="O15" i="17060"/>
  <c r="B70" i="8364"/>
  <c r="B43" i="8364" s="1"/>
  <c r="P76" i="2316"/>
  <c r="P69" i="2316" s="1"/>
  <c r="BZ68" i="8364"/>
  <c r="BZ42" i="8364" s="1"/>
  <c r="C11" i="17060"/>
  <c r="AJ53" i="17060"/>
  <c r="CQ6" i="17060"/>
  <c r="AK29" i="17060"/>
  <c r="BI15" i="17060"/>
  <c r="N76" i="2316"/>
  <c r="N69" i="2316" s="1"/>
  <c r="BE11" i="17060"/>
  <c r="H50" i="17060"/>
  <c r="I25" i="17060" s="1"/>
  <c r="BI9" i="17060"/>
  <c r="BI6" i="17060" s="1"/>
  <c r="I19" i="17060"/>
  <c r="C19" i="17060"/>
  <c r="BM17" i="17060"/>
  <c r="AZ40" i="17060"/>
  <c r="I17" i="17060"/>
  <c r="BY9" i="17060"/>
  <c r="CB69" i="8364"/>
  <c r="BE17" i="17060"/>
  <c r="B50" i="17060"/>
  <c r="C25" i="17060" s="1"/>
  <c r="AK25" i="17060"/>
  <c r="AH14" i="17060"/>
  <c r="BI19" i="17060"/>
  <c r="B41" i="17060"/>
  <c r="BE25" i="17060"/>
  <c r="R61" i="17060"/>
  <c r="AF49" i="2316"/>
  <c r="CT75" i="2316"/>
  <c r="CT68" i="2316" s="1"/>
  <c r="R76" i="2316"/>
  <c r="R69" i="2316" s="1"/>
  <c r="AK17" i="17060"/>
  <c r="BE29" i="17060"/>
  <c r="BE27" i="17060"/>
  <c r="BY15" i="17060"/>
  <c r="AV53" i="17060"/>
  <c r="BM27" i="17060"/>
  <c r="AX30" i="17060"/>
  <c r="AW15" i="17060"/>
  <c r="AH8" i="17060"/>
  <c r="R41" i="17060"/>
  <c r="B75" i="2316"/>
  <c r="B68" i="2316" s="1"/>
  <c r="CT68" i="8364"/>
  <c r="BH50" i="17060"/>
  <c r="BI25" i="17060" s="1"/>
  <c r="B40" i="17060"/>
  <c r="AJ52" i="17060"/>
  <c r="BD54" i="17060"/>
  <c r="CB40" i="17060"/>
  <c r="CB59" i="17060"/>
  <c r="AK11" i="17060"/>
  <c r="BY11" i="17060"/>
  <c r="BZ40" i="17060"/>
  <c r="CG11" i="17060"/>
  <c r="BY17" i="17060"/>
  <c r="AF69" i="8364"/>
  <c r="AF55" i="8364" s="1"/>
  <c r="BD59" i="2316"/>
  <c r="BD63" i="2316" s="1"/>
  <c r="AV76" i="2316"/>
  <c r="AV69" i="2316" s="1"/>
  <c r="BE9" i="17060"/>
  <c r="BX50" i="17060"/>
  <c r="BY29" i="17060" s="1"/>
  <c r="BE19" i="17060"/>
  <c r="AK19" i="17060"/>
  <c r="AE19" i="17060"/>
  <c r="AG59" i="2819"/>
  <c r="W26" i="259"/>
  <c r="V34" i="259"/>
  <c r="V34" i="8364" s="1"/>
  <c r="V33" i="259"/>
  <c r="W17" i="259"/>
  <c r="W9" i="259"/>
  <c r="W11" i="259"/>
  <c r="AW65" i="2819"/>
  <c r="AW59" i="2819"/>
  <c r="CI34" i="2819"/>
  <c r="CI18" i="2819"/>
  <c r="R17" i="259"/>
  <c r="R17" i="8364" s="1"/>
  <c r="S26" i="2819"/>
  <c r="CL17" i="259"/>
  <c r="CM26" i="2819"/>
  <c r="BW20" i="2819"/>
  <c r="BV21" i="2819"/>
  <c r="AQ20" i="2819"/>
  <c r="BP63" i="2819"/>
  <c r="BP52" i="2819"/>
  <c r="AH52" i="259"/>
  <c r="AH55" i="788"/>
  <c r="AH44" i="788"/>
  <c r="AH53" i="788"/>
  <c r="AI26" i="788"/>
  <c r="AH54" i="788"/>
  <c r="AI28" i="788"/>
  <c r="AI30" i="788"/>
  <c r="AR54" i="788"/>
  <c r="AR53" i="788"/>
  <c r="AR52" i="259"/>
  <c r="AR55" i="788"/>
  <c r="AS30" i="788"/>
  <c r="AS26" i="788"/>
  <c r="AS28" i="788"/>
  <c r="CN62" i="2819"/>
  <c r="CN63" i="2819"/>
  <c r="CN52" i="2819"/>
  <c r="BL52" i="259"/>
  <c r="BL52" i="788"/>
  <c r="BL53" i="788"/>
  <c r="BL55" i="788"/>
  <c r="BM26" i="788"/>
  <c r="BM28" i="788"/>
  <c r="BM30" i="788"/>
  <c r="BL54" i="788"/>
  <c r="AR62" i="2819"/>
  <c r="AR63" i="2819"/>
  <c r="AR52" i="2819"/>
  <c r="BR62" i="2819"/>
  <c r="BR63" i="2819"/>
  <c r="BD52" i="259"/>
  <c r="BD55" i="788"/>
  <c r="BD54" i="788"/>
  <c r="BD53" i="788"/>
  <c r="BE28" i="788"/>
  <c r="BD52" i="788"/>
  <c r="BE30" i="788"/>
  <c r="BE26" i="788"/>
  <c r="CM11" i="259"/>
  <c r="CB76" i="2316"/>
  <c r="CB69" i="2316" s="1"/>
  <c r="CH28" i="2819"/>
  <c r="CH19" i="259" s="1"/>
  <c r="AV54" i="17060"/>
  <c r="AU29" i="17060"/>
  <c r="AQ15" i="17060"/>
  <c r="AW25" i="17060"/>
  <c r="AE17" i="17060"/>
  <c r="E59" i="2819"/>
  <c r="CL26" i="259"/>
  <c r="CM34" i="2819"/>
  <c r="G14" i="2819"/>
  <c r="AZ63" i="2819"/>
  <c r="AZ52" i="2819"/>
  <c r="BA59" i="2819" s="1"/>
  <c r="AH63" i="2819"/>
  <c r="AH61" i="2819"/>
  <c r="BB52" i="259"/>
  <c r="BB55" i="788"/>
  <c r="BB54" i="788"/>
  <c r="BB53" i="788"/>
  <c r="BC26" i="788"/>
  <c r="BC28" i="788"/>
  <c r="BB52" i="788"/>
  <c r="BC30" i="788"/>
  <c r="BZ52" i="259"/>
  <c r="BZ53" i="788"/>
  <c r="BZ55" i="788"/>
  <c r="BZ54" i="788"/>
  <c r="CA26" i="788"/>
  <c r="CA28" i="788"/>
  <c r="CA30" i="788"/>
  <c r="AP52" i="259"/>
  <c r="AP55" i="788"/>
  <c r="AP54" i="788"/>
  <c r="AP53" i="788"/>
  <c r="AQ30" i="788"/>
  <c r="AQ28" i="788"/>
  <c r="AQ26" i="788"/>
  <c r="BJ60" i="2819"/>
  <c r="BJ62" i="2819"/>
  <c r="BD61" i="2819"/>
  <c r="BD62" i="2819"/>
  <c r="B11" i="259"/>
  <c r="B13" i="2819"/>
  <c r="CV55" i="788"/>
  <c r="CV53" i="788"/>
  <c r="CW30" i="788"/>
  <c r="CW28" i="788"/>
  <c r="CW26" i="788"/>
  <c r="CV54" i="788"/>
  <c r="CL58" i="259"/>
  <c r="CL70" i="2819"/>
  <c r="CL68" i="2819"/>
  <c r="CL57" i="788"/>
  <c r="CL44" i="788" s="1"/>
  <c r="AZ52" i="259"/>
  <c r="AZ52" i="788"/>
  <c r="AZ55" i="788"/>
  <c r="AZ54" i="788"/>
  <c r="BA26" i="788"/>
  <c r="BA28" i="788"/>
  <c r="AZ53" i="788"/>
  <c r="BA30" i="788"/>
  <c r="CJ52" i="259"/>
  <c r="CJ45" i="259" s="1"/>
  <c r="CK58" i="259" s="1"/>
  <c r="CJ55" i="788"/>
  <c r="CJ54" i="788"/>
  <c r="CJ53" i="788"/>
  <c r="CK28" i="788"/>
  <c r="CK30" i="788"/>
  <c r="CK26" i="788"/>
  <c r="AL52" i="259"/>
  <c r="AL55" i="788"/>
  <c r="AL54" i="788"/>
  <c r="AL53" i="788"/>
  <c r="AM26" i="788"/>
  <c r="AM28" i="788"/>
  <c r="AM30" i="788"/>
  <c r="BV52" i="259"/>
  <c r="BV45" i="259" s="1"/>
  <c r="BW58" i="259" s="1"/>
  <c r="BV55" i="788"/>
  <c r="BV52" i="788"/>
  <c r="BV54" i="788"/>
  <c r="BV53" i="788"/>
  <c r="BW30" i="788"/>
  <c r="BW28" i="788"/>
  <c r="BW26" i="788"/>
  <c r="BF52" i="259"/>
  <c r="BF55" i="788"/>
  <c r="BF54" i="788"/>
  <c r="BF53" i="788"/>
  <c r="BF52" i="788"/>
  <c r="BG30" i="788"/>
  <c r="BG28" i="788"/>
  <c r="BG26" i="788"/>
  <c r="CP63" i="2819"/>
  <c r="CP62" i="2819"/>
  <c r="AL11" i="259"/>
  <c r="AL9" i="2819"/>
  <c r="AK9" i="259"/>
  <c r="AE65" i="2819"/>
  <c r="AE52" i="2819" s="1"/>
  <c r="D55" i="2819"/>
  <c r="AI17" i="2819"/>
  <c r="AW11" i="259"/>
  <c r="AM12" i="2819"/>
  <c r="O11" i="259"/>
  <c r="BC20" i="2819"/>
  <c r="AM34" i="2819"/>
  <c r="CH6" i="259"/>
  <c r="CI28" i="259" s="1"/>
  <c r="BJ50" i="17060"/>
  <c r="BK29" i="17060" s="1"/>
  <c r="AW17" i="17060"/>
  <c r="N50" i="17060"/>
  <c r="O29" i="17060" s="1"/>
  <c r="BB59" i="2316"/>
  <c r="BB62" i="2316" s="1"/>
  <c r="N72" i="2316"/>
  <c r="BC9" i="17060"/>
  <c r="N75" i="2316"/>
  <c r="N68" i="2316" s="1"/>
  <c r="C17" i="17060"/>
  <c r="AT43" i="17060"/>
  <c r="AU50" i="17060" s="1"/>
  <c r="N60" i="17060"/>
  <c r="BC25" i="17060"/>
  <c r="BC17" i="17060"/>
  <c r="BK17" i="17060"/>
  <c r="AD59" i="17060"/>
  <c r="CC11" i="17060"/>
  <c r="CJ61" i="2819"/>
  <c r="CJ62" i="2819"/>
  <c r="AL62" i="2819"/>
  <c r="AL63" i="2819"/>
  <c r="BV62" i="2819"/>
  <c r="BV60" i="2819"/>
  <c r="BV61" i="2819"/>
  <c r="AX20" i="17060"/>
  <c r="AN52" i="259"/>
  <c r="AN55" i="788"/>
  <c r="AN54" i="788"/>
  <c r="AN53" i="788"/>
  <c r="AO28" i="788"/>
  <c r="AO26" i="788"/>
  <c r="AO30" i="788"/>
  <c r="AU9" i="17060"/>
  <c r="N68" i="8364"/>
  <c r="N42" i="8364" s="1"/>
  <c r="CF50" i="17060"/>
  <c r="CF54" i="17060" s="1"/>
  <c r="BH68" i="2316"/>
  <c r="N40" i="17060"/>
  <c r="AW27" i="17060"/>
  <c r="AT52" i="17060"/>
  <c r="CG15" i="17060"/>
  <c r="AU19" i="17060"/>
  <c r="C15" i="17060"/>
  <c r="AW9" i="17060"/>
  <c r="AD40" i="17060"/>
  <c r="CI20" i="2819"/>
  <c r="S34" i="2819"/>
  <c r="BV70" i="2819"/>
  <c r="BV57" i="788"/>
  <c r="BV44" i="788" s="1"/>
  <c r="BV68" i="2819"/>
  <c r="AJ52" i="259"/>
  <c r="AJ55" i="788"/>
  <c r="AJ54" i="788"/>
  <c r="AK26" i="788"/>
  <c r="AK28" i="788"/>
  <c r="AK30" i="788"/>
  <c r="AJ53" i="788"/>
  <c r="CV42" i="788"/>
  <c r="CV41" i="788"/>
  <c r="BN52" i="259"/>
  <c r="BN52" i="788"/>
  <c r="BN55" i="788"/>
  <c r="BN44" i="788"/>
  <c r="BN53" i="788"/>
  <c r="BO26" i="788"/>
  <c r="BO28" i="788"/>
  <c r="BN54" i="788"/>
  <c r="BO30" i="788"/>
  <c r="AN61" i="2819"/>
  <c r="AN62" i="2819"/>
  <c r="BX62" i="2819"/>
  <c r="BX63" i="2819"/>
  <c r="BX52" i="2819"/>
  <c r="BA11" i="17060"/>
  <c r="E65" i="2819"/>
  <c r="S18" i="2819"/>
  <c r="CI36" i="2819"/>
  <c r="AD77" i="2316"/>
  <c r="AD50" i="2316" s="1"/>
  <c r="BV73" i="2819"/>
  <c r="T50" i="2316"/>
  <c r="AT54" i="17060"/>
  <c r="CG9" i="17060"/>
  <c r="AQ19" i="17060"/>
  <c r="AW11" i="17060"/>
  <c r="AL17" i="2819"/>
  <c r="S20" i="2819"/>
  <c r="CM20" i="2819"/>
  <c r="AP58" i="259"/>
  <c r="AP69" i="2819"/>
  <c r="AP57" i="788"/>
  <c r="AP44" i="788" s="1"/>
  <c r="AP70" i="2819"/>
  <c r="AT52" i="259"/>
  <c r="AT53" i="788"/>
  <c r="AT54" i="788"/>
  <c r="AT55" i="788"/>
  <c r="AU26" i="788"/>
  <c r="AU28" i="788"/>
  <c r="AU30" i="788"/>
  <c r="F55" i="259"/>
  <c r="F56" i="259"/>
  <c r="CL52" i="259"/>
  <c r="CL55" i="788"/>
  <c r="CL54" i="788"/>
  <c r="CL53" i="788"/>
  <c r="CM30" i="788"/>
  <c r="CM28" i="788"/>
  <c r="CM26" i="788"/>
  <c r="AJ63" i="2819"/>
  <c r="AJ52" i="2819"/>
  <c r="BN63" i="2819"/>
  <c r="BN61" i="2819"/>
  <c r="CR54" i="788"/>
  <c r="CS26" i="788"/>
  <c r="CR55" i="788"/>
  <c r="CS30" i="788"/>
  <c r="CR53" i="788"/>
  <c r="CS28" i="788"/>
  <c r="CR52" i="259"/>
  <c r="CR45" i="259" s="1"/>
  <c r="CS58" i="259" s="1"/>
  <c r="BT52" i="259"/>
  <c r="BT55" i="788"/>
  <c r="BT54" i="788"/>
  <c r="BT53" i="788"/>
  <c r="BU28" i="788"/>
  <c r="BU26" i="788"/>
  <c r="BU30" i="788"/>
  <c r="AD70" i="8364"/>
  <c r="CI14" i="2819"/>
  <c r="B19" i="2819"/>
  <c r="B17" i="2819"/>
  <c r="BF70" i="2819"/>
  <c r="BF68" i="2819"/>
  <c r="BF57" i="788"/>
  <c r="CL61" i="2819"/>
  <c r="CL62" i="2819"/>
  <c r="AX52" i="259"/>
  <c r="AX52" i="788"/>
  <c r="AX55" i="788"/>
  <c r="AX54" i="788"/>
  <c r="AY26" i="788"/>
  <c r="AY28" i="788"/>
  <c r="AX53" i="788"/>
  <c r="AX44" i="788"/>
  <c r="AY30" i="788"/>
  <c r="BX52" i="259"/>
  <c r="BX54" i="788"/>
  <c r="BX53" i="788"/>
  <c r="BY26" i="788"/>
  <c r="BY30" i="788"/>
  <c r="BX55" i="788"/>
  <c r="BY28" i="788"/>
  <c r="BZ63" i="2819"/>
  <c r="BZ62" i="2819"/>
  <c r="V48" i="788"/>
  <c r="BH60" i="2819"/>
  <c r="BH63" i="2819"/>
  <c r="BH52" i="2819"/>
  <c r="BT61" i="2819"/>
  <c r="BT62" i="2819"/>
  <c r="AI7" i="2819"/>
  <c r="AD68" i="8364"/>
  <c r="AD42" i="8364" s="1"/>
  <c r="AV52" i="17060"/>
  <c r="BC11" i="17060"/>
  <c r="CI22" i="2819"/>
  <c r="BB23" i="2819"/>
  <c r="BC22" i="2819"/>
  <c r="BB26" i="259"/>
  <c r="BB35" i="2819"/>
  <c r="BP52" i="259"/>
  <c r="BP55" i="788"/>
  <c r="BP54" i="788"/>
  <c r="BP53" i="788"/>
  <c r="BQ26" i="788"/>
  <c r="BQ28" i="788"/>
  <c r="BQ30" i="788"/>
  <c r="AX63" i="2819"/>
  <c r="AX61" i="2819"/>
  <c r="CB52" i="259"/>
  <c r="CB55" i="788"/>
  <c r="CB53" i="788"/>
  <c r="CB54" i="788"/>
  <c r="CC26" i="788"/>
  <c r="CC30" i="788"/>
  <c r="CC28" i="788"/>
  <c r="CN54" i="788"/>
  <c r="CN53" i="788"/>
  <c r="CN52" i="259"/>
  <c r="CO30" i="788"/>
  <c r="CN55" i="788"/>
  <c r="CO26" i="788"/>
  <c r="CO28" i="788"/>
  <c r="CP52" i="259"/>
  <c r="CP53" i="788"/>
  <c r="CP54" i="788"/>
  <c r="CQ28" i="788"/>
  <c r="CQ26" i="788"/>
  <c r="CP55" i="788"/>
  <c r="CQ30" i="788"/>
  <c r="BR52" i="259"/>
  <c r="BR55" i="788"/>
  <c r="BR54" i="788"/>
  <c r="BR53" i="788"/>
  <c r="BS26" i="788"/>
  <c r="BS28" i="788"/>
  <c r="BS30" i="788"/>
  <c r="CR68" i="2316"/>
  <c r="CR49" i="2316"/>
  <c r="CB50" i="17060"/>
  <c r="CC25" i="17060" s="1"/>
  <c r="CC19" i="17060"/>
  <c r="CR60" i="17060"/>
  <c r="O17" i="17060"/>
  <c r="AD41" i="17060"/>
  <c r="CR40" i="17060"/>
  <c r="CR76" i="2316"/>
  <c r="CR69" i="2316" s="1"/>
  <c r="CR68" i="8364"/>
  <c r="CR42" i="8364" s="1"/>
  <c r="CR59" i="17060"/>
  <c r="AW29" i="17060"/>
  <c r="AC6" i="17060"/>
  <c r="AW19" i="17060"/>
  <c r="AV40" i="17060"/>
  <c r="BT50" i="2316"/>
  <c r="CC17" i="17060"/>
  <c r="BB10" i="8364"/>
  <c r="CB49" i="2316"/>
  <c r="BN50" i="2316"/>
  <c r="BR50" i="2316"/>
  <c r="CH50" i="2316"/>
  <c r="AI29" i="17060"/>
  <c r="P49" i="2316"/>
  <c r="BZ43" i="8364"/>
  <c r="CR50" i="2316"/>
  <c r="AA29" i="17060"/>
  <c r="H44" i="17072"/>
  <c r="N44" i="17072" s="1"/>
  <c r="AG110" i="17074"/>
  <c r="N24" i="17074"/>
  <c r="N46" i="17074" s="1"/>
  <c r="AG86" i="17074"/>
  <c r="AG142" i="17072"/>
  <c r="F145" i="17072"/>
  <c r="O143" i="17072"/>
  <c r="D140" i="17072"/>
  <c r="O139" i="17072"/>
  <c r="P147" i="17072"/>
  <c r="L145" i="17072"/>
  <c r="H67" i="17072"/>
  <c r="I139" i="17072"/>
  <c r="O142" i="17072"/>
  <c r="O141" i="17072"/>
  <c r="P149" i="17072"/>
  <c r="L147" i="17072"/>
  <c r="Z145" i="17072"/>
  <c r="P143" i="17072"/>
  <c r="Z141" i="17072"/>
  <c r="P145" i="17072"/>
  <c r="Y141" i="17072"/>
  <c r="U139" i="17072"/>
  <c r="J148" i="17072"/>
  <c r="K142" i="17072"/>
  <c r="L149" i="17072"/>
  <c r="R147" i="17072"/>
  <c r="U141" i="17072"/>
  <c r="W146" i="17072"/>
  <c r="K144" i="17072"/>
  <c r="AG146" i="17072"/>
  <c r="I149" i="17072"/>
  <c r="L143" i="17072"/>
  <c r="Y148" i="17072"/>
  <c r="J141" i="17072"/>
  <c r="W148" i="17072"/>
  <c r="K146" i="17072"/>
  <c r="M144" i="17072"/>
  <c r="R142" i="17072"/>
  <c r="K150" i="17072"/>
  <c r="H140" i="17072"/>
  <c r="F147" i="17072"/>
  <c r="AA140" i="17072"/>
  <c r="F140" i="17072"/>
  <c r="W150" i="17072"/>
  <c r="K148" i="17072"/>
  <c r="M146" i="17072"/>
  <c r="BT42" i="8364"/>
  <c r="G26" i="259"/>
  <c r="G11" i="259"/>
  <c r="G9" i="259"/>
  <c r="N34" i="259"/>
  <c r="N34" i="8364" s="1"/>
  <c r="O17" i="259"/>
  <c r="AC26" i="259"/>
  <c r="BE9" i="259"/>
  <c r="AI9" i="259"/>
  <c r="BG28" i="259"/>
  <c r="AI17" i="259"/>
  <c r="U9" i="259"/>
  <c r="BE28" i="259"/>
  <c r="BG17" i="259"/>
  <c r="M148" i="17072"/>
  <c r="F143" i="17072"/>
  <c r="F149" i="17072"/>
  <c r="Y143" i="17072"/>
  <c r="AG148" i="17072"/>
  <c r="X140" i="17072"/>
  <c r="Q145" i="17072"/>
  <c r="Y139" i="17072"/>
  <c r="Z142" i="17072"/>
  <c r="R149" i="17072"/>
  <c r="K139" i="17072"/>
  <c r="K141" i="17072"/>
  <c r="Z147" i="17072"/>
  <c r="Y147" i="17072"/>
  <c r="T140" i="17072"/>
  <c r="O144" i="17072"/>
  <c r="E140" i="17072"/>
  <c r="Q142" i="17072"/>
  <c r="Y145" i="17072"/>
  <c r="V140" i="17072"/>
  <c r="AE143" i="17072"/>
  <c r="R139" i="17072"/>
  <c r="AE139" i="17072"/>
  <c r="W142" i="17072"/>
  <c r="J150" i="17072"/>
  <c r="G147" i="17072"/>
  <c r="G149" i="17072"/>
  <c r="AF141" i="17072"/>
  <c r="AF143" i="17072"/>
  <c r="AF145" i="17072"/>
  <c r="AF147" i="17072"/>
  <c r="AF149" i="17072"/>
  <c r="AA142" i="17072"/>
  <c r="AA144" i="17072"/>
  <c r="AA146" i="17072"/>
  <c r="AA148" i="17072"/>
  <c r="AA150" i="17072"/>
  <c r="AB143" i="17072"/>
  <c r="AB145" i="17072"/>
  <c r="AB147" i="17072"/>
  <c r="AB149" i="17072"/>
  <c r="AC142" i="17072"/>
  <c r="AC144" i="17072"/>
  <c r="AC146" i="17072"/>
  <c r="AC148" i="17072"/>
  <c r="AC150" i="17072"/>
  <c r="V143" i="17072"/>
  <c r="V145" i="17072"/>
  <c r="V147" i="17072"/>
  <c r="V149" i="17072"/>
  <c r="C139" i="17072"/>
  <c r="L140" i="17072"/>
  <c r="N140" i="17072"/>
  <c r="I150" i="17072"/>
  <c r="J149" i="17072"/>
  <c r="AE150" i="17072"/>
  <c r="X145" i="17072"/>
  <c r="X147" i="17072"/>
  <c r="S144" i="17072"/>
  <c r="T143" i="17072"/>
  <c r="U142" i="17072"/>
  <c r="U148" i="17072"/>
  <c r="AG144" i="17072"/>
  <c r="AG139" i="17072"/>
  <c r="AG140" i="17072"/>
  <c r="AF140" i="17072"/>
  <c r="Q146" i="17072"/>
  <c r="I140" i="17072"/>
  <c r="Q143" i="17072"/>
  <c r="R150" i="17072"/>
  <c r="S139" i="17072"/>
  <c r="S141" i="17072"/>
  <c r="Z148" i="17072"/>
  <c r="Y150" i="17072"/>
  <c r="AB140" i="17072"/>
  <c r="AG145" i="17072"/>
  <c r="M140" i="17072"/>
  <c r="G143" i="17072"/>
  <c r="Y149" i="17072"/>
  <c r="AD140" i="17072"/>
  <c r="R144" i="17072"/>
  <c r="R140" i="17072"/>
  <c r="G140" i="17072"/>
  <c r="J143" i="17072"/>
  <c r="O145" i="17072"/>
  <c r="O147" i="17072"/>
  <c r="O149" i="17072"/>
  <c r="H142" i="17072"/>
  <c r="H144" i="17072"/>
  <c r="H146" i="17072"/>
  <c r="H148" i="17072"/>
  <c r="H150" i="17072"/>
  <c r="C143" i="17072"/>
  <c r="C145" i="17072"/>
  <c r="C147" i="17072"/>
  <c r="C149" i="17072"/>
  <c r="D142" i="17072"/>
  <c r="D144" i="17072"/>
  <c r="D146" i="17072"/>
  <c r="D148" i="17072"/>
  <c r="D150" i="17072"/>
  <c r="E143" i="17072"/>
  <c r="E145" i="17072"/>
  <c r="E147" i="17072"/>
  <c r="E149" i="17072"/>
  <c r="AD141" i="17072"/>
  <c r="AD143" i="17072"/>
  <c r="AD145" i="17072"/>
  <c r="AD147" i="17072"/>
  <c r="AD149" i="17072"/>
  <c r="G142" i="17072"/>
  <c r="I144" i="17072"/>
  <c r="AE146" i="17072"/>
  <c r="H139" i="17072"/>
  <c r="H141" i="17072"/>
  <c r="Q147" i="17072"/>
  <c r="Q140" i="17072"/>
  <c r="G144" i="17072"/>
  <c r="J139" i="17072"/>
  <c r="AA139" i="17072"/>
  <c r="AA141" i="17072"/>
  <c r="Z149" i="17072"/>
  <c r="D139" i="17072"/>
  <c r="D141" i="17072"/>
  <c r="AG147" i="17072"/>
  <c r="U140" i="17072"/>
  <c r="Z143" i="17072"/>
  <c r="F139" i="17072"/>
  <c r="F141" i="17072"/>
  <c r="I145" i="17072"/>
  <c r="R141" i="17072"/>
  <c r="O140" i="17072"/>
  <c r="W144" i="17072"/>
  <c r="W145" i="17072"/>
  <c r="W147" i="17072"/>
  <c r="W149" i="17072"/>
  <c r="P142" i="17072"/>
  <c r="P144" i="17072"/>
  <c r="P146" i="17072"/>
  <c r="P148" i="17072"/>
  <c r="P150" i="17072"/>
  <c r="K143" i="17072"/>
  <c r="K145" i="17072"/>
  <c r="K147" i="17072"/>
  <c r="K149" i="17072"/>
  <c r="L142" i="17072"/>
  <c r="L144" i="17072"/>
  <c r="L146" i="17072"/>
  <c r="L148" i="17072"/>
  <c r="L150" i="17072"/>
  <c r="M143" i="17072"/>
  <c r="M145" i="17072"/>
  <c r="M147" i="17072"/>
  <c r="M149" i="17072"/>
  <c r="F142" i="17072"/>
  <c r="F144" i="17072"/>
  <c r="F146" i="17072"/>
  <c r="F148" i="17072"/>
  <c r="F150" i="17072"/>
  <c r="AG143" i="17072"/>
  <c r="AG141" i="17072"/>
  <c r="Y144" i="17072"/>
  <c r="R148" i="17072"/>
  <c r="Z146" i="17072"/>
  <c r="AE142" i="17072"/>
  <c r="AE148" i="17072"/>
  <c r="N145" i="17072"/>
  <c r="P139" i="17072"/>
  <c r="P141" i="17072"/>
  <c r="Q148" i="17072"/>
  <c r="Y140" i="17072"/>
  <c r="Z144" i="17072"/>
  <c r="J140" i="17072"/>
  <c r="C140" i="17072"/>
  <c r="J142" i="17072"/>
  <c r="Z150" i="17072"/>
  <c r="L139" i="17072"/>
  <c r="L141" i="17072"/>
  <c r="AG149" i="17072"/>
  <c r="AC140" i="17072"/>
  <c r="Q144" i="17072"/>
  <c r="N139" i="17072"/>
  <c r="N141" i="17072"/>
  <c r="I146" i="17072"/>
  <c r="R143" i="17072"/>
  <c r="W140" i="17072"/>
  <c r="J145" i="17072"/>
  <c r="AE145" i="17072"/>
  <c r="AE147" i="17072"/>
  <c r="AE149" i="17072"/>
  <c r="X142" i="17072"/>
  <c r="X144" i="17072"/>
  <c r="X146" i="17072"/>
  <c r="X148" i="17072"/>
  <c r="X150" i="17072"/>
  <c r="S143" i="17072"/>
  <c r="S145" i="17072"/>
  <c r="S147" i="17072"/>
  <c r="S149" i="17072"/>
  <c r="T142" i="17072"/>
  <c r="T144" i="17072"/>
  <c r="T146" i="17072"/>
  <c r="T148" i="17072"/>
  <c r="T150" i="17072"/>
  <c r="U143" i="17072"/>
  <c r="U145" i="17072"/>
  <c r="U147" i="17072"/>
  <c r="U149" i="17072"/>
  <c r="N142" i="17072"/>
  <c r="N144" i="17072"/>
  <c r="N146" i="17072"/>
  <c r="N148" i="17072"/>
  <c r="N150" i="17072"/>
  <c r="M150" i="17072"/>
  <c r="P140" i="17072"/>
  <c r="C141" i="17072"/>
  <c r="AC141" i="17072"/>
  <c r="I143" i="17072"/>
  <c r="W139" i="17072"/>
  <c r="X143" i="17072"/>
  <c r="S142" i="17072"/>
  <c r="T145" i="17072"/>
  <c r="T147" i="17072"/>
  <c r="U144" i="17072"/>
  <c r="U150" i="17072"/>
  <c r="N143" i="17072"/>
  <c r="N147" i="17072"/>
  <c r="X139" i="17072"/>
  <c r="X141" i="17072"/>
  <c r="Q149" i="17072"/>
  <c r="I141" i="17072"/>
  <c r="R145" i="17072"/>
  <c r="I142" i="17072"/>
  <c r="K140" i="17072"/>
  <c r="W143" i="17072"/>
  <c r="Z139" i="17072"/>
  <c r="T139" i="17072"/>
  <c r="T141" i="17072"/>
  <c r="E139" i="17072"/>
  <c r="E141" i="17072"/>
  <c r="G145" i="17072"/>
  <c r="V139" i="17072"/>
  <c r="V141" i="17072"/>
  <c r="I147" i="17072"/>
  <c r="Y146" i="17072"/>
  <c r="AE140" i="17072"/>
  <c r="J146" i="17072"/>
  <c r="G146" i="17072"/>
  <c r="G148" i="17072"/>
  <c r="G150" i="17072"/>
  <c r="AF142" i="17072"/>
  <c r="AF144" i="17072"/>
  <c r="AF146" i="17072"/>
  <c r="AF148" i="17072"/>
  <c r="AF150" i="17072"/>
  <c r="AA143" i="17072"/>
  <c r="AA145" i="17072"/>
  <c r="AA147" i="17072"/>
  <c r="AA149" i="17072"/>
  <c r="AB142" i="17072"/>
  <c r="AB144" i="17072"/>
  <c r="AB146" i="17072"/>
  <c r="AB148" i="17072"/>
  <c r="AB150" i="17072"/>
  <c r="AC143" i="17072"/>
  <c r="AC145" i="17072"/>
  <c r="AC147" i="17072"/>
  <c r="AC149" i="17072"/>
  <c r="V142" i="17072"/>
  <c r="V144" i="17072"/>
  <c r="V146" i="17072"/>
  <c r="V148" i="17072"/>
  <c r="V150" i="17072"/>
  <c r="Q139" i="17072"/>
  <c r="AC139" i="17072"/>
  <c r="W141" i="17072"/>
  <c r="X149" i="17072"/>
  <c r="S146" i="17072"/>
  <c r="S148" i="17072"/>
  <c r="S150" i="17072"/>
  <c r="T149" i="17072"/>
  <c r="U146" i="17072"/>
  <c r="N149" i="17072"/>
  <c r="AG150" i="17072"/>
  <c r="AF139" i="17072"/>
  <c r="Y142" i="17072"/>
  <c r="Q150" i="17072"/>
  <c r="Q141" i="17072"/>
  <c r="R146" i="17072"/>
  <c r="AE144" i="17072"/>
  <c r="S140" i="17072"/>
  <c r="J144" i="17072"/>
  <c r="Z140" i="17072"/>
  <c r="AB139" i="17072"/>
  <c r="AB141" i="17072"/>
  <c r="M139" i="17072"/>
  <c r="M141" i="17072"/>
  <c r="AD139" i="17072"/>
  <c r="AE141" i="17072"/>
  <c r="I148" i="17072"/>
  <c r="G139" i="17072"/>
  <c r="G141" i="17072"/>
  <c r="J147" i="17072"/>
  <c r="O146" i="17072"/>
  <c r="O148" i="17072"/>
  <c r="O150" i="17072"/>
  <c r="H143" i="17072"/>
  <c r="H145" i="17072"/>
  <c r="H147" i="17072"/>
  <c r="H149" i="17072"/>
  <c r="C142" i="17072"/>
  <c r="C144" i="17072"/>
  <c r="C146" i="17072"/>
  <c r="C148" i="17072"/>
  <c r="C150" i="17072"/>
  <c r="D143" i="17072"/>
  <c r="D145" i="17072"/>
  <c r="D147" i="17072"/>
  <c r="D149" i="17072"/>
  <c r="E142" i="17072"/>
  <c r="E144" i="17072"/>
  <c r="E146" i="17072"/>
  <c r="E148" i="17072"/>
  <c r="E150" i="17072"/>
  <c r="AD142" i="17072"/>
  <c r="AD144" i="17072"/>
  <c r="AD146" i="17072"/>
  <c r="AD148" i="17072"/>
  <c r="AD150" i="17072"/>
  <c r="N24" i="17072"/>
  <c r="N42" i="17072" s="1"/>
  <c r="B134" i="17072"/>
  <c r="X50" i="259"/>
  <c r="X48" i="259"/>
  <c r="X49" i="259"/>
  <c r="Y52" i="259"/>
  <c r="N55" i="8364"/>
  <c r="N56" i="8364"/>
  <c r="N28" i="8364"/>
  <c r="O28" i="259"/>
  <c r="CU38" i="2819"/>
  <c r="CT39" i="2819"/>
  <c r="CH28" i="8364"/>
  <c r="BB68" i="2316"/>
  <c r="BB49" i="2316"/>
  <c r="P59" i="2316"/>
  <c r="P54" i="17060"/>
  <c r="P53" i="17060"/>
  <c r="P43" i="17060"/>
  <c r="Q50" i="17060" s="1"/>
  <c r="P52" i="17060"/>
  <c r="Q29" i="17060"/>
  <c r="AJ19" i="8364"/>
  <c r="CJ58" i="8364"/>
  <c r="CJ63" i="259"/>
  <c r="CJ61" i="259"/>
  <c r="CJ62" i="259"/>
  <c r="CT29" i="8364"/>
  <c r="BF26" i="8364"/>
  <c r="BG26" i="259"/>
  <c r="BF27" i="259"/>
  <c r="P57" i="2819"/>
  <c r="P56" i="2819"/>
  <c r="P55" i="2819"/>
  <c r="AD28" i="8364"/>
  <c r="BN12" i="8364"/>
  <c r="T33" i="259"/>
  <c r="CL6" i="8364"/>
  <c r="CM9" i="8364" s="1"/>
  <c r="CL13" i="259"/>
  <c r="AB19" i="259"/>
  <c r="AB21" i="259" s="1"/>
  <c r="AC28" i="2819"/>
  <c r="BD17" i="8364"/>
  <c r="BD18" i="259"/>
  <c r="BE17" i="259"/>
  <c r="CN70" i="2316"/>
  <c r="CN50" i="2316"/>
  <c r="CN66" i="259"/>
  <c r="CN73" i="2819"/>
  <c r="CM9" i="259"/>
  <c r="N30" i="259"/>
  <c r="O38" i="2819"/>
  <c r="BR68" i="2316"/>
  <c r="BR49" i="2316"/>
  <c r="F68" i="2316"/>
  <c r="F49" i="2316"/>
  <c r="AR68" i="2316"/>
  <c r="AR49" i="2316"/>
  <c r="AZ70" i="2316"/>
  <c r="AZ50" i="2316"/>
  <c r="CP70" i="2316"/>
  <c r="CP50" i="2316"/>
  <c r="BP66" i="259"/>
  <c r="BP73" i="2819"/>
  <c r="BJ49" i="2316"/>
  <c r="BJ68" i="2316"/>
  <c r="AY27" i="17060"/>
  <c r="L70" i="2316"/>
  <c r="L50" i="2316"/>
  <c r="AP68" i="8364"/>
  <c r="AP42" i="8364" s="1"/>
  <c r="AP75" i="2316"/>
  <c r="AP40" i="17060"/>
  <c r="CL70" i="2316"/>
  <c r="CL50" i="2316"/>
  <c r="Z70" i="2316"/>
  <c r="Z50" i="2316"/>
  <c r="AT68" i="2316"/>
  <c r="AT49" i="2316"/>
  <c r="CR66" i="259"/>
  <c r="CR73" i="2819"/>
  <c r="AP59" i="17060"/>
  <c r="BT26" i="8364"/>
  <c r="BL50" i="2316"/>
  <c r="CF49" i="2316"/>
  <c r="CF68" i="2316"/>
  <c r="AB54" i="17060"/>
  <c r="AB59" i="2316"/>
  <c r="AC27" i="17060"/>
  <c r="AB52" i="17060"/>
  <c r="AB53" i="17060"/>
  <c r="AB43" i="17060"/>
  <c r="AC50" i="17060" s="1"/>
  <c r="BT61" i="2316"/>
  <c r="BQ25" i="17060"/>
  <c r="BV15" i="2316"/>
  <c r="BV39" i="2316"/>
  <c r="BV27" i="2316"/>
  <c r="BV19" i="2316"/>
  <c r="BV29" i="2316"/>
  <c r="BV21" i="2316"/>
  <c r="BV35" i="2316"/>
  <c r="BV23" i="2316"/>
  <c r="BV13" i="2316"/>
  <c r="BV37" i="2316"/>
  <c r="BV66" i="2316"/>
  <c r="AC29" i="17060"/>
  <c r="F55" i="8364"/>
  <c r="F56" i="8364"/>
  <c r="L43" i="8364"/>
  <c r="L42" i="8364"/>
  <c r="BZ70" i="2316"/>
  <c r="BZ50" i="2316"/>
  <c r="CL68" i="8364"/>
  <c r="CL75" i="2316"/>
  <c r="CL40" i="17060"/>
  <c r="X68" i="8364"/>
  <c r="X42" i="8364" s="1"/>
  <c r="X75" i="2316"/>
  <c r="X59" i="17060"/>
  <c r="CR59" i="2316"/>
  <c r="CR54" i="17060"/>
  <c r="CR52" i="17060"/>
  <c r="CR43" i="17060"/>
  <c r="CR53" i="17060"/>
  <c r="CS29" i="17060"/>
  <c r="D54" i="17060"/>
  <c r="D52" i="17060"/>
  <c r="D59" i="2316"/>
  <c r="D53" i="17060"/>
  <c r="D43" i="17060"/>
  <c r="E27" i="17060"/>
  <c r="CQ27" i="17060"/>
  <c r="CP52" i="17060"/>
  <c r="CP54" i="17060"/>
  <c r="BF48" i="2316"/>
  <c r="BF29" i="2316"/>
  <c r="BF21" i="2316"/>
  <c r="BF35" i="2316"/>
  <c r="BF23" i="2316"/>
  <c r="BF66" i="2316"/>
  <c r="BF13" i="2316"/>
  <c r="BF37" i="2316"/>
  <c r="BF15" i="2316"/>
  <c r="BF39" i="2316"/>
  <c r="BF27" i="2316"/>
  <c r="BF19" i="2316"/>
  <c r="CD56" i="8364"/>
  <c r="CD54" i="8364"/>
  <c r="CD55" i="8364"/>
  <c r="B10" i="8364"/>
  <c r="AB30" i="259"/>
  <c r="AC38" i="2819"/>
  <c r="BN18" i="8364"/>
  <c r="R43" i="8364"/>
  <c r="AV42" i="8364"/>
  <c r="AV43" i="8364"/>
  <c r="BH41" i="8364"/>
  <c r="BH43" i="8364"/>
  <c r="BH42" i="8364"/>
  <c r="BV58" i="8364"/>
  <c r="BV62" i="259"/>
  <c r="BV63" i="259"/>
  <c r="BV61" i="259"/>
  <c r="BV59" i="259"/>
  <c r="BV60" i="259"/>
  <c r="AZ27" i="8364"/>
  <c r="CT53" i="2819"/>
  <c r="BT57" i="2819"/>
  <c r="BT56" i="2819"/>
  <c r="BT55" i="2819"/>
  <c r="BF29" i="8364"/>
  <c r="Z29" i="8364"/>
  <c r="L56" i="8364"/>
  <c r="L55" i="8364"/>
  <c r="L54" i="8364"/>
  <c r="CK28" i="259"/>
  <c r="Q28" i="259"/>
  <c r="BJ27" i="8364"/>
  <c r="BZ28" i="8364"/>
  <c r="Q26" i="259"/>
  <c r="BH27" i="8364"/>
  <c r="X17" i="8364"/>
  <c r="T34" i="259"/>
  <c r="T34" i="8364" s="1"/>
  <c r="BH18" i="8364"/>
  <c r="AN17" i="8364"/>
  <c r="Q11" i="259"/>
  <c r="CU28" i="2819"/>
  <c r="CT29" i="2819"/>
  <c r="AL28" i="8364"/>
  <c r="U17" i="259"/>
  <c r="BT30" i="259"/>
  <c r="BD6" i="8364"/>
  <c r="BE11" i="8364" s="1"/>
  <c r="BD13" i="259"/>
  <c r="P33" i="259"/>
  <c r="BP70" i="2316"/>
  <c r="BP50" i="2316"/>
  <c r="BL26" i="8364"/>
  <c r="BL27" i="259"/>
  <c r="N6" i="8364"/>
  <c r="N13" i="259"/>
  <c r="BF66" i="259"/>
  <c r="BF73" i="2819"/>
  <c r="AC17" i="259"/>
  <c r="AB17" i="8364"/>
  <c r="BB50" i="2316"/>
  <c r="AX66" i="259"/>
  <c r="AX73" i="2819"/>
  <c r="CL53" i="17060"/>
  <c r="Z59" i="2316"/>
  <c r="Z52" i="17060"/>
  <c r="Z54" i="17060"/>
  <c r="AA27" i="17060"/>
  <c r="Z43" i="17060"/>
  <c r="AA50" i="17060" s="1"/>
  <c r="Z53" i="17060"/>
  <c r="Z51" i="17060"/>
  <c r="B59" i="2316"/>
  <c r="B53" i="17060"/>
  <c r="B54" i="17060"/>
  <c r="B52" i="17060"/>
  <c r="B43" i="17060"/>
  <c r="C50" i="17060" s="1"/>
  <c r="C27" i="17060"/>
  <c r="B51" i="17060"/>
  <c r="J70" i="2316"/>
  <c r="J50" i="2316"/>
  <c r="CH66" i="259"/>
  <c r="CH73" i="2819"/>
  <c r="AP69" i="8364"/>
  <c r="AP76" i="2316"/>
  <c r="AP69" i="2316" s="1"/>
  <c r="AP60" i="17060"/>
  <c r="CD66" i="259"/>
  <c r="CF73" i="2819"/>
  <c r="BN49" i="2316"/>
  <c r="BZ66" i="259"/>
  <c r="CB73" i="2819"/>
  <c r="BZ73" i="2819"/>
  <c r="BT63" i="2316"/>
  <c r="CS27" i="17060"/>
  <c r="AW56" i="17060"/>
  <c r="AW43" i="17060" s="1"/>
  <c r="AV47" i="17060"/>
  <c r="S25" i="17060"/>
  <c r="K25" i="17060"/>
  <c r="BN10" i="8364"/>
  <c r="CR6" i="8364"/>
  <c r="CS11" i="8364" s="1"/>
  <c r="BX66" i="259"/>
  <c r="BX73" i="2819"/>
  <c r="AF42" i="8364"/>
  <c r="AF43" i="8364"/>
  <c r="CN43" i="8364"/>
  <c r="CN42" i="8364"/>
  <c r="AD50" i="259"/>
  <c r="CF56" i="8364"/>
  <c r="CF55" i="8364"/>
  <c r="AZ29" i="8364"/>
  <c r="CR58" i="8364"/>
  <c r="CR61" i="259"/>
  <c r="CR63" i="259"/>
  <c r="CR62" i="259"/>
  <c r="AQ26" i="259"/>
  <c r="BV10" i="8364"/>
  <c r="CS28" i="259"/>
  <c r="CS26" i="259"/>
  <c r="AZ18" i="8364"/>
  <c r="AJ6" i="8364"/>
  <c r="AK26" i="8364" s="1"/>
  <c r="AJ13" i="259"/>
  <c r="AK26" i="259"/>
  <c r="BL12" i="8364"/>
  <c r="CD6" i="8364"/>
  <c r="CE11" i="8364" s="1"/>
  <c r="AH19" i="259"/>
  <c r="AH21" i="259" s="1"/>
  <c r="AH25" i="2819"/>
  <c r="AI28" i="2819"/>
  <c r="BJ12" i="8364"/>
  <c r="AD30" i="259"/>
  <c r="BX49" i="2316"/>
  <c r="BX68" i="2316"/>
  <c r="N33" i="259"/>
  <c r="G17" i="259"/>
  <c r="AZ11" i="8364"/>
  <c r="AZ12" i="259"/>
  <c r="BT49" i="2316"/>
  <c r="AP59" i="2316"/>
  <c r="AP53" i="17060"/>
  <c r="AP52" i="17060"/>
  <c r="AP43" i="17060"/>
  <c r="AP54" i="17060"/>
  <c r="AQ27" i="17060"/>
  <c r="BR66" i="259"/>
  <c r="BR73" i="2819"/>
  <c r="BN66" i="2316"/>
  <c r="BN37" i="2316"/>
  <c r="BN15" i="2316"/>
  <c r="BN39" i="2316"/>
  <c r="BN27" i="2316"/>
  <c r="BN19" i="2316"/>
  <c r="BN29" i="2316"/>
  <c r="BN21" i="2316"/>
  <c r="BN35" i="2316"/>
  <c r="BN23" i="2316"/>
  <c r="BN13" i="2316"/>
  <c r="CL69" i="8364"/>
  <c r="CL76" i="2316"/>
  <c r="CL69" i="2316" s="1"/>
  <c r="CL60" i="17060"/>
  <c r="X69" i="8364"/>
  <c r="X55" i="8364" s="1"/>
  <c r="X60" i="17060"/>
  <c r="X76" i="2316"/>
  <c r="X69" i="2316" s="1"/>
  <c r="BZ59" i="2316"/>
  <c r="CA27" i="17060"/>
  <c r="CA25" i="17060"/>
  <c r="BZ52" i="17060"/>
  <c r="BZ43" i="17060"/>
  <c r="CA50" i="17060" s="1"/>
  <c r="BZ53" i="17060"/>
  <c r="BZ54" i="17060"/>
  <c r="BN66" i="259"/>
  <c r="BN73" i="2819"/>
  <c r="BH35" i="2316"/>
  <c r="BH23" i="2316"/>
  <c r="BH66" i="2316"/>
  <c r="BH13" i="2316"/>
  <c r="BH37" i="2316"/>
  <c r="BH15" i="2316"/>
  <c r="BH39" i="2316"/>
  <c r="BH27" i="2316"/>
  <c r="BH19" i="2316"/>
  <c r="BH21" i="2316"/>
  <c r="BH48" i="2316"/>
  <c r="BH29" i="2316"/>
  <c r="BJ66" i="259"/>
  <c r="BJ73" i="2819"/>
  <c r="L46" i="17060"/>
  <c r="M56" i="17060"/>
  <c r="L48" i="17060"/>
  <c r="L47" i="17060"/>
  <c r="AQ29" i="17060"/>
  <c r="CA29" i="17060"/>
  <c r="B62" i="259"/>
  <c r="B61" i="259"/>
  <c r="P6" i="8364"/>
  <c r="Q11" i="8364" s="1"/>
  <c r="P13" i="259"/>
  <c r="CJ66" i="259"/>
  <c r="CJ73" i="2819"/>
  <c r="AZ66" i="259"/>
  <c r="AZ73" i="2819"/>
  <c r="F52" i="17060"/>
  <c r="Z43" i="8364"/>
  <c r="Z42" i="8364"/>
  <c r="Z41" i="8364"/>
  <c r="CD43" i="8364"/>
  <c r="CD42" i="8364"/>
  <c r="B41" i="8364"/>
  <c r="B42" i="8364"/>
  <c r="CB43" i="8364"/>
  <c r="AR43" i="8364"/>
  <c r="AR42" i="8364"/>
  <c r="B53" i="8364"/>
  <c r="B55" i="8364"/>
  <c r="B54" i="8364"/>
  <c r="BV27" i="8364"/>
  <c r="CC59" i="2819"/>
  <c r="CC52" i="2819" s="1"/>
  <c r="Q59" i="2819"/>
  <c r="Q52" i="2819" s="1"/>
  <c r="AV57" i="2819"/>
  <c r="AV56" i="2819"/>
  <c r="AV55" i="2819"/>
  <c r="AH28" i="8364"/>
  <c r="AI28" i="259"/>
  <c r="AD57" i="2819"/>
  <c r="AD56" i="2819"/>
  <c r="AD55" i="2819"/>
  <c r="N58" i="8364"/>
  <c r="N62" i="259"/>
  <c r="N63" i="259"/>
  <c r="N61" i="259"/>
  <c r="N45" i="259"/>
  <c r="O58" i="259" s="1"/>
  <c r="CG58" i="259"/>
  <c r="CG45" i="259" s="1"/>
  <c r="BP58" i="8364"/>
  <c r="BP63" i="259"/>
  <c r="BP62" i="259"/>
  <c r="BP61" i="259"/>
  <c r="BJ28" i="8364"/>
  <c r="BJ29" i="259"/>
  <c r="BK28" i="259"/>
  <c r="CB17" i="8364"/>
  <c r="CK26" i="259"/>
  <c r="Z12" i="8364"/>
  <c r="AB6" i="8364"/>
  <c r="AC28" i="8364" s="1"/>
  <c r="AB13" i="259"/>
  <c r="BE11" i="259"/>
  <c r="BF6" i="8364"/>
  <c r="BF13" i="259"/>
  <c r="BG9" i="259"/>
  <c r="AI38" i="2819"/>
  <c r="AH30" i="259"/>
  <c r="BR28" i="8364"/>
  <c r="BD27" i="8364"/>
  <c r="AV6" i="8364"/>
  <c r="AW11" i="8364" s="1"/>
  <c r="AV13" i="259"/>
  <c r="F33" i="259"/>
  <c r="CP30" i="259"/>
  <c r="CQ38" i="2819"/>
  <c r="AB68" i="2316"/>
  <c r="AB49" i="2316"/>
  <c r="BH66" i="259"/>
  <c r="BH73" i="2819"/>
  <c r="Z27" i="8364"/>
  <c r="BB6" i="8364"/>
  <c r="BB13" i="259"/>
  <c r="Z68" i="2316"/>
  <c r="Z49" i="2316"/>
  <c r="CF70" i="2316"/>
  <c r="CF50" i="2316"/>
  <c r="AL68" i="2316"/>
  <c r="AL49" i="2316"/>
  <c r="AB50" i="2316"/>
  <c r="AB70" i="2316"/>
  <c r="BJ70" i="2316"/>
  <c r="BJ50" i="2316"/>
  <c r="CD59" i="2316"/>
  <c r="CD53" i="17060"/>
  <c r="CD52" i="17060"/>
  <c r="CD54" i="17060"/>
  <c r="CE27" i="17060"/>
  <c r="CE29" i="17060"/>
  <c r="CD43" i="17060"/>
  <c r="R59" i="2316"/>
  <c r="R53" i="17060"/>
  <c r="R52" i="17060"/>
  <c r="R54" i="17060"/>
  <c r="S27" i="17060"/>
  <c r="R43" i="17060"/>
  <c r="S50" i="17060" s="1"/>
  <c r="CJ50" i="2316"/>
  <c r="BV68" i="8364"/>
  <c r="BV75" i="2316"/>
  <c r="BV40" i="17060"/>
  <c r="X70" i="8364"/>
  <c r="X43" i="8364" s="1"/>
  <c r="X77" i="2316"/>
  <c r="X61" i="17060"/>
  <c r="BF70" i="2316"/>
  <c r="BF50" i="2316"/>
  <c r="AL50" i="2316"/>
  <c r="BL66" i="259"/>
  <c r="BL73" i="2819"/>
  <c r="AD59" i="2316"/>
  <c r="AE27" i="17060"/>
  <c r="AE25" i="17060"/>
  <c r="AD43" i="17060"/>
  <c r="AD53" i="17060"/>
  <c r="AD52" i="17060"/>
  <c r="AD54" i="17060"/>
  <c r="T54" i="17060"/>
  <c r="AD68" i="2316"/>
  <c r="AD49" i="2316"/>
  <c r="M50" i="17060"/>
  <c r="AQ25" i="17060"/>
  <c r="AV52" i="2316"/>
  <c r="AW59" i="2316" s="1"/>
  <c r="E29" i="17060"/>
  <c r="BL63" i="2316"/>
  <c r="BL52" i="2316"/>
  <c r="BM59" i="2316" s="1"/>
  <c r="C29" i="17060"/>
  <c r="AE29" i="17060"/>
  <c r="X40" i="17060"/>
  <c r="AX43" i="8364"/>
  <c r="AX42" i="8364"/>
  <c r="CR43" i="8364"/>
  <c r="BD29" i="8364"/>
  <c r="AP6" i="8364"/>
  <c r="AQ28" i="8364" s="1"/>
  <c r="AP13" i="259"/>
  <c r="AQ11" i="259"/>
  <c r="AQ28" i="259"/>
  <c r="BV12" i="8364"/>
  <c r="AH6" i="8364"/>
  <c r="AI26" i="8364" s="1"/>
  <c r="AH13" i="259"/>
  <c r="T28" i="8364"/>
  <c r="U28" i="259"/>
  <c r="CL66" i="259"/>
  <c r="CL73" i="2819"/>
  <c r="BD66" i="259"/>
  <c r="BD73" i="2819"/>
  <c r="BB66" i="259"/>
  <c r="BB73" i="2819"/>
  <c r="AX66" i="2316"/>
  <c r="AX35" i="2316"/>
  <c r="BV69" i="8364"/>
  <c r="BV76" i="2316"/>
  <c r="BV69" i="2316" s="1"/>
  <c r="BV60" i="17060"/>
  <c r="H68" i="8364"/>
  <c r="H75" i="2316"/>
  <c r="H59" i="17060"/>
  <c r="V50" i="2316"/>
  <c r="B28" i="8364"/>
  <c r="B29" i="259"/>
  <c r="B17" i="8364"/>
  <c r="B18" i="259"/>
  <c r="CT50" i="2316"/>
  <c r="AX50" i="2316"/>
  <c r="CL59" i="17060"/>
  <c r="E25" i="17060"/>
  <c r="CS25" i="17060"/>
  <c r="AL63" i="2316"/>
  <c r="AL52" i="2316"/>
  <c r="AM59" i="2316" s="1"/>
  <c r="H40" i="17060"/>
  <c r="L28" i="8364"/>
  <c r="CR17" i="8364"/>
  <c r="CS17" i="259"/>
  <c r="V55" i="8364"/>
  <c r="X58" i="8364"/>
  <c r="X45" i="8364" s="1"/>
  <c r="X63" i="259"/>
  <c r="X61" i="259"/>
  <c r="Y58" i="259"/>
  <c r="X62" i="259"/>
  <c r="N57" i="2819"/>
  <c r="N56" i="2819"/>
  <c r="N55" i="2819"/>
  <c r="CT18" i="8364"/>
  <c r="BX43" i="8364"/>
  <c r="BX42" i="8364"/>
  <c r="Z10" i="8364"/>
  <c r="AK28" i="259"/>
  <c r="AI26" i="259"/>
  <c r="BN29" i="8364"/>
  <c r="O59" i="2819"/>
  <c r="O52" i="2819" s="1"/>
  <c r="D58" i="8364"/>
  <c r="D63" i="259"/>
  <c r="D62" i="259"/>
  <c r="D61" i="259"/>
  <c r="D45" i="259"/>
  <c r="E58" i="259" s="1"/>
  <c r="AT28" i="8364"/>
  <c r="Z18" i="8364"/>
  <c r="T6" i="8364"/>
  <c r="U17" i="8364" s="1"/>
  <c r="T13" i="259"/>
  <c r="CS28" i="2819"/>
  <c r="AF17" i="8364"/>
  <c r="AQ9" i="259"/>
  <c r="BD12" i="8364"/>
  <c r="AX39" i="2819"/>
  <c r="AY38" i="2819"/>
  <c r="AX30" i="259"/>
  <c r="BB12" i="8364"/>
  <c r="CN17" i="8364"/>
  <c r="AJ17" i="8364"/>
  <c r="AK17" i="259"/>
  <c r="BH70" i="2316"/>
  <c r="BH50" i="2316"/>
  <c r="AT17" i="8364"/>
  <c r="N19" i="259"/>
  <c r="O28" i="2819"/>
  <c r="V68" i="2316"/>
  <c r="V49" i="2316"/>
  <c r="BJ6" i="8364"/>
  <c r="BK17" i="8364" s="1"/>
  <c r="BJ13" i="259"/>
  <c r="BD50" i="2316"/>
  <c r="AT70" i="2316"/>
  <c r="AT50" i="2316"/>
  <c r="V6" i="8364"/>
  <c r="W17" i="8364" s="1"/>
  <c r="V13" i="259"/>
  <c r="L49" i="2316"/>
  <c r="L68" i="2316"/>
  <c r="CU27" i="17060"/>
  <c r="AH59" i="2316"/>
  <c r="AH53" i="17060"/>
  <c r="AH43" i="17060"/>
  <c r="AI50" i="17060" s="1"/>
  <c r="AH52" i="17060"/>
  <c r="AI27" i="17060"/>
  <c r="AH54" i="17060"/>
  <c r="J59" i="2316"/>
  <c r="L59" i="2316"/>
  <c r="J52" i="17060"/>
  <c r="J54" i="17060"/>
  <c r="J53" i="17060"/>
  <c r="K27" i="17060"/>
  <c r="J43" i="17060"/>
  <c r="K50" i="17060" s="1"/>
  <c r="BB19" i="2316"/>
  <c r="CJ59" i="2316"/>
  <c r="CJ43" i="17060"/>
  <c r="CK50" i="17060" s="1"/>
  <c r="CJ54" i="17060"/>
  <c r="CK29" i="17060"/>
  <c r="CJ53" i="17060"/>
  <c r="CJ52" i="17060"/>
  <c r="AT19" i="259"/>
  <c r="BF68" i="8364"/>
  <c r="BF42" i="8364" s="1"/>
  <c r="BF75" i="2316"/>
  <c r="H69" i="8364"/>
  <c r="H55" i="8364" s="1"/>
  <c r="H76" i="2316"/>
  <c r="H60" i="17060"/>
  <c r="N59" i="2316"/>
  <c r="O25" i="17060"/>
  <c r="F50" i="2316"/>
  <c r="CH53" i="17060"/>
  <c r="CH43" i="17060"/>
  <c r="BV59" i="17060"/>
  <c r="X41" i="17060"/>
  <c r="BC51" i="788"/>
  <c r="BD29" i="2316"/>
  <c r="BD21" i="2316"/>
  <c r="BD35" i="2316"/>
  <c r="BD23" i="2316"/>
  <c r="BD66" i="2316"/>
  <c r="BD13" i="2316"/>
  <c r="BD37" i="2316"/>
  <c r="BD15" i="2316"/>
  <c r="BD27" i="2316"/>
  <c r="BD19" i="2316"/>
  <c r="BD39" i="2316"/>
  <c r="Q27" i="17060"/>
  <c r="BD46" i="17060"/>
  <c r="BD48" i="17060"/>
  <c r="BD47" i="17060"/>
  <c r="BE56" i="17060"/>
  <c r="BE43" i="17060" s="1"/>
  <c r="Q25" i="17060"/>
  <c r="CK27" i="17060"/>
  <c r="AC25" i="17060"/>
  <c r="AF54" i="8364"/>
  <c r="AF56" i="8364"/>
  <c r="AV17" i="8364"/>
  <c r="AW17" i="259"/>
  <c r="BT17" i="8364"/>
  <c r="BV70" i="2316"/>
  <c r="BV50" i="2316"/>
  <c r="CB66" i="259"/>
  <c r="CD73" i="2819"/>
  <c r="J54" i="8364"/>
  <c r="J55" i="8364"/>
  <c r="J56" i="8364"/>
  <c r="P42" i="8364"/>
  <c r="AX19" i="259"/>
  <c r="AX21" i="259" s="1"/>
  <c r="AX29" i="2819"/>
  <c r="AY28" i="2819"/>
  <c r="CH55" i="8364"/>
  <c r="CH56" i="8364"/>
  <c r="Z55" i="8364"/>
  <c r="Z56" i="8364"/>
  <c r="Z53" i="8364"/>
  <c r="Z54" i="8364"/>
  <c r="BN43" i="8364"/>
  <c r="BN41" i="8364"/>
  <c r="Q9" i="259"/>
  <c r="BL43" i="8364"/>
  <c r="BL41" i="8364"/>
  <c r="AB43" i="8364"/>
  <c r="AB42" i="8364"/>
  <c r="CF49" i="259"/>
  <c r="CT58" i="8364"/>
  <c r="CD58" i="8364"/>
  <c r="CD45" i="8364" s="1"/>
  <c r="CD63" i="259"/>
  <c r="CD62" i="259"/>
  <c r="CD61" i="259"/>
  <c r="CD45" i="259"/>
  <c r="AX59" i="259"/>
  <c r="AX54" i="2819"/>
  <c r="AX57" i="2819"/>
  <c r="CB58" i="8364"/>
  <c r="P61" i="259"/>
  <c r="BN27" i="8364"/>
  <c r="X56" i="2819"/>
  <c r="BL29" i="8364"/>
  <c r="CP28" i="8364"/>
  <c r="BJ18" i="8364"/>
  <c r="AY7" i="2819"/>
  <c r="CJ17" i="8364"/>
  <c r="CT12" i="8364"/>
  <c r="AX6" i="8364"/>
  <c r="AY11" i="8364" s="1"/>
  <c r="AX13" i="259"/>
  <c r="J30" i="259"/>
  <c r="BB28" i="8364"/>
  <c r="BB29" i="259"/>
  <c r="BC28" i="259"/>
  <c r="D28" i="8364"/>
  <c r="CT10" i="8364"/>
  <c r="BR19" i="259"/>
  <c r="BS28" i="2819"/>
  <c r="F6" i="8364"/>
  <c r="F13" i="259"/>
  <c r="BT66" i="259"/>
  <c r="BT73" i="2819"/>
  <c r="BX50" i="2316"/>
  <c r="BX70" i="2316"/>
  <c r="CB59" i="2316"/>
  <c r="CB54" i="17060"/>
  <c r="CB52" i="17060"/>
  <c r="CB43" i="17060"/>
  <c r="CC50" i="17060" s="1"/>
  <c r="CB53" i="17060"/>
  <c r="CC29" i="17060"/>
  <c r="BV59" i="2316"/>
  <c r="BV52" i="17060"/>
  <c r="BV53" i="17060"/>
  <c r="BV51" i="17060"/>
  <c r="BW27" i="17060"/>
  <c r="BV43" i="17060"/>
  <c r="BW29" i="17060"/>
  <c r="BV54" i="17060"/>
  <c r="D49" i="2316"/>
  <c r="BR53" i="17060"/>
  <c r="BR43" i="17060"/>
  <c r="BS50" i="17060" s="1"/>
  <c r="BF69" i="8364"/>
  <c r="BF76" i="2316"/>
  <c r="BF69" i="2316" s="1"/>
  <c r="BF60" i="17060"/>
  <c r="H70" i="8364"/>
  <c r="H77" i="2316"/>
  <c r="H61" i="17060"/>
  <c r="CD17" i="8364"/>
  <c r="CT73" i="2819"/>
  <c r="BJ35" i="2316"/>
  <c r="BJ23" i="2316"/>
  <c r="BJ66" i="2316"/>
  <c r="BJ13" i="2316"/>
  <c r="BJ37" i="2316"/>
  <c r="BJ15" i="2316"/>
  <c r="BJ39" i="2316"/>
  <c r="BJ27" i="2316"/>
  <c r="BJ19" i="2316"/>
  <c r="BJ48" i="2316"/>
  <c r="BJ29" i="2316"/>
  <c r="BJ21" i="2316"/>
  <c r="BP59" i="2316"/>
  <c r="BP54" i="17060"/>
  <c r="BP52" i="17060"/>
  <c r="BP43" i="17060"/>
  <c r="BQ50" i="17060" s="1"/>
  <c r="BQ27" i="17060"/>
  <c r="BP53" i="17060"/>
  <c r="CD50" i="2316"/>
  <c r="CP66" i="259"/>
  <c r="CP73" i="2819"/>
  <c r="CB50" i="2316"/>
  <c r="BF40" i="17060"/>
  <c r="CF54" i="8364" l="1"/>
  <c r="E17" i="259"/>
  <c r="E11" i="259"/>
  <c r="T58" i="8364"/>
  <c r="CV9" i="8364"/>
  <c r="CV10" i="8364" s="1"/>
  <c r="BF21" i="259"/>
  <c r="D13" i="259"/>
  <c r="CD13" i="259"/>
  <c r="J48" i="259"/>
  <c r="J62" i="8364"/>
  <c r="CH42" i="8364"/>
  <c r="X55" i="2819"/>
  <c r="E38" i="2819"/>
  <c r="CT57" i="2819"/>
  <c r="Q38" i="2819"/>
  <c r="X57" i="2819"/>
  <c r="AO38" i="2819"/>
  <c r="B60" i="788"/>
  <c r="B62" i="788"/>
  <c r="CV39" i="2819"/>
  <c r="AV58" i="8364"/>
  <c r="Y59" i="2819"/>
  <c r="Y52" i="2819" s="1"/>
  <c r="BB45" i="788"/>
  <c r="BC57" i="788"/>
  <c r="AZ29" i="2316"/>
  <c r="BB47" i="788"/>
  <c r="AZ19" i="2316"/>
  <c r="BB48" i="788"/>
  <c r="AZ27" i="2316"/>
  <c r="BB49" i="788"/>
  <c r="CK9" i="259"/>
  <c r="E28" i="259"/>
  <c r="B59" i="259"/>
  <c r="E26" i="259"/>
  <c r="CT62" i="788"/>
  <c r="B63" i="259"/>
  <c r="CK11" i="259"/>
  <c r="CT58" i="788"/>
  <c r="AY65" i="2819"/>
  <c r="CJ13" i="259"/>
  <c r="CJ13" i="8364" s="1"/>
  <c r="B60" i="259"/>
  <c r="CR13" i="259"/>
  <c r="BL55" i="2819"/>
  <c r="D33" i="259"/>
  <c r="CE17" i="259"/>
  <c r="D6" i="8364"/>
  <c r="E17" i="8364" s="1"/>
  <c r="CJ21" i="259"/>
  <c r="CR30" i="259"/>
  <c r="CR30" i="8364" s="1"/>
  <c r="CS30" i="8364" s="1"/>
  <c r="D34" i="259"/>
  <c r="D34" i="8364" s="1"/>
  <c r="BL56" i="2819"/>
  <c r="CE11" i="259"/>
  <c r="BS59" i="2819"/>
  <c r="BS52" i="2819" s="1"/>
  <c r="J45" i="8364"/>
  <c r="K52" i="8364" s="1"/>
  <c r="CS9" i="259"/>
  <c r="T61" i="259"/>
  <c r="B58" i="8364"/>
  <c r="B45" i="8364" s="1"/>
  <c r="C52" i="8364" s="1"/>
  <c r="CK17" i="259"/>
  <c r="AX55" i="2819"/>
  <c r="T62" i="259"/>
  <c r="BM65" i="2819"/>
  <c r="CJ6" i="8364"/>
  <c r="CK9" i="8364" s="1"/>
  <c r="T45" i="259"/>
  <c r="T50" i="259" s="1"/>
  <c r="BM59" i="2819"/>
  <c r="AX53" i="2819"/>
  <c r="AX56" i="2819"/>
  <c r="BR55" i="2819"/>
  <c r="CE26" i="259"/>
  <c r="Y7" i="2819"/>
  <c r="AL49" i="788"/>
  <c r="CA38" i="2819"/>
  <c r="BU17" i="259"/>
  <c r="D19" i="259"/>
  <c r="E19" i="259" s="1"/>
  <c r="D62" i="788"/>
  <c r="BT21" i="259"/>
  <c r="AL47" i="788"/>
  <c r="Y28" i="259"/>
  <c r="AM57" i="788"/>
  <c r="BL53" i="2819"/>
  <c r="Y17" i="259"/>
  <c r="J61" i="8364"/>
  <c r="BL57" i="2819"/>
  <c r="CT59" i="788"/>
  <c r="W51" i="788"/>
  <c r="V49" i="788"/>
  <c r="CT60" i="788"/>
  <c r="V47" i="788"/>
  <c r="U17" i="2819"/>
  <c r="AQ38" i="2819"/>
  <c r="BZ6" i="8364"/>
  <c r="CA17" i="8364" s="1"/>
  <c r="BL18" i="259"/>
  <c r="CM29" i="17060"/>
  <c r="CM27" i="17060"/>
  <c r="AI6" i="17060"/>
  <c r="AV48" i="17060"/>
  <c r="BS25" i="17060"/>
  <c r="CH68" i="2316"/>
  <c r="CL52" i="17060"/>
  <c r="AE6" i="17060"/>
  <c r="CA6" i="17060"/>
  <c r="AA6" i="17060"/>
  <c r="BR59" i="2316"/>
  <c r="Z66" i="2316"/>
  <c r="CL43" i="17060"/>
  <c r="CM50" i="17060" s="1"/>
  <c r="BW6" i="17060"/>
  <c r="AV55" i="8364"/>
  <c r="Z15" i="2316"/>
  <c r="CL54" i="17060"/>
  <c r="BR54" i="17060"/>
  <c r="CL59" i="2316"/>
  <c r="BA29" i="17060"/>
  <c r="BR52" i="17060"/>
  <c r="BS27" i="17060"/>
  <c r="AV63" i="2316"/>
  <c r="AV50" i="2316"/>
  <c r="BE7" i="2819"/>
  <c r="CB30" i="259"/>
  <c r="F55" i="2819"/>
  <c r="T43" i="17060"/>
  <c r="U50" i="17060" s="1"/>
  <c r="K65" i="2819"/>
  <c r="K52" i="2819" s="1"/>
  <c r="X59" i="2316"/>
  <c r="CP59" i="2316"/>
  <c r="E17" i="2819"/>
  <c r="V45" i="8364"/>
  <c r="W52" i="8364" s="1"/>
  <c r="U29" i="17060"/>
  <c r="AK6" i="17060"/>
  <c r="AF54" i="17060"/>
  <c r="T49" i="2316"/>
  <c r="BH56" i="8364"/>
  <c r="U25" i="17060"/>
  <c r="U27" i="17060"/>
  <c r="J57" i="2819"/>
  <c r="L30" i="259"/>
  <c r="CA11" i="259"/>
  <c r="BN21" i="259"/>
  <c r="BN21" i="8364" s="1"/>
  <c r="CF58" i="8364"/>
  <c r="CF63" i="8364" s="1"/>
  <c r="AP70" i="2316"/>
  <c r="BL39" i="2316"/>
  <c r="T53" i="17060"/>
  <c r="CF61" i="259"/>
  <c r="J55" i="2819"/>
  <c r="AV56" i="8364"/>
  <c r="P55" i="8364"/>
  <c r="CQ25" i="17060"/>
  <c r="I11" i="259"/>
  <c r="AJ48" i="788"/>
  <c r="AE58" i="259"/>
  <c r="AW7" i="2819"/>
  <c r="AZ37" i="2316"/>
  <c r="CA9" i="259"/>
  <c r="CR57" i="2819"/>
  <c r="T59" i="2316"/>
  <c r="CF62" i="259"/>
  <c r="J56" i="2819"/>
  <c r="AV54" i="8364"/>
  <c r="AD48" i="259"/>
  <c r="CA28" i="259"/>
  <c r="CP53" i="17060"/>
  <c r="F61" i="259"/>
  <c r="AK57" i="788"/>
  <c r="CF50" i="259"/>
  <c r="AE52" i="259"/>
  <c r="X52" i="17060"/>
  <c r="AJ47" i="788"/>
  <c r="AZ13" i="2316"/>
  <c r="AH61" i="259"/>
  <c r="CF48" i="259"/>
  <c r="BZ13" i="259"/>
  <c r="BG17" i="8364"/>
  <c r="CF63" i="259"/>
  <c r="CP43" i="17060"/>
  <c r="CQ50" i="17060" s="1"/>
  <c r="CA26" i="259"/>
  <c r="AX61" i="259"/>
  <c r="V45" i="259"/>
  <c r="W58" i="259" s="1"/>
  <c r="AX63" i="259"/>
  <c r="BU28" i="259"/>
  <c r="V63" i="259"/>
  <c r="V61" i="259"/>
  <c r="BU11" i="259"/>
  <c r="AV62" i="259"/>
  <c r="V62" i="259"/>
  <c r="AV63" i="259"/>
  <c r="BT13" i="259"/>
  <c r="BT13" i="8364" s="1"/>
  <c r="BU26" i="259"/>
  <c r="AV61" i="259"/>
  <c r="BT6" i="8364"/>
  <c r="BU11" i="8364" s="1"/>
  <c r="AN30" i="259"/>
  <c r="AN30" i="8364" s="1"/>
  <c r="AL62" i="259"/>
  <c r="B57" i="2819"/>
  <c r="CH58" i="8364"/>
  <c r="CH45" i="8364" s="1"/>
  <c r="CH49" i="8364" s="1"/>
  <c r="BJ30" i="259"/>
  <c r="BJ30" i="8364" s="1"/>
  <c r="T55" i="2819"/>
  <c r="CB62" i="259"/>
  <c r="T56" i="2819"/>
  <c r="U65" i="2819"/>
  <c r="CQ28" i="259"/>
  <c r="CB63" i="259"/>
  <c r="AZ63" i="259"/>
  <c r="CQ9" i="259"/>
  <c r="BO11" i="259"/>
  <c r="U59" i="2819"/>
  <c r="BL30" i="259"/>
  <c r="BL30" i="8364" s="1"/>
  <c r="CB45" i="259"/>
  <c r="CC58" i="259" s="1"/>
  <c r="BV55" i="2819"/>
  <c r="B39" i="2316"/>
  <c r="AL46" i="17060"/>
  <c r="AV46" i="17060"/>
  <c r="CT35" i="2316"/>
  <c r="H62" i="259"/>
  <c r="C26" i="259"/>
  <c r="AG65" i="2819"/>
  <c r="AG52" i="2819" s="1"/>
  <c r="V56" i="2819"/>
  <c r="CT13" i="2316"/>
  <c r="K11" i="259"/>
  <c r="BN53" i="2819"/>
  <c r="AN56" i="2819"/>
  <c r="AW38" i="2819"/>
  <c r="BL62" i="259"/>
  <c r="AL48" i="17060"/>
  <c r="CT39" i="2316"/>
  <c r="CU65" i="2819"/>
  <c r="CU52" i="2819" s="1"/>
  <c r="CB57" i="2819"/>
  <c r="V55" i="2819"/>
  <c r="AM59" i="2819"/>
  <c r="BU50" i="17060"/>
  <c r="AF57" i="2819"/>
  <c r="AM56" i="17060"/>
  <c r="AM43" i="17060" s="1"/>
  <c r="CT54" i="2819"/>
  <c r="AG51" i="788"/>
  <c r="K26" i="259"/>
  <c r="K17" i="259"/>
  <c r="BE38" i="2819"/>
  <c r="H48" i="259"/>
  <c r="CD30" i="259"/>
  <c r="CD30" i="8364" s="1"/>
  <c r="CE30" i="8364" s="1"/>
  <c r="AT52" i="2316"/>
  <c r="AT57" i="2316" s="1"/>
  <c r="AL47" i="17060"/>
  <c r="CT55" i="2819"/>
  <c r="BM17" i="259"/>
  <c r="B44" i="788"/>
  <c r="B47" i="788" s="1"/>
  <c r="AK7" i="2819"/>
  <c r="W65" i="2819"/>
  <c r="F30" i="259"/>
  <c r="G30" i="259" s="1"/>
  <c r="CM59" i="2819"/>
  <c r="BR62" i="259"/>
  <c r="H49" i="259"/>
  <c r="CT56" i="2819"/>
  <c r="B58" i="788"/>
  <c r="CK59" i="2819"/>
  <c r="CK52" i="2819" s="1"/>
  <c r="W59" i="2819"/>
  <c r="W52" i="2819" s="1"/>
  <c r="K7" i="2819"/>
  <c r="Z27" i="2316"/>
  <c r="BL15" i="2316"/>
  <c r="AG27" i="17060"/>
  <c r="AJ47" i="17060"/>
  <c r="R50" i="2316"/>
  <c r="X43" i="17060"/>
  <c r="Z37" i="2316"/>
  <c r="CT51" i="17060"/>
  <c r="V54" i="8364"/>
  <c r="AF59" i="2316"/>
  <c r="CN49" i="2316"/>
  <c r="U6" i="17060"/>
  <c r="Y25" i="17060"/>
  <c r="X53" i="17060"/>
  <c r="CT52" i="17060"/>
  <c r="BF52" i="17060"/>
  <c r="V54" i="17060"/>
  <c r="Y29" i="17060"/>
  <c r="Y27" i="17060"/>
  <c r="Z23" i="2316"/>
  <c r="BL19" i="2316"/>
  <c r="BF53" i="17060"/>
  <c r="V53" i="17060"/>
  <c r="CJ49" i="2316"/>
  <c r="S6" i="17060"/>
  <c r="E6" i="17060"/>
  <c r="AL48" i="788"/>
  <c r="AZ48" i="2316"/>
  <c r="AJ70" i="2316"/>
  <c r="BR61" i="259"/>
  <c r="P58" i="8364"/>
  <c r="P61" i="8364" s="1"/>
  <c r="Z35" i="2316"/>
  <c r="Z39" i="2316"/>
  <c r="BB27" i="2316"/>
  <c r="BL27" i="2316"/>
  <c r="CR56" i="2819"/>
  <c r="AL61" i="2316"/>
  <c r="D70" i="2316"/>
  <c r="AJ46" i="17060"/>
  <c r="K58" i="259"/>
  <c r="K45" i="259" s="1"/>
  <c r="AJ21" i="259"/>
  <c r="AJ21" i="8364" s="1"/>
  <c r="AK21" i="8364" s="1"/>
  <c r="AL58" i="8364"/>
  <c r="AL61" i="8364" s="1"/>
  <c r="CT23" i="2316"/>
  <c r="CT66" i="2316"/>
  <c r="AX43" i="17060"/>
  <c r="I17" i="259"/>
  <c r="J33" i="259"/>
  <c r="AO6" i="17060"/>
  <c r="BO7" i="2819"/>
  <c r="H21" i="259"/>
  <c r="H21" i="8364" s="1"/>
  <c r="AS27" i="17060"/>
  <c r="CT11" i="2316"/>
  <c r="AS29" i="17060"/>
  <c r="AZ23" i="2316"/>
  <c r="AZ39" i="2316"/>
  <c r="U38" i="2819"/>
  <c r="CH63" i="259"/>
  <c r="N52" i="17060"/>
  <c r="Z21" i="2316"/>
  <c r="Z13" i="2316"/>
  <c r="BL23" i="2316"/>
  <c r="BL37" i="2316"/>
  <c r="H13" i="259"/>
  <c r="H13" i="8364" s="1"/>
  <c r="F57" i="2819"/>
  <c r="H50" i="259"/>
  <c r="AZ19" i="259"/>
  <c r="AZ20" i="259" s="1"/>
  <c r="AO25" i="17060"/>
  <c r="BU56" i="17060"/>
  <c r="J49" i="259"/>
  <c r="CT21" i="2316"/>
  <c r="I58" i="259"/>
  <c r="I45" i="259" s="1"/>
  <c r="AZ53" i="17060"/>
  <c r="J13" i="259"/>
  <c r="J13" i="8364" s="1"/>
  <c r="I28" i="259"/>
  <c r="S7" i="2819"/>
  <c r="AK17" i="2819"/>
  <c r="AL55" i="2819"/>
  <c r="CQ7" i="2819"/>
  <c r="J21" i="259"/>
  <c r="J21" i="8364" s="1"/>
  <c r="AR52" i="17060"/>
  <c r="AZ35" i="2316"/>
  <c r="AZ15" i="2316"/>
  <c r="BO28" i="2819"/>
  <c r="CI58" i="259"/>
  <c r="CI45" i="259" s="1"/>
  <c r="P45" i="259"/>
  <c r="Q58" i="259" s="1"/>
  <c r="N53" i="17060"/>
  <c r="Z29" i="2316"/>
  <c r="BB15" i="2316"/>
  <c r="BL35" i="2316"/>
  <c r="BL13" i="2316"/>
  <c r="H6" i="8364"/>
  <c r="I26" i="8364" s="1"/>
  <c r="AS25" i="17060"/>
  <c r="BH55" i="8364"/>
  <c r="BL60" i="2316"/>
  <c r="CP49" i="2316"/>
  <c r="BD49" i="2316"/>
  <c r="BT47" i="17060"/>
  <c r="J50" i="259"/>
  <c r="CT29" i="2316"/>
  <c r="H61" i="259"/>
  <c r="CH49" i="259"/>
  <c r="F54" i="8364"/>
  <c r="AZ43" i="17060"/>
  <c r="AZ47" i="17060" s="1"/>
  <c r="J6" i="8364"/>
  <c r="K26" i="8364" s="1"/>
  <c r="AP57" i="2819"/>
  <c r="H34" i="259"/>
  <c r="H34" i="8364" s="1"/>
  <c r="AM65" i="2819"/>
  <c r="AM6" i="17060"/>
  <c r="BV41" i="8364"/>
  <c r="AH50" i="2316"/>
  <c r="CH61" i="259"/>
  <c r="P62" i="259"/>
  <c r="N43" i="17060"/>
  <c r="O50" i="17060" s="1"/>
  <c r="Z48" i="2316"/>
  <c r="BB35" i="2316"/>
  <c r="BL21" i="2316"/>
  <c r="BL66" i="2316"/>
  <c r="Y28" i="2819"/>
  <c r="AW28" i="2819"/>
  <c r="BK38" i="2819"/>
  <c r="CP13" i="259"/>
  <c r="CP13" i="8364" s="1"/>
  <c r="BH54" i="8364"/>
  <c r="BT48" i="17060"/>
  <c r="AL63" i="259"/>
  <c r="CT15" i="2316"/>
  <c r="CT19" i="2316"/>
  <c r="BH12" i="259"/>
  <c r="H63" i="259"/>
  <c r="AP56" i="2819"/>
  <c r="H33" i="259"/>
  <c r="AL57" i="2819"/>
  <c r="I7" i="2819"/>
  <c r="CI6" i="17060"/>
  <c r="BR58" i="8364"/>
  <c r="BR62" i="8364" s="1"/>
  <c r="F56" i="2819"/>
  <c r="AZ66" i="2316"/>
  <c r="BN29" i="2819"/>
  <c r="G59" i="2819"/>
  <c r="G52" i="2819" s="1"/>
  <c r="CH62" i="259"/>
  <c r="O27" i="17060"/>
  <c r="BB21" i="2316"/>
  <c r="BL29" i="2316"/>
  <c r="AF56" i="2819"/>
  <c r="CP6" i="8364"/>
  <c r="CQ9" i="8364" s="1"/>
  <c r="B19" i="2316"/>
  <c r="CT37" i="2316"/>
  <c r="CT27" i="2316"/>
  <c r="K28" i="259"/>
  <c r="H58" i="8364"/>
  <c r="H62" i="8364" s="1"/>
  <c r="CB55" i="2819"/>
  <c r="J34" i="259"/>
  <c r="J34" i="8364" s="1"/>
  <c r="I26" i="259"/>
  <c r="AS7" i="2819"/>
  <c r="BJ56" i="259"/>
  <c r="BJ55" i="259"/>
  <c r="AB54" i="8364"/>
  <c r="AB55" i="8364"/>
  <c r="BB61" i="259"/>
  <c r="CC17" i="259"/>
  <c r="AS9" i="259"/>
  <c r="BL45" i="259"/>
  <c r="BM58" i="259" s="1"/>
  <c r="D48" i="788"/>
  <c r="Q7" i="2819"/>
  <c r="CJ57" i="2819"/>
  <c r="BV57" i="2819"/>
  <c r="BB19" i="259"/>
  <c r="BB21" i="259" s="1"/>
  <c r="BV53" i="2819"/>
  <c r="BL60" i="259"/>
  <c r="CW38" i="2819"/>
  <c r="E57" i="788"/>
  <c r="BD39" i="2819"/>
  <c r="K28" i="2819"/>
  <c r="BV56" i="2819"/>
  <c r="BL63" i="259"/>
  <c r="CB6" i="8364"/>
  <c r="CC26" i="8364" s="1"/>
  <c r="D47" i="788"/>
  <c r="BL59" i="259"/>
  <c r="S65" i="2819"/>
  <c r="AE28" i="2819"/>
  <c r="CV30" i="8364"/>
  <c r="CV31" i="8364" s="1"/>
  <c r="E51" i="788"/>
  <c r="BL61" i="259"/>
  <c r="R55" i="2819"/>
  <c r="BI7" i="2819"/>
  <c r="CJ55" i="2819"/>
  <c r="S59" i="2819"/>
  <c r="S52" i="2819" s="1"/>
  <c r="BW65" i="2819"/>
  <c r="BW52" i="2819" s="1"/>
  <c r="R56" i="2819"/>
  <c r="D60" i="788"/>
  <c r="CJ56" i="2819"/>
  <c r="BV54" i="2819"/>
  <c r="D61" i="788"/>
  <c r="I17" i="2819"/>
  <c r="I19" i="259"/>
  <c r="N50" i="2316"/>
  <c r="H19" i="8364"/>
  <c r="BV30" i="259"/>
  <c r="BV30" i="8364" s="1"/>
  <c r="Y11" i="259"/>
  <c r="AJ61" i="259"/>
  <c r="S28" i="259"/>
  <c r="AT46" i="17060"/>
  <c r="X34" i="259"/>
  <c r="X34" i="8364" s="1"/>
  <c r="AJ63" i="259"/>
  <c r="AO65" i="2819"/>
  <c r="AO52" i="2819" s="1"/>
  <c r="X33" i="259"/>
  <c r="Q19" i="259"/>
  <c r="X13" i="259"/>
  <c r="X13" i="8364" s="1"/>
  <c r="CU7" i="2819"/>
  <c r="BD19" i="259"/>
  <c r="BD21" i="259" s="1"/>
  <c r="BD21" i="8364" s="1"/>
  <c r="CK38" i="2819"/>
  <c r="C65" i="2819"/>
  <c r="BU6" i="17060"/>
  <c r="BG6" i="17060"/>
  <c r="AH62" i="259"/>
  <c r="AM28" i="2819"/>
  <c r="U28" i="2819"/>
  <c r="AJ58" i="8364"/>
  <c r="AJ61" i="8364" s="1"/>
  <c r="AF52" i="17060"/>
  <c r="BG29" i="17060"/>
  <c r="BX54" i="17060"/>
  <c r="V43" i="17060"/>
  <c r="W50" i="17060" s="1"/>
  <c r="AR59" i="2316"/>
  <c r="B54" i="2819"/>
  <c r="AJ45" i="259"/>
  <c r="AK58" i="259" s="1"/>
  <c r="CM7" i="2819"/>
  <c r="BN57" i="2819"/>
  <c r="BU28" i="2819"/>
  <c r="AH63" i="259"/>
  <c r="BN54" i="2819"/>
  <c r="AL19" i="259"/>
  <c r="AL21" i="259" s="1"/>
  <c r="AG29" i="17060"/>
  <c r="BF54" i="17060"/>
  <c r="BX59" i="2316"/>
  <c r="BX63" i="2316" s="1"/>
  <c r="V52" i="17060"/>
  <c r="BQ28" i="259"/>
  <c r="AF53" i="17060"/>
  <c r="BG27" i="17060"/>
  <c r="W27" i="17060"/>
  <c r="C59" i="2819"/>
  <c r="CC6" i="17060"/>
  <c r="CV57" i="2819"/>
  <c r="AF43" i="17060"/>
  <c r="AG50" i="17060" s="1"/>
  <c r="BF43" i="17060"/>
  <c r="BG50" i="17060" s="1"/>
  <c r="V59" i="2316"/>
  <c r="V52" i="2316" s="1"/>
  <c r="W59" i="2316" s="1"/>
  <c r="AR43" i="17060"/>
  <c r="AS50" i="17060" s="1"/>
  <c r="BK27" i="17060"/>
  <c r="B53" i="2819"/>
  <c r="CJ62" i="788"/>
  <c r="Y6" i="17060"/>
  <c r="CO6" i="17060"/>
  <c r="I6" i="17060"/>
  <c r="CU6" i="17060"/>
  <c r="CR44" i="788"/>
  <c r="CS51" i="788" s="1"/>
  <c r="BG25" i="17060"/>
  <c r="BD29" i="2819"/>
  <c r="BH59" i="2316"/>
  <c r="BH63" i="2316" s="1"/>
  <c r="AR54" i="17060"/>
  <c r="AN54" i="17060"/>
  <c r="B55" i="2819"/>
  <c r="CL56" i="2819"/>
  <c r="AM7" i="2819"/>
  <c r="CV19" i="259"/>
  <c r="CV19" i="8364" s="1"/>
  <c r="AG6" i="17060"/>
  <c r="G6" i="17060"/>
  <c r="BO65" i="2819"/>
  <c r="BO52" i="2819" s="1"/>
  <c r="W25" i="17060"/>
  <c r="I28" i="2819"/>
  <c r="Y38" i="2819"/>
  <c r="CU19" i="259"/>
  <c r="CT20" i="259"/>
  <c r="CU17" i="259"/>
  <c r="CT13" i="259"/>
  <c r="CT13" i="8364" s="1"/>
  <c r="CT21" i="259"/>
  <c r="CT21" i="8364" s="1"/>
  <c r="CU9" i="259"/>
  <c r="CU11" i="259"/>
  <c r="CU28" i="259"/>
  <c r="CU26" i="259"/>
  <c r="BD58" i="8364"/>
  <c r="BD63" i="8364" s="1"/>
  <c r="BF39" i="2819"/>
  <c r="BQ51" i="788"/>
  <c r="AN19" i="259"/>
  <c r="AN19" i="8364" s="1"/>
  <c r="CM28" i="2819"/>
  <c r="BB63" i="259"/>
  <c r="BZ55" i="2819"/>
  <c r="BR45" i="259"/>
  <c r="BS52" i="259" s="1"/>
  <c r="G17" i="2819"/>
  <c r="CT31" i="259"/>
  <c r="CU30" i="259"/>
  <c r="BZ56" i="2819"/>
  <c r="CT62" i="259"/>
  <c r="CT59" i="259"/>
  <c r="CT61" i="259"/>
  <c r="CT60" i="259"/>
  <c r="CT45" i="259"/>
  <c r="CU58" i="259" s="1"/>
  <c r="CT63" i="259"/>
  <c r="P56" i="8364"/>
  <c r="AG17" i="259"/>
  <c r="AE9" i="259"/>
  <c r="AE28" i="259"/>
  <c r="CD21" i="259"/>
  <c r="CD21" i="8364" s="1"/>
  <c r="CE21" i="8364" s="1"/>
  <c r="AF61" i="259"/>
  <c r="AD21" i="259"/>
  <c r="AD21" i="8364" s="1"/>
  <c r="R45" i="8364"/>
  <c r="S52" i="8364" s="1"/>
  <c r="AF6" i="8364"/>
  <c r="AG11" i="8364" s="1"/>
  <c r="AE26" i="259"/>
  <c r="AE17" i="259"/>
  <c r="AD45" i="8364"/>
  <c r="AE52" i="8364" s="1"/>
  <c r="AD13" i="259"/>
  <c r="AD13" i="8364" s="1"/>
  <c r="R55" i="8364"/>
  <c r="AG9" i="259"/>
  <c r="AD56" i="8364"/>
  <c r="AD6" i="8364"/>
  <c r="AE11" i="8364" s="1"/>
  <c r="CT6" i="8364"/>
  <c r="CU28" i="8364" s="1"/>
  <c r="AG28" i="259"/>
  <c r="AF21" i="259"/>
  <c r="AF16" i="259" s="1"/>
  <c r="AJ25" i="2819"/>
  <c r="Q28" i="2819"/>
  <c r="AK28" i="2819"/>
  <c r="BM28" i="2819"/>
  <c r="R48" i="788"/>
  <c r="CH48" i="259"/>
  <c r="Z53" i="2819"/>
  <c r="AH45" i="259"/>
  <c r="AI58" i="259" s="1"/>
  <c r="AV62" i="788"/>
  <c r="AV60" i="788"/>
  <c r="T60" i="788"/>
  <c r="CR60" i="788"/>
  <c r="CH50" i="259"/>
  <c r="CB56" i="2819"/>
  <c r="CR62" i="788"/>
  <c r="AV44" i="788"/>
  <c r="AW57" i="788" s="1"/>
  <c r="K17" i="2819"/>
  <c r="AN57" i="2819"/>
  <c r="BB59" i="259"/>
  <c r="AH55" i="2819"/>
  <c r="CP21" i="259"/>
  <c r="CP21" i="8364" s="1"/>
  <c r="BG38" i="2819"/>
  <c r="BB62" i="259"/>
  <c r="S38" i="2819"/>
  <c r="AU38" i="2819"/>
  <c r="BO38" i="2819"/>
  <c r="F58" i="8364"/>
  <c r="F61" i="8364" s="1"/>
  <c r="X21" i="259"/>
  <c r="Y21" i="259" s="1"/>
  <c r="Y51" i="788"/>
  <c r="BB48" i="17060"/>
  <c r="BA26" i="259"/>
  <c r="Z29" i="2819"/>
  <c r="Y9" i="259"/>
  <c r="AN49" i="2316"/>
  <c r="X6" i="8364"/>
  <c r="Y28" i="8364" s="1"/>
  <c r="U52" i="259"/>
  <c r="BB60" i="259"/>
  <c r="BO9" i="259"/>
  <c r="BN30" i="259"/>
  <c r="BN30" i="8364" s="1"/>
  <c r="CS65" i="2819"/>
  <c r="X48" i="788"/>
  <c r="AJ63" i="2316"/>
  <c r="AA28" i="2819"/>
  <c r="BG65" i="2819"/>
  <c r="BO17" i="259"/>
  <c r="BF29" i="2819"/>
  <c r="BN13" i="259"/>
  <c r="BN13" i="8364" s="1"/>
  <c r="CS59" i="2819"/>
  <c r="F62" i="259"/>
  <c r="Y57" i="788"/>
  <c r="BC28" i="2819"/>
  <c r="BF54" i="2819"/>
  <c r="BW28" i="2819"/>
  <c r="BC38" i="2819"/>
  <c r="CG38" i="2819"/>
  <c r="BG28" i="2819"/>
  <c r="BN6" i="8364"/>
  <c r="BO17" i="8364" s="1"/>
  <c r="AM38" i="2819"/>
  <c r="BB45" i="259"/>
  <c r="BC52" i="259" s="1"/>
  <c r="F45" i="259"/>
  <c r="G52" i="259" s="1"/>
  <c r="BO28" i="259"/>
  <c r="AN55" i="2819"/>
  <c r="BV19" i="259"/>
  <c r="BV19" i="8364" s="1"/>
  <c r="CQ11" i="259"/>
  <c r="CQ17" i="259"/>
  <c r="BU7" i="2819"/>
  <c r="G29" i="17060"/>
  <c r="CI27" i="17060"/>
  <c r="F53" i="17060"/>
  <c r="AF50" i="2316"/>
  <c r="CH59" i="2316"/>
  <c r="CH52" i="2316" s="1"/>
  <c r="CI59" i="2316" s="1"/>
  <c r="F54" i="17060"/>
  <c r="BS6" i="17060"/>
  <c r="CI29" i="17060"/>
  <c r="AX10" i="8364"/>
  <c r="G25" i="17060"/>
  <c r="BT69" i="2316"/>
  <c r="AX18" i="8364"/>
  <c r="G27" i="17060"/>
  <c r="CH52" i="17060"/>
  <c r="AJ62" i="2316"/>
  <c r="CH54" i="17060"/>
  <c r="AX27" i="8364"/>
  <c r="F43" i="17060"/>
  <c r="G50" i="17060" s="1"/>
  <c r="O6" i="17060"/>
  <c r="AX12" i="8364"/>
  <c r="AX41" i="8364"/>
  <c r="P50" i="2316"/>
  <c r="CW6" i="17060"/>
  <c r="BJ56" i="8364"/>
  <c r="BJ53" i="8364"/>
  <c r="AE17" i="2819"/>
  <c r="AQ6" i="17060"/>
  <c r="BJ55" i="8364"/>
  <c r="BA28" i="2819"/>
  <c r="CE6" i="17060"/>
  <c r="Z56" i="2819"/>
  <c r="AU6" i="17060"/>
  <c r="T56" i="8364"/>
  <c r="AK28" i="8364"/>
  <c r="AF58" i="8364"/>
  <c r="AF45" i="8364" s="1"/>
  <c r="AF50" i="8364" s="1"/>
  <c r="CB13" i="259"/>
  <c r="CB13" i="8364" s="1"/>
  <c r="AL6" i="8364"/>
  <c r="AM17" i="8364" s="1"/>
  <c r="R45" i="259"/>
  <c r="S58" i="259" s="1"/>
  <c r="CG11" i="259"/>
  <c r="BS11" i="259"/>
  <c r="BS26" i="259"/>
  <c r="CC9" i="259"/>
  <c r="CC11" i="259"/>
  <c r="BR13" i="259"/>
  <c r="BR13" i="8364" s="1"/>
  <c r="AR13" i="259"/>
  <c r="AR13" i="8364" s="1"/>
  <c r="R61" i="259"/>
  <c r="AS28" i="259"/>
  <c r="T45" i="8364"/>
  <c r="T50" i="8364" s="1"/>
  <c r="AF62" i="259"/>
  <c r="BN58" i="8364"/>
  <c r="BN62" i="8364" s="1"/>
  <c r="BR6" i="8364"/>
  <c r="BS26" i="8364" s="1"/>
  <c r="AM28" i="259"/>
  <c r="AR6" i="8364"/>
  <c r="AS11" i="8364" s="1"/>
  <c r="R62" i="259"/>
  <c r="T54" i="8364"/>
  <c r="AF63" i="259"/>
  <c r="R63" i="259"/>
  <c r="CC26" i="259"/>
  <c r="AS11" i="259"/>
  <c r="BS28" i="259"/>
  <c r="BS9" i="259"/>
  <c r="AS17" i="259"/>
  <c r="BN55" i="2819"/>
  <c r="BR56" i="2819"/>
  <c r="G28" i="259"/>
  <c r="AU65" i="2819"/>
  <c r="AU52" i="2819" s="1"/>
  <c r="CA28" i="2819"/>
  <c r="AT56" i="2819"/>
  <c r="AQ65" i="2819"/>
  <c r="AQ52" i="2819" s="1"/>
  <c r="BN56" i="2819"/>
  <c r="BR57" i="2819"/>
  <c r="P21" i="259"/>
  <c r="P21" i="8364" s="1"/>
  <c r="Q21" i="8364" s="1"/>
  <c r="AT57" i="2819"/>
  <c r="AI65" i="2819"/>
  <c r="AI52" i="2819" s="1"/>
  <c r="BF59" i="259"/>
  <c r="AL33" i="2819"/>
  <c r="AP55" i="2819"/>
  <c r="AL13" i="259"/>
  <c r="AL13" i="8364" s="1"/>
  <c r="AG17" i="2819"/>
  <c r="AA7" i="2819"/>
  <c r="CN21" i="259"/>
  <c r="CN21" i="8364" s="1"/>
  <c r="BJ29" i="2819"/>
  <c r="CE28" i="2819"/>
  <c r="CM38" i="2819"/>
  <c r="CI28" i="2819"/>
  <c r="AA38" i="2819"/>
  <c r="Z39" i="2819"/>
  <c r="B30" i="259"/>
  <c r="B31" i="259" s="1"/>
  <c r="S28" i="2819"/>
  <c r="CO9" i="259"/>
  <c r="C7" i="2819"/>
  <c r="M7" i="2819"/>
  <c r="AX21" i="2316"/>
  <c r="BP68" i="2316"/>
  <c r="BM56" i="17060"/>
  <c r="BM43" i="17060" s="1"/>
  <c r="B33" i="259"/>
  <c r="BD45" i="259"/>
  <c r="BD49" i="259" s="1"/>
  <c r="BB37" i="2316"/>
  <c r="BB39" i="2316"/>
  <c r="BG59" i="2819"/>
  <c r="BF53" i="2819"/>
  <c r="AX29" i="2316"/>
  <c r="BB39" i="2819"/>
  <c r="CO38" i="2819"/>
  <c r="CL57" i="2819"/>
  <c r="AN61" i="788"/>
  <c r="AN44" i="788"/>
  <c r="AN47" i="788" s="1"/>
  <c r="BL48" i="17060"/>
  <c r="BB13" i="2316"/>
  <c r="BB66" i="2316"/>
  <c r="AA59" i="2819"/>
  <c r="BF55" i="2819"/>
  <c r="C17" i="259"/>
  <c r="AX19" i="2316"/>
  <c r="BZ68" i="2316"/>
  <c r="CC28" i="2819"/>
  <c r="BI9" i="259"/>
  <c r="BI11" i="259"/>
  <c r="CM65" i="2819"/>
  <c r="AN62" i="788"/>
  <c r="BG7" i="2819"/>
  <c r="J47" i="788"/>
  <c r="BL47" i="17060"/>
  <c r="BB23" i="2316"/>
  <c r="C9" i="259"/>
  <c r="BF56" i="2819"/>
  <c r="AX27" i="2316"/>
  <c r="B50" i="2316"/>
  <c r="AT55" i="2819"/>
  <c r="CE65" i="2819"/>
  <c r="CE52" i="2819" s="1"/>
  <c r="I65" i="2819"/>
  <c r="I52" i="2819" s="1"/>
  <c r="CV56" i="2819"/>
  <c r="AF49" i="788"/>
  <c r="B6" i="8364"/>
  <c r="B33" i="8364" s="1"/>
  <c r="AX39" i="2316"/>
  <c r="W38" i="2819"/>
  <c r="BV18" i="259"/>
  <c r="CQ28" i="2819"/>
  <c r="BH39" i="2819"/>
  <c r="CD55" i="2819"/>
  <c r="H55" i="2819"/>
  <c r="K57" i="788"/>
  <c r="K51" i="788"/>
  <c r="BI26" i="259"/>
  <c r="BH13" i="259"/>
  <c r="BH14" i="259" s="1"/>
  <c r="AX15" i="2316"/>
  <c r="BV39" i="2819"/>
  <c r="W28" i="2819"/>
  <c r="BI38" i="2819"/>
  <c r="CD56" i="2819"/>
  <c r="H56" i="2819"/>
  <c r="AA65" i="2819"/>
  <c r="CV29" i="2819"/>
  <c r="CW9" i="259"/>
  <c r="J48" i="788"/>
  <c r="BL46" i="17060"/>
  <c r="C28" i="259"/>
  <c r="AX13" i="2316"/>
  <c r="BU59" i="2316"/>
  <c r="BH6" i="8364"/>
  <c r="BI17" i="8364" s="1"/>
  <c r="BB29" i="2316"/>
  <c r="AX23" i="2316"/>
  <c r="AX37" i="2316"/>
  <c r="CD57" i="2819"/>
  <c r="H57" i="2819"/>
  <c r="BI17" i="259"/>
  <c r="Z57" i="2819"/>
  <c r="C17" i="2819"/>
  <c r="CG28" i="2819"/>
  <c r="AT62" i="2316"/>
  <c r="BB46" i="17060"/>
  <c r="CM6" i="17060"/>
  <c r="AX49" i="2316"/>
  <c r="BC56" i="17060"/>
  <c r="BC43" i="17060" s="1"/>
  <c r="AV49" i="2316"/>
  <c r="AN43" i="17060"/>
  <c r="AO50" i="17060" s="1"/>
  <c r="AV61" i="2316"/>
  <c r="BB47" i="17060"/>
  <c r="AN52" i="17060"/>
  <c r="AZ49" i="2316"/>
  <c r="AO29" i="17060"/>
  <c r="AN50" i="2316"/>
  <c r="AO27" i="17060"/>
  <c r="AT61" i="2316"/>
  <c r="AN53" i="17060"/>
  <c r="D19" i="8364"/>
  <c r="E19" i="8364" s="1"/>
  <c r="AZ61" i="259"/>
  <c r="BN63" i="259"/>
  <c r="AD62" i="8364"/>
  <c r="BR61" i="788"/>
  <c r="C6" i="17060"/>
  <c r="AZ62" i="259"/>
  <c r="BM38" i="2819"/>
  <c r="BN60" i="259"/>
  <c r="R49" i="2316"/>
  <c r="BL19" i="259"/>
  <c r="BL19" i="8364" s="1"/>
  <c r="BM19" i="8364" s="1"/>
  <c r="AZ58" i="8364"/>
  <c r="AZ62" i="8364" s="1"/>
  <c r="Z54" i="2819"/>
  <c r="G81" i="1"/>
  <c r="BA6" i="17060"/>
  <c r="AO17" i="2819"/>
  <c r="M17" i="2819"/>
  <c r="L21" i="259"/>
  <c r="M21" i="259" s="1"/>
  <c r="BN45" i="259"/>
  <c r="BO58" i="259" s="1"/>
  <c r="BX19" i="259"/>
  <c r="BX19" i="8364" s="1"/>
  <c r="BW7" i="2819"/>
  <c r="CO27" i="17060"/>
  <c r="I38" i="2819"/>
  <c r="BN59" i="259"/>
  <c r="BS38" i="2819"/>
  <c r="BS7" i="2819"/>
  <c r="R49" i="788"/>
  <c r="CS6" i="17060"/>
  <c r="AZ60" i="259"/>
  <c r="BL62" i="2316"/>
  <c r="BN61" i="259"/>
  <c r="BA7" i="2819"/>
  <c r="CS7" i="2819"/>
  <c r="T44" i="788"/>
  <c r="T61" i="788"/>
  <c r="D21" i="259"/>
  <c r="E21" i="259" s="1"/>
  <c r="AT13" i="259"/>
  <c r="AU13" i="259" s="1"/>
  <c r="CG6" i="17060"/>
  <c r="X49" i="788"/>
  <c r="S51" i="788"/>
  <c r="R47" i="788"/>
  <c r="CW7" i="2819"/>
  <c r="AJ61" i="2316"/>
  <c r="BM6" i="17060"/>
  <c r="AQ7" i="2819"/>
  <c r="M28" i="2819"/>
  <c r="BI27" i="17060"/>
  <c r="BX43" i="17060"/>
  <c r="BY50" i="17060" s="1"/>
  <c r="L13" i="259"/>
  <c r="L13" i="8364" s="1"/>
  <c r="M17" i="259"/>
  <c r="AW6" i="17060"/>
  <c r="G7" i="2819"/>
  <c r="M28" i="259"/>
  <c r="BH43" i="17060"/>
  <c r="BI50" i="17060" s="1"/>
  <c r="BX53" i="17060"/>
  <c r="BC17" i="259"/>
  <c r="L6" i="8364"/>
  <c r="M26" i="8364" s="1"/>
  <c r="CD68" i="2316"/>
  <c r="AM17" i="259"/>
  <c r="CW30" i="259"/>
  <c r="CW17" i="259"/>
  <c r="BI29" i="17060"/>
  <c r="N49" i="2316"/>
  <c r="BN54" i="17060"/>
  <c r="BH52" i="17060"/>
  <c r="BY27" i="17060"/>
  <c r="R54" i="8364"/>
  <c r="L34" i="259"/>
  <c r="L34" i="8364" s="1"/>
  <c r="CC27" i="17060"/>
  <c r="CH21" i="259"/>
  <c r="CH21" i="8364" s="1"/>
  <c r="M26" i="259"/>
  <c r="N54" i="17060"/>
  <c r="BN59" i="2316"/>
  <c r="BN52" i="2316" s="1"/>
  <c r="BH53" i="17060"/>
  <c r="BX52" i="17060"/>
  <c r="BL68" i="2316"/>
  <c r="BL49" i="2316"/>
  <c r="L63" i="8364"/>
  <c r="M11" i="259"/>
  <c r="L45" i="8364"/>
  <c r="M52" i="8364" s="1"/>
  <c r="AX45" i="259"/>
  <c r="AY58" i="259" s="1"/>
  <c r="BH54" i="17060"/>
  <c r="BD57" i="2819"/>
  <c r="L33" i="259"/>
  <c r="B21" i="259"/>
  <c r="B21" i="8364" s="1"/>
  <c r="BB53" i="2819"/>
  <c r="BO6" i="17060"/>
  <c r="AX62" i="259"/>
  <c r="AT47" i="17060"/>
  <c r="CT43" i="17060"/>
  <c r="CU50" i="17060" s="1"/>
  <c r="CN54" i="17060"/>
  <c r="BN53" i="17060"/>
  <c r="BD62" i="2316"/>
  <c r="B27" i="2316"/>
  <c r="BK28" i="2819"/>
  <c r="L61" i="8364"/>
  <c r="BA27" i="17060"/>
  <c r="BY6" i="17060"/>
  <c r="BB56" i="2819"/>
  <c r="BM7" i="2819"/>
  <c r="CW11" i="259"/>
  <c r="CV6" i="8364"/>
  <c r="CV13" i="259"/>
  <c r="CW28" i="259"/>
  <c r="CT42" i="8364"/>
  <c r="CI38" i="2819"/>
  <c r="B15" i="2316"/>
  <c r="AT6" i="8364"/>
  <c r="AU26" i="8364" s="1"/>
  <c r="AN62" i="259"/>
  <c r="BF61" i="259"/>
  <c r="BB18" i="259"/>
  <c r="AZ52" i="17060"/>
  <c r="AZ47" i="788"/>
  <c r="L45" i="259"/>
  <c r="L49" i="259" s="1"/>
  <c r="CT53" i="17060"/>
  <c r="AX58" i="8364"/>
  <c r="AX63" i="8364" s="1"/>
  <c r="CT41" i="8364"/>
  <c r="AH49" i="2316"/>
  <c r="CT59" i="2316"/>
  <c r="CT62" i="2316" s="1"/>
  <c r="CN43" i="17060"/>
  <c r="CO50" i="17060" s="1"/>
  <c r="BN52" i="17060"/>
  <c r="M43" i="17060"/>
  <c r="B56" i="8364"/>
  <c r="B37" i="2316"/>
  <c r="BD54" i="2819"/>
  <c r="G28" i="2819"/>
  <c r="AN61" i="259"/>
  <c r="BF63" i="259"/>
  <c r="AZ59" i="2316"/>
  <c r="AZ63" i="2316" s="1"/>
  <c r="AF25" i="2819"/>
  <c r="BM28" i="259"/>
  <c r="Q17" i="2819"/>
  <c r="L63" i="259"/>
  <c r="L61" i="259"/>
  <c r="AJ49" i="2316"/>
  <c r="AJ68" i="2316"/>
  <c r="BL13" i="259"/>
  <c r="BL13" i="8364" s="1"/>
  <c r="CN53" i="17060"/>
  <c r="BO29" i="17060"/>
  <c r="B66" i="2316"/>
  <c r="B13" i="2316"/>
  <c r="BD53" i="2819"/>
  <c r="AJ33" i="2819"/>
  <c r="BM26" i="259"/>
  <c r="AN63" i="259"/>
  <c r="BF60" i="259"/>
  <c r="AZ54" i="17060"/>
  <c r="G84" i="1"/>
  <c r="AF33" i="2819"/>
  <c r="AG28" i="2819"/>
  <c r="BF45" i="259"/>
  <c r="BG58" i="259" s="1"/>
  <c r="AO7" i="2819"/>
  <c r="BP49" i="788"/>
  <c r="BB57" i="2819"/>
  <c r="BC59" i="2819"/>
  <c r="BC52" i="2819" s="1"/>
  <c r="BB54" i="2819"/>
  <c r="CO28" i="2819"/>
  <c r="CT54" i="17060"/>
  <c r="AN25" i="2819"/>
  <c r="CN13" i="259"/>
  <c r="CO13" i="259" s="1"/>
  <c r="BX13" i="259"/>
  <c r="BX13" i="8364" s="1"/>
  <c r="CU29" i="17060"/>
  <c r="CN59" i="2316"/>
  <c r="CN63" i="2316" s="1"/>
  <c r="BO27" i="17060"/>
  <c r="C38" i="2819"/>
  <c r="B21" i="2316"/>
  <c r="B23" i="2316"/>
  <c r="BD55" i="2819"/>
  <c r="AK38" i="2819"/>
  <c r="BF62" i="259"/>
  <c r="AF30" i="259"/>
  <c r="AF30" i="8364" s="1"/>
  <c r="BA9" i="259"/>
  <c r="G80" i="1"/>
  <c r="H80" i="1" s="1"/>
  <c r="AG7" i="2819"/>
  <c r="BP47" i="788"/>
  <c r="H44" i="788"/>
  <c r="H61" i="788"/>
  <c r="H62" i="788"/>
  <c r="H60" i="788"/>
  <c r="CN6" i="8364"/>
  <c r="CO11" i="8364" s="1"/>
  <c r="BX6" i="8364"/>
  <c r="BY11" i="8364" s="1"/>
  <c r="BE59" i="2819"/>
  <c r="BE65" i="2819"/>
  <c r="AT48" i="17060"/>
  <c r="CO17" i="259"/>
  <c r="CN52" i="17060"/>
  <c r="BN43" i="17060"/>
  <c r="BO50" i="17060" s="1"/>
  <c r="B29" i="2316"/>
  <c r="B35" i="2316"/>
  <c r="G83" i="1"/>
  <c r="CO29" i="17060"/>
  <c r="G82" i="1"/>
  <c r="BB55" i="2819"/>
  <c r="L62" i="259"/>
  <c r="F61" i="788"/>
  <c r="F60" i="788"/>
  <c r="F44" i="788"/>
  <c r="G57" i="788" s="1"/>
  <c r="F62" i="788"/>
  <c r="CV68" i="2316"/>
  <c r="B13" i="259"/>
  <c r="B13" i="8364" s="1"/>
  <c r="BW17" i="259"/>
  <c r="BV13" i="259"/>
  <c r="BV13" i="8364" s="1"/>
  <c r="BT61" i="259"/>
  <c r="BV6" i="8364"/>
  <c r="BW28" i="8364" s="1"/>
  <c r="AM26" i="259"/>
  <c r="BW28" i="259"/>
  <c r="CF19" i="8364"/>
  <c r="CF21" i="259"/>
  <c r="CG21" i="259" s="1"/>
  <c r="CS9" i="8364"/>
  <c r="BU65" i="2316"/>
  <c r="AN45" i="259"/>
  <c r="AN49" i="259" s="1"/>
  <c r="W7" i="2819"/>
  <c r="BQ7" i="2819"/>
  <c r="Y17" i="2819"/>
  <c r="AZ48" i="788"/>
  <c r="BY7" i="2819"/>
  <c r="BP48" i="788"/>
  <c r="AZ49" i="788"/>
  <c r="AE7" i="2819"/>
  <c r="BB61" i="2316"/>
  <c r="BA11" i="259"/>
  <c r="BJ52" i="17060"/>
  <c r="AK56" i="17060"/>
  <c r="R13" i="259"/>
  <c r="S13" i="259" s="1"/>
  <c r="BD61" i="2316"/>
  <c r="C28" i="2819"/>
  <c r="AY29" i="17060"/>
  <c r="AH56" i="2819"/>
  <c r="AX54" i="17060"/>
  <c r="BJ53" i="17060"/>
  <c r="S11" i="259"/>
  <c r="BY25" i="17060"/>
  <c r="AW52" i="2819"/>
  <c r="AU11" i="259"/>
  <c r="CH57" i="2819"/>
  <c r="CH56" i="2819"/>
  <c r="CH55" i="2819"/>
  <c r="CI59" i="2819"/>
  <c r="CF6" i="8364"/>
  <c r="CG26" i="8364" s="1"/>
  <c r="BD60" i="2316"/>
  <c r="BQ38" i="2819"/>
  <c r="BD62" i="259"/>
  <c r="H52" i="17060"/>
  <c r="AZ39" i="2819"/>
  <c r="AK50" i="17060"/>
  <c r="R6" i="8364"/>
  <c r="S11" i="8364" s="1"/>
  <c r="BD52" i="2316"/>
  <c r="BD53" i="2316" s="1"/>
  <c r="B29" i="2819"/>
  <c r="AH57" i="2819"/>
  <c r="AX53" i="17060"/>
  <c r="BJ59" i="2316"/>
  <c r="BJ62" i="2316" s="1"/>
  <c r="BA17" i="259"/>
  <c r="W17" i="2819"/>
  <c r="AM17" i="2819"/>
  <c r="CH62" i="788"/>
  <c r="CH61" i="788"/>
  <c r="CH60" i="788"/>
  <c r="CH44" i="788"/>
  <c r="CI65" i="2819"/>
  <c r="BD58" i="788"/>
  <c r="BD60" i="788"/>
  <c r="CH13" i="259"/>
  <c r="CH13" i="8364" s="1"/>
  <c r="BD60" i="259"/>
  <c r="AU17" i="259"/>
  <c r="BA38" i="2819"/>
  <c r="AU28" i="259"/>
  <c r="AX59" i="2316"/>
  <c r="AX61" i="2316" s="1"/>
  <c r="BT61" i="788"/>
  <c r="BJ43" i="17060"/>
  <c r="BK50" i="17060" s="1"/>
  <c r="R34" i="259"/>
  <c r="R34" i="8364" s="1"/>
  <c r="BD59" i="788"/>
  <c r="M59" i="2819"/>
  <c r="M52" i="2819" s="1"/>
  <c r="L56" i="2819"/>
  <c r="L57" i="2819"/>
  <c r="L55" i="2819"/>
  <c r="L60" i="788"/>
  <c r="L44" i="788"/>
  <c r="L62" i="788"/>
  <c r="L61" i="788"/>
  <c r="CH6" i="8364"/>
  <c r="CI11" i="8364" s="1"/>
  <c r="AZ13" i="259"/>
  <c r="BA13" i="259" s="1"/>
  <c r="CG9" i="259"/>
  <c r="BD61" i="259"/>
  <c r="AY25" i="17060"/>
  <c r="AG11" i="259"/>
  <c r="AZ6" i="8364"/>
  <c r="BA9" i="8364" s="1"/>
  <c r="BT56" i="2316"/>
  <c r="AF13" i="259"/>
  <c r="AF13" i="8364" s="1"/>
  <c r="AX51" i="17060"/>
  <c r="BK25" i="17060"/>
  <c r="I29" i="17060"/>
  <c r="BR44" i="788"/>
  <c r="BD61" i="788"/>
  <c r="H53" i="17060"/>
  <c r="CG7" i="2819"/>
  <c r="N61" i="788"/>
  <c r="N60" i="788"/>
  <c r="N44" i="788"/>
  <c r="N62" i="788"/>
  <c r="BT55" i="2316"/>
  <c r="BD59" i="259"/>
  <c r="AY52" i="2819"/>
  <c r="U26" i="8364"/>
  <c r="CF13" i="259"/>
  <c r="CG13" i="259" s="1"/>
  <c r="B49" i="2316"/>
  <c r="BJ54" i="17060"/>
  <c r="BD62" i="788"/>
  <c r="BW11" i="259"/>
  <c r="BR60" i="788"/>
  <c r="AU9" i="259"/>
  <c r="CT49" i="788"/>
  <c r="CT48" i="788"/>
  <c r="CT45" i="788"/>
  <c r="CU51" i="788"/>
  <c r="CT47" i="788"/>
  <c r="CT46" i="788"/>
  <c r="AF48" i="788"/>
  <c r="AG57" i="788"/>
  <c r="CT49" i="2316"/>
  <c r="H96" i="32"/>
  <c r="CV55" i="2819"/>
  <c r="CV62" i="788"/>
  <c r="CV60" i="788"/>
  <c r="CV61" i="788"/>
  <c r="CW59" i="2819"/>
  <c r="CW52" i="2819" s="1"/>
  <c r="CV62" i="259"/>
  <c r="CV63" i="259"/>
  <c r="CV58" i="8364"/>
  <c r="CV60" i="259"/>
  <c r="CV61" i="259"/>
  <c r="CV59" i="259"/>
  <c r="CV40" i="17060"/>
  <c r="CV41" i="17060"/>
  <c r="CV43" i="259"/>
  <c r="CV40" i="8364"/>
  <c r="CV42" i="259"/>
  <c r="CV41" i="259"/>
  <c r="CV59" i="2316"/>
  <c r="CW27" i="17060"/>
  <c r="CV53" i="17060"/>
  <c r="CW25" i="17060"/>
  <c r="CV52" i="17060"/>
  <c r="CV54" i="17060"/>
  <c r="CV43" i="17060"/>
  <c r="CW29" i="17060"/>
  <c r="CV54" i="8364"/>
  <c r="CV55" i="8364"/>
  <c r="CV53" i="8364"/>
  <c r="CV56" i="8364"/>
  <c r="CV46" i="259"/>
  <c r="CV48" i="259"/>
  <c r="CV47" i="259"/>
  <c r="CV50" i="259"/>
  <c r="CV49" i="259"/>
  <c r="CW58" i="259"/>
  <c r="CW52" i="259"/>
  <c r="BY9" i="259"/>
  <c r="AN13" i="259"/>
  <c r="AN13" i="8364" s="1"/>
  <c r="BQ26" i="259"/>
  <c r="R21" i="259"/>
  <c r="R21" i="8364" s="1"/>
  <c r="BY28" i="259"/>
  <c r="D54" i="8364"/>
  <c r="BY11" i="259"/>
  <c r="CO11" i="259"/>
  <c r="D45" i="8364"/>
  <c r="E52" i="8364" s="1"/>
  <c r="BQ11" i="259"/>
  <c r="D56" i="8364"/>
  <c r="BP13" i="259"/>
  <c r="BP13" i="8364" s="1"/>
  <c r="CO28" i="259"/>
  <c r="BQ9" i="259"/>
  <c r="BT45" i="259"/>
  <c r="BU58" i="259" s="1"/>
  <c r="BP6" i="8364"/>
  <c r="BQ28" i="8364" s="1"/>
  <c r="BY17" i="259"/>
  <c r="CQ65" i="2819"/>
  <c r="CQ52" i="2819" s="1"/>
  <c r="Z21" i="259"/>
  <c r="Z21" i="8364" s="1"/>
  <c r="CL21" i="259"/>
  <c r="CL21" i="8364" s="1"/>
  <c r="CM21" i="8364" s="1"/>
  <c r="CJ61" i="788"/>
  <c r="BT62" i="788"/>
  <c r="AA28" i="259"/>
  <c r="AC17" i="2819"/>
  <c r="BM11" i="259"/>
  <c r="BM9" i="259"/>
  <c r="BT44" i="788"/>
  <c r="BT48" i="788" s="1"/>
  <c r="AO9" i="259"/>
  <c r="AO26" i="259"/>
  <c r="AO28" i="259"/>
  <c r="AN6" i="8364"/>
  <c r="AO26" i="8364" s="1"/>
  <c r="Z13" i="259"/>
  <c r="Z14" i="259" s="1"/>
  <c r="CP55" i="2819"/>
  <c r="AA9" i="259"/>
  <c r="AZ46" i="788"/>
  <c r="BA51" i="788"/>
  <c r="AZ45" i="788"/>
  <c r="W28" i="259"/>
  <c r="Z6" i="8364"/>
  <c r="AA17" i="8364" s="1"/>
  <c r="CP56" i="2819"/>
  <c r="CS17" i="8364"/>
  <c r="AK11" i="8364"/>
  <c r="CP57" i="2819"/>
  <c r="BY38" i="2819"/>
  <c r="CS26" i="8364"/>
  <c r="AO17" i="259"/>
  <c r="BW26" i="259"/>
  <c r="AA11" i="259"/>
  <c r="S17" i="2819"/>
  <c r="CA7" i="2819"/>
  <c r="CJ44" i="788"/>
  <c r="CK57" i="788" s="1"/>
  <c r="AA17" i="259"/>
  <c r="BK7" i="2819"/>
  <c r="CO7" i="2819"/>
  <c r="R33" i="259"/>
  <c r="S26" i="259"/>
  <c r="BL62" i="788"/>
  <c r="BL59" i="788"/>
  <c r="BL60" i="788"/>
  <c r="BL58" i="788"/>
  <c r="BL61" i="788"/>
  <c r="CN61" i="259"/>
  <c r="CN58" i="8364"/>
  <c r="CN63" i="259"/>
  <c r="CN62" i="259"/>
  <c r="AB57" i="2819"/>
  <c r="AB55" i="2819"/>
  <c r="AC65" i="2819"/>
  <c r="AC59" i="2819"/>
  <c r="AB56" i="2819"/>
  <c r="AR19" i="259"/>
  <c r="AS28" i="2819"/>
  <c r="BE26" i="8364"/>
  <c r="BT63" i="259"/>
  <c r="CI7" i="2819"/>
  <c r="BH58" i="788"/>
  <c r="BH61" i="788"/>
  <c r="BH62" i="788"/>
  <c r="BH60" i="788"/>
  <c r="BH44" i="788"/>
  <c r="BH59" i="788"/>
  <c r="BX61" i="788"/>
  <c r="BX62" i="788"/>
  <c r="BX60" i="788"/>
  <c r="CA65" i="2819"/>
  <c r="CA59" i="2819"/>
  <c r="AB58" i="8364"/>
  <c r="AB61" i="259"/>
  <c r="AB63" i="259"/>
  <c r="AB62" i="259"/>
  <c r="AB45" i="259"/>
  <c r="AR30" i="259"/>
  <c r="AS38" i="2819"/>
  <c r="CB60" i="788"/>
  <c r="CB61" i="788"/>
  <c r="CB62" i="788"/>
  <c r="BC7" i="2819"/>
  <c r="AR62" i="788"/>
  <c r="AR60" i="788"/>
  <c r="AR61" i="788"/>
  <c r="CD60" i="788"/>
  <c r="CD61" i="788"/>
  <c r="CD44" i="788"/>
  <c r="CD62" i="788"/>
  <c r="AT62" i="788"/>
  <c r="AT44" i="788"/>
  <c r="AT61" i="788"/>
  <c r="AT60" i="788"/>
  <c r="BX63" i="259"/>
  <c r="BX62" i="259"/>
  <c r="BX58" i="8364"/>
  <c r="BX61" i="259"/>
  <c r="AR63" i="259"/>
  <c r="AR61" i="259"/>
  <c r="AR62" i="259"/>
  <c r="AR58" i="8364"/>
  <c r="CG17" i="259"/>
  <c r="CG26" i="259"/>
  <c r="AT58" i="8364"/>
  <c r="AT63" i="259"/>
  <c r="AT61" i="259"/>
  <c r="AT62" i="259"/>
  <c r="AU56" i="17060"/>
  <c r="AU43" i="17060" s="1"/>
  <c r="BH61" i="259"/>
  <c r="BH60" i="259"/>
  <c r="BH58" i="8364"/>
  <c r="BH62" i="259"/>
  <c r="BH45" i="259"/>
  <c r="BH63" i="259"/>
  <c r="BH59" i="259"/>
  <c r="BX44" i="788"/>
  <c r="BH29" i="2819"/>
  <c r="BI28" i="2819"/>
  <c r="BH19" i="259"/>
  <c r="BZ62" i="788"/>
  <c r="BZ60" i="788"/>
  <c r="BZ44" i="788"/>
  <c r="BZ61" i="788"/>
  <c r="AQ28" i="2819"/>
  <c r="CP61" i="788"/>
  <c r="CP62" i="788"/>
  <c r="CP44" i="788"/>
  <c r="CP60" i="788"/>
  <c r="CF61" i="788"/>
  <c r="CF60" i="788"/>
  <c r="CF44" i="788"/>
  <c r="CF62" i="788"/>
  <c r="BJ57" i="788"/>
  <c r="BJ70" i="2819"/>
  <c r="BJ58" i="259"/>
  <c r="BJ66" i="2819"/>
  <c r="BJ52" i="2819"/>
  <c r="BJ69" i="2819"/>
  <c r="BJ68" i="2819"/>
  <c r="BJ67" i="2819"/>
  <c r="AA17" i="2819"/>
  <c r="BZ58" i="8364"/>
  <c r="BZ63" i="259"/>
  <c r="BZ62" i="259"/>
  <c r="BZ61" i="259"/>
  <c r="AI17" i="8364"/>
  <c r="AV62" i="2316"/>
  <c r="CG19" i="259"/>
  <c r="BT62" i="259"/>
  <c r="BL44" i="788"/>
  <c r="BL47" i="788" s="1"/>
  <c r="CN60" i="788"/>
  <c r="CN62" i="788"/>
  <c r="CN44" i="788"/>
  <c r="CN61" i="788"/>
  <c r="CP58" i="8364"/>
  <c r="CP63" i="259"/>
  <c r="CP61" i="259"/>
  <c r="CP62" i="259"/>
  <c r="CF57" i="2819"/>
  <c r="CF56" i="2819"/>
  <c r="CF55" i="2819"/>
  <c r="CG65" i="2819"/>
  <c r="CG59" i="2819"/>
  <c r="Z62" i="259"/>
  <c r="Z63" i="259"/>
  <c r="Z61" i="259"/>
  <c r="Z45" i="259"/>
  <c r="Z58" i="8364"/>
  <c r="Z59" i="259"/>
  <c r="Z60" i="259"/>
  <c r="BE28" i="8364"/>
  <c r="BP19" i="259"/>
  <c r="BQ28" i="2819"/>
  <c r="AD70" i="2316"/>
  <c r="BE6" i="17060"/>
  <c r="H59" i="2316"/>
  <c r="H61" i="2316" s="1"/>
  <c r="H54" i="17060"/>
  <c r="H43" i="17060"/>
  <c r="I27" i="17060"/>
  <c r="AR49" i="788"/>
  <c r="AS57" i="788"/>
  <c r="AR48" i="788"/>
  <c r="AR47" i="788"/>
  <c r="AP49" i="788"/>
  <c r="AP47" i="788"/>
  <c r="AQ51" i="788"/>
  <c r="AP48" i="788"/>
  <c r="B11" i="8364"/>
  <c r="B12" i="8364" s="1"/>
  <c r="B12" i="259"/>
  <c r="CF43" i="17060"/>
  <c r="CG50" i="17060" s="1"/>
  <c r="BB63" i="2316"/>
  <c r="BC26" i="259"/>
  <c r="BB27" i="259"/>
  <c r="BB26" i="8364"/>
  <c r="BB27" i="8364" s="1"/>
  <c r="BF61" i="788"/>
  <c r="BF62" i="788"/>
  <c r="BF59" i="788"/>
  <c r="BF58" i="788"/>
  <c r="BF60" i="788"/>
  <c r="CR55" i="259"/>
  <c r="CR56" i="259"/>
  <c r="CR54" i="259"/>
  <c r="CR52" i="8364"/>
  <c r="AP61" i="788"/>
  <c r="AP62" i="788"/>
  <c r="AP60" i="788"/>
  <c r="AQ57" i="788"/>
  <c r="E52" i="2819"/>
  <c r="BN53" i="259"/>
  <c r="BN52" i="8364"/>
  <c r="BN55" i="259"/>
  <c r="BN54" i="259"/>
  <c r="BN56" i="259"/>
  <c r="BF54" i="259"/>
  <c r="BF56" i="259"/>
  <c r="BF52" i="8364"/>
  <c r="BF55" i="8364" s="1"/>
  <c r="BF53" i="259"/>
  <c r="BF55" i="259"/>
  <c r="AL56" i="259"/>
  <c r="AL52" i="8364"/>
  <c r="AL54" i="259"/>
  <c r="AL45" i="259"/>
  <c r="AL55" i="259"/>
  <c r="CJ54" i="259"/>
  <c r="CJ56" i="259"/>
  <c r="CJ52" i="8364"/>
  <c r="CJ55" i="259"/>
  <c r="AZ53" i="259"/>
  <c r="AZ54" i="259"/>
  <c r="AZ45" i="259"/>
  <c r="AZ52" i="8364"/>
  <c r="AZ55" i="259"/>
  <c r="AZ56" i="259"/>
  <c r="BP54" i="259"/>
  <c r="BP52" i="8364"/>
  <c r="BP56" i="259"/>
  <c r="BP55" i="259"/>
  <c r="BT56" i="259"/>
  <c r="BT52" i="8364"/>
  <c r="BT45" i="8364" s="1"/>
  <c r="BU58" i="8364" s="1"/>
  <c r="BT54" i="259"/>
  <c r="BT55" i="259"/>
  <c r="BM52" i="2819"/>
  <c r="CG27" i="17060"/>
  <c r="BB60" i="2316"/>
  <c r="CN45" i="259"/>
  <c r="CN55" i="259"/>
  <c r="CN56" i="259"/>
  <c r="CN54" i="259"/>
  <c r="CN52" i="8364"/>
  <c r="CL49" i="788"/>
  <c r="CM51" i="788"/>
  <c r="CL47" i="788"/>
  <c r="CL48" i="788"/>
  <c r="AN56" i="259"/>
  <c r="AN52" i="8364"/>
  <c r="AN45" i="8364" s="1"/>
  <c r="AN55" i="259"/>
  <c r="AN54" i="259"/>
  <c r="BF44" i="788"/>
  <c r="BV55" i="259"/>
  <c r="BV52" i="8364"/>
  <c r="BV54" i="8364" s="1"/>
  <c r="BV54" i="259"/>
  <c r="BV53" i="259"/>
  <c r="BV56" i="259"/>
  <c r="CL61" i="788"/>
  <c r="CL62" i="788"/>
  <c r="CL60" i="788"/>
  <c r="CM57" i="788"/>
  <c r="CV47" i="788"/>
  <c r="CV49" i="788"/>
  <c r="CV48" i="788"/>
  <c r="CW57" i="788"/>
  <c r="CT52" i="8364"/>
  <c r="CG29" i="17060"/>
  <c r="BB52" i="2316"/>
  <c r="BB56" i="2316" s="1"/>
  <c r="BD49" i="788"/>
  <c r="BD48" i="788"/>
  <c r="BE57" i="788"/>
  <c r="BD47" i="788"/>
  <c r="BD46" i="788"/>
  <c r="BD45" i="788"/>
  <c r="BE51" i="788"/>
  <c r="E11" i="8364"/>
  <c r="E28" i="8364"/>
  <c r="CF53" i="17060"/>
  <c r="AD61" i="8364"/>
  <c r="N54" i="8364"/>
  <c r="BX45" i="259"/>
  <c r="BX55" i="259"/>
  <c r="BX54" i="259"/>
  <c r="BX56" i="259"/>
  <c r="BX52" i="8364"/>
  <c r="AK59" i="2819"/>
  <c r="AJ57" i="2819"/>
  <c r="AJ56" i="2819"/>
  <c r="AK65" i="2819"/>
  <c r="AJ55" i="2819"/>
  <c r="AP58" i="8364"/>
  <c r="AP61" i="259"/>
  <c r="AP62" i="259"/>
  <c r="AP63" i="259"/>
  <c r="BX56" i="2819"/>
  <c r="BX55" i="2819"/>
  <c r="BY65" i="2819"/>
  <c r="BX57" i="2819"/>
  <c r="AJ52" i="8364"/>
  <c r="AJ54" i="259"/>
  <c r="AJ56" i="259"/>
  <c r="AJ55" i="259"/>
  <c r="BZ55" i="259"/>
  <c r="BZ45" i="259"/>
  <c r="CA52" i="259" s="1"/>
  <c r="BZ54" i="259"/>
  <c r="BZ56" i="259"/>
  <c r="BZ52" i="8364"/>
  <c r="BB53" i="259"/>
  <c r="BB55" i="259"/>
  <c r="BB56" i="259"/>
  <c r="BB54" i="259"/>
  <c r="BB52" i="8364"/>
  <c r="BL54" i="259"/>
  <c r="BL53" i="259"/>
  <c r="BL55" i="259"/>
  <c r="BL56" i="259"/>
  <c r="BL52" i="8364"/>
  <c r="BL45" i="8364" s="1"/>
  <c r="AR55" i="259"/>
  <c r="AR56" i="259"/>
  <c r="AR45" i="259"/>
  <c r="AR54" i="259"/>
  <c r="AR52" i="8364"/>
  <c r="AI51" i="788"/>
  <c r="AH47" i="788"/>
  <c r="AH48" i="788"/>
  <c r="AI57" i="788"/>
  <c r="AH49" i="788"/>
  <c r="CG25" i="17060"/>
  <c r="AD54" i="8364"/>
  <c r="X54" i="8364"/>
  <c r="CF52" i="17060"/>
  <c r="AD63" i="8364"/>
  <c r="AX53" i="259"/>
  <c r="AX56" i="259"/>
  <c r="AX54" i="259"/>
  <c r="AX52" i="8364"/>
  <c r="AX55" i="259"/>
  <c r="CL54" i="259"/>
  <c r="CL52" i="8364"/>
  <c r="CL55" i="8364" s="1"/>
  <c r="CL55" i="259"/>
  <c r="CL56" i="259"/>
  <c r="CL45" i="259"/>
  <c r="CM58" i="259" s="1"/>
  <c r="C11" i="259"/>
  <c r="CI9" i="259"/>
  <c r="CI26" i="259"/>
  <c r="CI11" i="259"/>
  <c r="CI17" i="259"/>
  <c r="BV49" i="788"/>
  <c r="BV46" i="788"/>
  <c r="BV45" i="788"/>
  <c r="BV47" i="788"/>
  <c r="BW51" i="788"/>
  <c r="BV48" i="788"/>
  <c r="AP55" i="259"/>
  <c r="AP52" i="8364"/>
  <c r="AP54" i="8364" s="1"/>
  <c r="AP54" i="259"/>
  <c r="AP45" i="259"/>
  <c r="AQ52" i="259" s="1"/>
  <c r="AP56" i="259"/>
  <c r="BD56" i="259"/>
  <c r="BD52" i="8364"/>
  <c r="BD55" i="259"/>
  <c r="BD54" i="259"/>
  <c r="BD53" i="259"/>
  <c r="CN55" i="2819"/>
  <c r="CO65" i="2819"/>
  <c r="CN57" i="2819"/>
  <c r="CN56" i="2819"/>
  <c r="CO59" i="2819"/>
  <c r="CF59" i="2316"/>
  <c r="CF62" i="2316" s="1"/>
  <c r="AD43" i="8364"/>
  <c r="CP55" i="259"/>
  <c r="CP52" i="8364"/>
  <c r="CP56" i="259"/>
  <c r="CP45" i="259"/>
  <c r="CP54" i="259"/>
  <c r="BH56" i="2819"/>
  <c r="BI65" i="2819"/>
  <c r="BH57" i="2819"/>
  <c r="BI59" i="2819"/>
  <c r="BH53" i="2819"/>
  <c r="BH54" i="2819"/>
  <c r="BH55" i="2819"/>
  <c r="AY57" i="788"/>
  <c r="AX47" i="788"/>
  <c r="AX46" i="788"/>
  <c r="AX48" i="788"/>
  <c r="AX45" i="788"/>
  <c r="AX49" i="788"/>
  <c r="AY51" i="788"/>
  <c r="AT56" i="259"/>
  <c r="AT55" i="259"/>
  <c r="AT54" i="259"/>
  <c r="AT45" i="259"/>
  <c r="AU52" i="259" s="1"/>
  <c r="AT52" i="8364"/>
  <c r="BY59" i="2819"/>
  <c r="BV61" i="788"/>
  <c r="BV58" i="788"/>
  <c r="BV62" i="788"/>
  <c r="BV59" i="788"/>
  <c r="BV60" i="788"/>
  <c r="BW57" i="788"/>
  <c r="BC6" i="17060"/>
  <c r="AL11" i="8364"/>
  <c r="AM11" i="259"/>
  <c r="CL58" i="8364"/>
  <c r="CL63" i="8364" s="1"/>
  <c r="CL61" i="259"/>
  <c r="CL62" i="259"/>
  <c r="CL63" i="259"/>
  <c r="CL26" i="8364"/>
  <c r="CM26" i="8364" s="1"/>
  <c r="CM26" i="259"/>
  <c r="AH56" i="259"/>
  <c r="AH54" i="259"/>
  <c r="AH52" i="8364"/>
  <c r="AH45" i="8364" s="1"/>
  <c r="AH55" i="259"/>
  <c r="CL17" i="8364"/>
  <c r="CM17" i="8364" s="1"/>
  <c r="CM17" i="259"/>
  <c r="CC51" i="788"/>
  <c r="CB47" i="788"/>
  <c r="CB48" i="788"/>
  <c r="CB49" i="788"/>
  <c r="CC57" i="788"/>
  <c r="AS51" i="788"/>
  <c r="AR55" i="2819"/>
  <c r="AR56" i="2819"/>
  <c r="AS65" i="2819"/>
  <c r="AR57" i="2819"/>
  <c r="AS59" i="2819"/>
  <c r="BQ65" i="2819"/>
  <c r="BP56" i="2819"/>
  <c r="BP55" i="2819"/>
  <c r="BP57" i="2819"/>
  <c r="S17" i="259"/>
  <c r="BP45" i="259"/>
  <c r="BQ58" i="259" s="1"/>
  <c r="BR55" i="259"/>
  <c r="BR54" i="259"/>
  <c r="BR56" i="259"/>
  <c r="BR52" i="8364"/>
  <c r="CB55" i="259"/>
  <c r="CB52" i="8364"/>
  <c r="CB45" i="8364" s="1"/>
  <c r="CC58" i="8364" s="1"/>
  <c r="CB54" i="259"/>
  <c r="CB56" i="259"/>
  <c r="BN46" i="788"/>
  <c r="BN49" i="788"/>
  <c r="BN47" i="788"/>
  <c r="BO57" i="788"/>
  <c r="BN48" i="788"/>
  <c r="BN45" i="788"/>
  <c r="BO51" i="788"/>
  <c r="AZ53" i="2819"/>
  <c r="BA65" i="2819"/>
  <c r="BA52" i="2819" s="1"/>
  <c r="AZ54" i="2819"/>
  <c r="AZ56" i="2819"/>
  <c r="AZ55" i="2819"/>
  <c r="AZ57" i="2819"/>
  <c r="BQ59" i="2819"/>
  <c r="Y133" i="17074"/>
  <c r="Q125" i="17074"/>
  <c r="AG123" i="17074"/>
  <c r="Q122" i="17074"/>
  <c r="Q127" i="17074"/>
  <c r="Z125" i="17074"/>
  <c r="Z132" i="17074"/>
  <c r="Z129" i="17074"/>
  <c r="Z128" i="17074"/>
  <c r="AC122" i="17074"/>
  <c r="AE124" i="17074"/>
  <c r="C128" i="17074"/>
  <c r="E130" i="17074"/>
  <c r="G132" i="17074"/>
  <c r="AG126" i="17074"/>
  <c r="S122" i="17074"/>
  <c r="U124" i="17074"/>
  <c r="W126" i="17074"/>
  <c r="S130" i="17074"/>
  <c r="U132" i="17074"/>
  <c r="I123" i="17074"/>
  <c r="I131" i="17074"/>
  <c r="M123" i="17074"/>
  <c r="O125" i="17074"/>
  <c r="K129" i="17074"/>
  <c r="M131" i="17074"/>
  <c r="O133" i="17074"/>
  <c r="F122" i="17074"/>
  <c r="H124" i="17074"/>
  <c r="D128" i="17074"/>
  <c r="F130" i="17074"/>
  <c r="H132" i="17074"/>
  <c r="AF123" i="17074"/>
  <c r="AB127" i="17074"/>
  <c r="AD129" i="17074"/>
  <c r="AF131" i="17074"/>
  <c r="Y128" i="17074"/>
  <c r="AF122" i="17074"/>
  <c r="AB126" i="17074"/>
  <c r="AD128" i="17074"/>
  <c r="AF130" i="17074"/>
  <c r="AA124" i="17074"/>
  <c r="AC126" i="17074"/>
  <c r="AE128" i="17074"/>
  <c r="AA132" i="17074"/>
  <c r="K123" i="17074"/>
  <c r="M125" i="17074"/>
  <c r="O127" i="17074"/>
  <c r="K131" i="17074"/>
  <c r="M133" i="17074"/>
  <c r="Q126" i="17074"/>
  <c r="J131" i="17074"/>
  <c r="AG125" i="17074"/>
  <c r="AG132" i="17074"/>
  <c r="G124" i="17074"/>
  <c r="AB123" i="17074"/>
  <c r="AD125" i="17074"/>
  <c r="AB131" i="17074"/>
  <c r="I128" i="17074"/>
  <c r="X126" i="17074"/>
  <c r="V132" i="17074"/>
  <c r="O123" i="17074"/>
  <c r="M129" i="17074"/>
  <c r="H123" i="17074"/>
  <c r="H131" i="17074"/>
  <c r="H122" i="17074"/>
  <c r="H130" i="17074"/>
  <c r="E126" i="17074"/>
  <c r="T124" i="17074"/>
  <c r="V126" i="17074"/>
  <c r="AE122" i="17074"/>
  <c r="G133" i="17074"/>
  <c r="V128" i="17074"/>
  <c r="G127" i="17074"/>
  <c r="Q124" i="17074"/>
  <c r="Q130" i="17074"/>
  <c r="Q133" i="17074"/>
  <c r="J123" i="17074"/>
  <c r="Z122" i="17074"/>
  <c r="AG133" i="17074"/>
  <c r="AG124" i="17074"/>
  <c r="F123" i="17074"/>
  <c r="H125" i="17074"/>
  <c r="K128" i="17074"/>
  <c r="M130" i="17074"/>
  <c r="O132" i="17074"/>
  <c r="J126" i="17074"/>
  <c r="AA122" i="17074"/>
  <c r="AC124" i="17074"/>
  <c r="AE126" i="17074"/>
  <c r="AA130" i="17074"/>
  <c r="AC132" i="17074"/>
  <c r="I124" i="17074"/>
  <c r="I132" i="17074"/>
  <c r="U123" i="17074"/>
  <c r="W125" i="17074"/>
  <c r="S129" i="17074"/>
  <c r="U131" i="17074"/>
  <c r="W133" i="17074"/>
  <c r="N122" i="17074"/>
  <c r="P124" i="17074"/>
  <c r="L128" i="17074"/>
  <c r="N130" i="17074"/>
  <c r="P132" i="17074"/>
  <c r="C126" i="17074"/>
  <c r="E128" i="17074"/>
  <c r="G130" i="17074"/>
  <c r="Y129" i="17074"/>
  <c r="C125" i="17074"/>
  <c r="E127" i="17074"/>
  <c r="G129" i="17074"/>
  <c r="C133" i="17074"/>
  <c r="D125" i="17074"/>
  <c r="F127" i="17074"/>
  <c r="H129" i="17074"/>
  <c r="D133" i="17074"/>
  <c r="S123" i="17074"/>
  <c r="U125" i="17074"/>
  <c r="W127" i="17074"/>
  <c r="S131" i="17074"/>
  <c r="U133" i="17074"/>
  <c r="L129" i="17074"/>
  <c r="T122" i="17074"/>
  <c r="Q132" i="17074"/>
  <c r="R123" i="17074"/>
  <c r="AG130" i="17074"/>
  <c r="J133" i="17074"/>
  <c r="J124" i="17074"/>
  <c r="N123" i="17074"/>
  <c r="P125" i="17074"/>
  <c r="S128" i="17074"/>
  <c r="U130" i="17074"/>
  <c r="W132" i="17074"/>
  <c r="R126" i="17074"/>
  <c r="D123" i="17074"/>
  <c r="F125" i="17074"/>
  <c r="H127" i="17074"/>
  <c r="D131" i="17074"/>
  <c r="F133" i="17074"/>
  <c r="I125" i="17074"/>
  <c r="I133" i="17074"/>
  <c r="AC123" i="17074"/>
  <c r="AE125" i="17074"/>
  <c r="AA129" i="17074"/>
  <c r="AC131" i="17074"/>
  <c r="AE133" i="17074"/>
  <c r="V122" i="17074"/>
  <c r="X124" i="17074"/>
  <c r="T128" i="17074"/>
  <c r="V130" i="17074"/>
  <c r="X132" i="17074"/>
  <c r="K126" i="17074"/>
  <c r="M128" i="17074"/>
  <c r="O130" i="17074"/>
  <c r="Y122" i="17074"/>
  <c r="Y130" i="17074"/>
  <c r="K125" i="17074"/>
  <c r="M127" i="17074"/>
  <c r="O129" i="17074"/>
  <c r="K133" i="17074"/>
  <c r="L125" i="17074"/>
  <c r="N127" i="17074"/>
  <c r="P129" i="17074"/>
  <c r="L133" i="17074"/>
  <c r="AA123" i="17074"/>
  <c r="AC125" i="17074"/>
  <c r="AE127" i="17074"/>
  <c r="AA131" i="17074"/>
  <c r="AC133" i="17074"/>
  <c r="G122" i="17074"/>
  <c r="AG129" i="17074"/>
  <c r="P133" i="17074"/>
  <c r="D126" i="17074"/>
  <c r="C132" i="17074"/>
  <c r="T132" i="17074"/>
  <c r="AC129" i="17074"/>
  <c r="X131" i="17074"/>
  <c r="T126" i="17074"/>
  <c r="U126" i="17074"/>
  <c r="S132" i="17074"/>
  <c r="C131" i="17074"/>
  <c r="Q129" i="17074"/>
  <c r="Z123" i="17074"/>
  <c r="J130" i="17074"/>
  <c r="R133" i="17074"/>
  <c r="R124" i="17074"/>
  <c r="V123" i="17074"/>
  <c r="X125" i="17074"/>
  <c r="AA128" i="17074"/>
  <c r="AC130" i="17074"/>
  <c r="AE132" i="17074"/>
  <c r="Z126" i="17074"/>
  <c r="L123" i="17074"/>
  <c r="N125" i="17074"/>
  <c r="P127" i="17074"/>
  <c r="L131" i="17074"/>
  <c r="N133" i="17074"/>
  <c r="I126" i="17074"/>
  <c r="D122" i="17074"/>
  <c r="F124" i="17074"/>
  <c r="H126" i="17074"/>
  <c r="D130" i="17074"/>
  <c r="F132" i="17074"/>
  <c r="AD122" i="17074"/>
  <c r="AF124" i="17074"/>
  <c r="AB128" i="17074"/>
  <c r="AD130" i="17074"/>
  <c r="AF132" i="17074"/>
  <c r="S126" i="17074"/>
  <c r="U128" i="17074"/>
  <c r="W130" i="17074"/>
  <c r="Y123" i="17074"/>
  <c r="Y131" i="17074"/>
  <c r="S125" i="17074"/>
  <c r="U127" i="17074"/>
  <c r="W129" i="17074"/>
  <c r="S133" i="17074"/>
  <c r="T125" i="17074"/>
  <c r="V127" i="17074"/>
  <c r="X129" i="17074"/>
  <c r="T133" i="17074"/>
  <c r="D124" i="17074"/>
  <c r="F126" i="17074"/>
  <c r="H128" i="17074"/>
  <c r="D132" i="17074"/>
  <c r="O122" i="17074"/>
  <c r="AG128" i="17074"/>
  <c r="AG131" i="17074"/>
  <c r="R130" i="17074"/>
  <c r="Z133" i="17074"/>
  <c r="Z124" i="17074"/>
  <c r="AD123" i="17074"/>
  <c r="AF125" i="17074"/>
  <c r="D129" i="17074"/>
  <c r="F131" i="17074"/>
  <c r="H133" i="17074"/>
  <c r="T123" i="17074"/>
  <c r="V125" i="17074"/>
  <c r="X127" i="17074"/>
  <c r="T131" i="17074"/>
  <c r="V133" i="17074"/>
  <c r="I127" i="17074"/>
  <c r="L122" i="17074"/>
  <c r="N124" i="17074"/>
  <c r="P126" i="17074"/>
  <c r="L130" i="17074"/>
  <c r="N132" i="17074"/>
  <c r="J122" i="17074"/>
  <c r="G123" i="17074"/>
  <c r="C127" i="17074"/>
  <c r="E129" i="17074"/>
  <c r="G131" i="17074"/>
  <c r="R122" i="17074"/>
  <c r="AA126" i="17074"/>
  <c r="AC128" i="17074"/>
  <c r="AE130" i="17074"/>
  <c r="Y124" i="17074"/>
  <c r="Y132" i="17074"/>
  <c r="AA125" i="17074"/>
  <c r="AC127" i="17074"/>
  <c r="AE129" i="17074"/>
  <c r="AA133" i="17074"/>
  <c r="AB125" i="17074"/>
  <c r="AD127" i="17074"/>
  <c r="AF129" i="17074"/>
  <c r="AB133" i="17074"/>
  <c r="L124" i="17074"/>
  <c r="N126" i="17074"/>
  <c r="P128" i="17074"/>
  <c r="L132" i="17074"/>
  <c r="W122" i="17074"/>
  <c r="Q123" i="17074"/>
  <c r="Z130" i="17074"/>
  <c r="E122" i="17074"/>
  <c r="J127" i="17074"/>
  <c r="N131" i="17074"/>
  <c r="AF127" i="17074"/>
  <c r="AD133" i="17074"/>
  <c r="V124" i="17074"/>
  <c r="T130" i="17074"/>
  <c r="K127" i="17074"/>
  <c r="O131" i="17074"/>
  <c r="D127" i="17074"/>
  <c r="F129" i="17074"/>
  <c r="Y125" i="17074"/>
  <c r="F128" i="17074"/>
  <c r="C124" i="17074"/>
  <c r="G128" i="17074"/>
  <c r="X128" i="17074"/>
  <c r="Y127" i="17074"/>
  <c r="S124" i="17074"/>
  <c r="C123" i="17074"/>
  <c r="Q131" i="17074"/>
  <c r="R131" i="17074"/>
  <c r="J125" i="17074"/>
  <c r="J132" i="17074"/>
  <c r="J129" i="17074"/>
  <c r="J128" i="17074"/>
  <c r="M122" i="17074"/>
  <c r="O124" i="17074"/>
  <c r="R127" i="17074"/>
  <c r="T129" i="17074"/>
  <c r="V131" i="17074"/>
  <c r="X133" i="17074"/>
  <c r="C122" i="17074"/>
  <c r="E124" i="17074"/>
  <c r="G126" i="17074"/>
  <c r="C130" i="17074"/>
  <c r="E132" i="17074"/>
  <c r="I129" i="17074"/>
  <c r="AB122" i="17074"/>
  <c r="AD124" i="17074"/>
  <c r="AF126" i="17074"/>
  <c r="AB130" i="17074"/>
  <c r="AD132" i="17074"/>
  <c r="W123" i="17074"/>
  <c r="S127" i="17074"/>
  <c r="U129" i="17074"/>
  <c r="W131" i="17074"/>
  <c r="P123" i="17074"/>
  <c r="L127" i="17074"/>
  <c r="N129" i="17074"/>
  <c r="P131" i="17074"/>
  <c r="Y126" i="17074"/>
  <c r="P122" i="17074"/>
  <c r="L126" i="17074"/>
  <c r="N128" i="17074"/>
  <c r="P130" i="17074"/>
  <c r="K124" i="17074"/>
  <c r="M126" i="17074"/>
  <c r="O128" i="17074"/>
  <c r="K132" i="17074"/>
  <c r="AG122" i="17074"/>
  <c r="AB124" i="17074"/>
  <c r="AD126" i="17074"/>
  <c r="AF128" i="17074"/>
  <c r="AB132" i="17074"/>
  <c r="Z131" i="17074"/>
  <c r="Q128" i="17074"/>
  <c r="R125" i="17074"/>
  <c r="R132" i="17074"/>
  <c r="R129" i="17074"/>
  <c r="R128" i="17074"/>
  <c r="U122" i="17074"/>
  <c r="W124" i="17074"/>
  <c r="Z127" i="17074"/>
  <c r="AB129" i="17074"/>
  <c r="AD131" i="17074"/>
  <c r="AF133" i="17074"/>
  <c r="K122" i="17074"/>
  <c r="M124" i="17074"/>
  <c r="O126" i="17074"/>
  <c r="K130" i="17074"/>
  <c r="M132" i="17074"/>
  <c r="I122" i="17074"/>
  <c r="I130" i="17074"/>
  <c r="E123" i="17074"/>
  <c r="G125" i="17074"/>
  <c r="C129" i="17074"/>
  <c r="E131" i="17074"/>
  <c r="AE123" i="17074"/>
  <c r="AA127" i="17074"/>
  <c r="AE131" i="17074"/>
  <c r="X123" i="17074"/>
  <c r="T127" i="17074"/>
  <c r="V129" i="17074"/>
  <c r="X122" i="17074"/>
  <c r="X130" i="17074"/>
  <c r="W128" i="17074"/>
  <c r="E125" i="17074"/>
  <c r="E133" i="17074"/>
  <c r="AG127" i="17074"/>
  <c r="AC151" i="17072"/>
  <c r="W151" i="17072"/>
  <c r="AG151" i="17072"/>
  <c r="N151" i="17072"/>
  <c r="J151" i="17072"/>
  <c r="AB151" i="17072"/>
  <c r="AA151" i="17072"/>
  <c r="E151" i="17072"/>
  <c r="P151" i="17072"/>
  <c r="M151" i="17072"/>
  <c r="F151" i="17072"/>
  <c r="I151" i="17072"/>
  <c r="S151" i="17072"/>
  <c r="O151" i="17072"/>
  <c r="Y151" i="17072"/>
  <c r="G151" i="17072"/>
  <c r="Z151" i="17072"/>
  <c r="AF151" i="17072"/>
  <c r="V151" i="17072"/>
  <c r="AE151" i="17072"/>
  <c r="T151" i="17072"/>
  <c r="Q151" i="17072"/>
  <c r="C151" i="17072"/>
  <c r="L151" i="17072"/>
  <c r="U151" i="17072"/>
  <c r="R151" i="17072"/>
  <c r="X151" i="17072"/>
  <c r="CM11" i="8364"/>
  <c r="CM28" i="8364"/>
  <c r="AY17" i="8364"/>
  <c r="AW17" i="8364"/>
  <c r="BC11" i="8364"/>
  <c r="CK28" i="8364"/>
  <c r="CE9" i="8364"/>
  <c r="I17" i="8364"/>
  <c r="CK11" i="8364"/>
  <c r="CK19" i="8364"/>
  <c r="BG11" i="8364"/>
  <c r="CE17" i="8364"/>
  <c r="AY28" i="8364"/>
  <c r="Y45" i="259"/>
  <c r="AD151" i="17072"/>
  <c r="D151" i="17072"/>
  <c r="K151" i="17072"/>
  <c r="H151" i="17072"/>
  <c r="X48" i="8364"/>
  <c r="X50" i="8364"/>
  <c r="X49" i="8364"/>
  <c r="Y52" i="8364"/>
  <c r="CD50" i="8364"/>
  <c r="CD49" i="8364"/>
  <c r="CD48" i="8364"/>
  <c r="CE52" i="8364"/>
  <c r="CR21" i="8364"/>
  <c r="CS21" i="8364" s="1"/>
  <c r="CS21" i="259"/>
  <c r="BT21" i="8364"/>
  <c r="BU21" i="259"/>
  <c r="U21" i="259"/>
  <c r="T21" i="8364"/>
  <c r="U21" i="8364" s="1"/>
  <c r="BV48" i="17060"/>
  <c r="BV47" i="17060"/>
  <c r="BV44" i="17060"/>
  <c r="BW56" i="17060"/>
  <c r="BV45" i="17060"/>
  <c r="BV46" i="17060"/>
  <c r="G9" i="8364"/>
  <c r="F33" i="8364"/>
  <c r="CH48" i="8364"/>
  <c r="AQ11" i="8364"/>
  <c r="AP34" i="8364"/>
  <c r="AP34" i="259" s="1"/>
  <c r="AP33" i="8364"/>
  <c r="AP33" i="259" s="1"/>
  <c r="CD46" i="17060"/>
  <c r="CD47" i="17060"/>
  <c r="CE56" i="17060"/>
  <c r="CD48" i="17060"/>
  <c r="BX30" i="8364"/>
  <c r="BY30" i="259"/>
  <c r="BR47" i="17060"/>
  <c r="BS56" i="17060"/>
  <c r="BS43" i="17060" s="1"/>
  <c r="BR48" i="17060"/>
  <c r="BR46" i="17060"/>
  <c r="BW50" i="17060"/>
  <c r="CB47" i="17060"/>
  <c r="CB46" i="17060"/>
  <c r="CB48" i="17060"/>
  <c r="CC56" i="17060"/>
  <c r="CC43" i="17060" s="1"/>
  <c r="BD30" i="8364"/>
  <c r="BD31" i="259"/>
  <c r="BE30" i="259"/>
  <c r="AQ9" i="8364"/>
  <c r="T30" i="8364"/>
  <c r="U30" i="8364" s="1"/>
  <c r="U30" i="259"/>
  <c r="CJ52" i="2316"/>
  <c r="CK59" i="2316" s="1"/>
  <c r="CJ62" i="2316"/>
  <c r="CJ63" i="2316"/>
  <c r="CJ61" i="2316"/>
  <c r="J46" i="17060"/>
  <c r="J47" i="17060"/>
  <c r="K56" i="17060"/>
  <c r="K43" i="17060" s="1"/>
  <c r="J48" i="17060"/>
  <c r="BJ34" i="8364"/>
  <c r="BJ34" i="259" s="1"/>
  <c r="BJ33" i="8364"/>
  <c r="BJ33" i="259" s="1"/>
  <c r="BK9" i="8364"/>
  <c r="AC26" i="8364"/>
  <c r="T63" i="8364"/>
  <c r="T62" i="8364"/>
  <c r="T61" i="8364"/>
  <c r="AV19" i="8364"/>
  <c r="AW19" i="8364" s="1"/>
  <c r="AW19" i="259"/>
  <c r="H54" i="8364"/>
  <c r="H42" i="8364"/>
  <c r="AH13" i="8364"/>
  <c r="AI13" i="259"/>
  <c r="AI6" i="259" s="1"/>
  <c r="AH8" i="259"/>
  <c r="R48" i="17060"/>
  <c r="R47" i="17060"/>
  <c r="S56" i="17060"/>
  <c r="S43" i="17060" s="1"/>
  <c r="R46" i="17060"/>
  <c r="CE50" i="17060"/>
  <c r="BV18" i="8364"/>
  <c r="AV13" i="8364"/>
  <c r="AW13" i="8364" s="1"/>
  <c r="AW13" i="259"/>
  <c r="AW6" i="259" s="1"/>
  <c r="G26" i="8364"/>
  <c r="AQ26" i="8364"/>
  <c r="AP61" i="2316"/>
  <c r="AP62" i="2316"/>
  <c r="AP63" i="2316"/>
  <c r="AP52" i="2316"/>
  <c r="AQ59" i="2316" s="1"/>
  <c r="W28" i="8364"/>
  <c r="AJ33" i="8364"/>
  <c r="AJ33" i="259" s="1"/>
  <c r="AJ34" i="8364"/>
  <c r="AJ34" i="259" s="1"/>
  <c r="AK9" i="8364"/>
  <c r="BB63" i="8364"/>
  <c r="BB62" i="8364"/>
  <c r="BB61" i="8364"/>
  <c r="BB59" i="8364"/>
  <c r="BB60" i="8364"/>
  <c r="AJ30" i="8364"/>
  <c r="AK30" i="259"/>
  <c r="AJ25" i="259"/>
  <c r="CT19" i="8364"/>
  <c r="AN62" i="8364"/>
  <c r="AN61" i="8364"/>
  <c r="AN63" i="8364"/>
  <c r="CP62" i="2316"/>
  <c r="CP63" i="2316"/>
  <c r="CP52" i="2316"/>
  <c r="CQ59" i="2316" s="1"/>
  <c r="CP61" i="2316"/>
  <c r="X68" i="2316"/>
  <c r="X49" i="2316"/>
  <c r="AB63" i="2316"/>
  <c r="AB62" i="2316"/>
  <c r="AB61" i="2316"/>
  <c r="AB52" i="2316"/>
  <c r="AC59" i="2316" s="1"/>
  <c r="N30" i="8364"/>
  <c r="O30" i="8364" s="1"/>
  <c r="O30" i="259"/>
  <c r="BM17" i="8364"/>
  <c r="BL18" i="8364"/>
  <c r="CK26" i="8364"/>
  <c r="CJ62" i="8364"/>
  <c r="CJ61" i="8364"/>
  <c r="CJ63" i="8364"/>
  <c r="P48" i="17060"/>
  <c r="P46" i="17060"/>
  <c r="P47" i="17060"/>
  <c r="Q56" i="17060"/>
  <c r="Q43" i="17060" s="1"/>
  <c r="H68" i="2316"/>
  <c r="H49" i="2316"/>
  <c r="O9" i="8364"/>
  <c r="N33" i="8364"/>
  <c r="BR19" i="8364"/>
  <c r="BS19" i="259"/>
  <c r="Z30" i="8364"/>
  <c r="Z31" i="259"/>
  <c r="AA30" i="259"/>
  <c r="CL30" i="8364"/>
  <c r="CM30" i="8364" s="1"/>
  <c r="CM30" i="259"/>
  <c r="AV62" i="8364"/>
  <c r="AV63" i="8364"/>
  <c r="AV61" i="8364"/>
  <c r="CD49" i="259"/>
  <c r="CD48" i="259"/>
  <c r="CD50" i="259"/>
  <c r="CE52" i="259"/>
  <c r="CH47" i="17060"/>
  <c r="CI56" i="17060"/>
  <c r="CH46" i="17060"/>
  <c r="CH48" i="17060"/>
  <c r="AT19" i="8364"/>
  <c r="AU19" i="259"/>
  <c r="CH30" i="8364"/>
  <c r="CI30" i="259"/>
  <c r="BL33" i="8364"/>
  <c r="BL33" i="259" s="1"/>
  <c r="BL34" i="8364"/>
  <c r="BL34" i="259" s="1"/>
  <c r="BM9" i="8364"/>
  <c r="T33" i="8364"/>
  <c r="U9" i="8364"/>
  <c r="X19" i="8364"/>
  <c r="Y19" i="259"/>
  <c r="U28" i="8364"/>
  <c r="AH33" i="8364"/>
  <c r="AH33" i="259" s="1"/>
  <c r="AH34" i="8364"/>
  <c r="AH34" i="259" s="1"/>
  <c r="X70" i="2316"/>
  <c r="X50" i="2316"/>
  <c r="CP30" i="8364"/>
  <c r="CQ30" i="259"/>
  <c r="AW9" i="8364"/>
  <c r="AW28" i="8364"/>
  <c r="AV33" i="8364"/>
  <c r="AV33" i="259" s="1"/>
  <c r="AV34" i="8364"/>
  <c r="AV34" i="259" s="1"/>
  <c r="AH30" i="8364"/>
  <c r="AI30" i="259"/>
  <c r="AH25" i="259"/>
  <c r="BP63" i="8364"/>
  <c r="BP62" i="8364"/>
  <c r="BP61" i="8364"/>
  <c r="BD55" i="2316"/>
  <c r="BE65" i="2316"/>
  <c r="BD54" i="2316"/>
  <c r="BD57" i="2316"/>
  <c r="BB30" i="8364"/>
  <c r="BC30" i="259"/>
  <c r="BB31" i="259"/>
  <c r="X30" i="8364"/>
  <c r="Y30" i="259"/>
  <c r="BK11" i="8364"/>
  <c r="BF30" i="8364"/>
  <c r="BG30" i="259"/>
  <c r="BF31" i="259"/>
  <c r="AG52" i="259"/>
  <c r="AF50" i="259"/>
  <c r="AF49" i="259"/>
  <c r="AF48" i="259"/>
  <c r="R30" i="8364"/>
  <c r="S30" i="259"/>
  <c r="Q28" i="8364"/>
  <c r="BH12" i="8364"/>
  <c r="AR63" i="2316"/>
  <c r="AR62" i="2316"/>
  <c r="AR52" i="2316"/>
  <c r="AR61" i="2316"/>
  <c r="BR21" i="259"/>
  <c r="BD34" i="8364"/>
  <c r="BD34" i="259" s="1"/>
  <c r="BD33" i="8364"/>
  <c r="BD33" i="259" s="1"/>
  <c r="BE9" i="8364"/>
  <c r="AI11" i="8364"/>
  <c r="AL30" i="8364"/>
  <c r="AM30" i="259"/>
  <c r="AB19" i="8364"/>
  <c r="AC19" i="8364" s="1"/>
  <c r="AC19" i="259"/>
  <c r="BG26" i="8364"/>
  <c r="BF27" i="8364"/>
  <c r="L30" i="8364"/>
  <c r="M30" i="259"/>
  <c r="BP48" i="17060"/>
  <c r="BP46" i="17060"/>
  <c r="BQ56" i="17060"/>
  <c r="BQ43" i="17060" s="1"/>
  <c r="BP47" i="17060"/>
  <c r="BN19" i="8364"/>
  <c r="BN20" i="259"/>
  <c r="BO19" i="259"/>
  <c r="T13" i="8364"/>
  <c r="U13" i="8364" s="1"/>
  <c r="U13" i="259"/>
  <c r="U6" i="259" s="1"/>
  <c r="G11" i="8364"/>
  <c r="CR49" i="259"/>
  <c r="CS52" i="259"/>
  <c r="CS45" i="259" s="1"/>
  <c r="CR50" i="259"/>
  <c r="CR48" i="259"/>
  <c r="CL48" i="17060"/>
  <c r="CM56" i="17060"/>
  <c r="CM43" i="17060" s="1"/>
  <c r="CL47" i="17060"/>
  <c r="CL46" i="17060"/>
  <c r="BD13" i="8364"/>
  <c r="BD14" i="259"/>
  <c r="BE13" i="259"/>
  <c r="BE6" i="259" s="1"/>
  <c r="BE17" i="8364"/>
  <c r="BD18" i="8364"/>
  <c r="AP19" i="8364"/>
  <c r="AQ19" i="8364" s="1"/>
  <c r="AQ19" i="259"/>
  <c r="AX21" i="8364"/>
  <c r="AY21" i="259"/>
  <c r="AX22" i="259"/>
  <c r="BP30" i="8364"/>
  <c r="BQ30" i="259"/>
  <c r="CB48" i="259"/>
  <c r="CB50" i="259"/>
  <c r="AX19" i="8364"/>
  <c r="AX20" i="259"/>
  <c r="AY19" i="259"/>
  <c r="CI50" i="17060"/>
  <c r="J19" i="8364"/>
  <c r="K19" i="259"/>
  <c r="B18" i="8364"/>
  <c r="BF60" i="2316"/>
  <c r="BF63" i="2316"/>
  <c r="BF61" i="2316"/>
  <c r="BF62" i="2316"/>
  <c r="BF52" i="2316"/>
  <c r="BZ13" i="8364"/>
  <c r="CA13" i="259"/>
  <c r="BM65" i="2316"/>
  <c r="BM52" i="2316" s="1"/>
  <c r="BL57" i="2316"/>
  <c r="BL56" i="2316"/>
  <c r="BL55" i="2316"/>
  <c r="BL53" i="2316"/>
  <c r="BL54" i="2316"/>
  <c r="T61" i="2316"/>
  <c r="T62" i="2316"/>
  <c r="T52" i="2316"/>
  <c r="U59" i="2316" s="1"/>
  <c r="T63" i="2316"/>
  <c r="AV45" i="8364"/>
  <c r="AW58" i="8364" s="1"/>
  <c r="BE59" i="2316"/>
  <c r="CA56" i="17060"/>
  <c r="CA43" i="17060" s="1"/>
  <c r="BZ47" i="17060"/>
  <c r="BZ46" i="17060"/>
  <c r="BZ48" i="17060"/>
  <c r="BJ19" i="8364"/>
  <c r="BJ20" i="259"/>
  <c r="BK19" i="259"/>
  <c r="BZ19" i="8364"/>
  <c r="CA19" i="259"/>
  <c r="Q17" i="8364"/>
  <c r="AG58" i="259"/>
  <c r="CR62" i="8364"/>
  <c r="CR63" i="8364"/>
  <c r="CR61" i="8364"/>
  <c r="B62" i="2316"/>
  <c r="B60" i="2316"/>
  <c r="B63" i="2316"/>
  <c r="B52" i="2316"/>
  <c r="C59" i="2316" s="1"/>
  <c r="B61" i="2316"/>
  <c r="Z60" i="2316"/>
  <c r="Z62" i="2316"/>
  <c r="Z63" i="2316"/>
  <c r="Z61" i="2316"/>
  <c r="Z52" i="2316"/>
  <c r="AA59" i="2316" s="1"/>
  <c r="CL62" i="2316"/>
  <c r="CL63" i="2316"/>
  <c r="CL61" i="2316"/>
  <c r="CL52" i="2316"/>
  <c r="BM26" i="8364"/>
  <c r="BL27" i="8364"/>
  <c r="D48" i="17060"/>
  <c r="D47" i="17060"/>
  <c r="E56" i="17060"/>
  <c r="D46" i="17060"/>
  <c r="CR47" i="17060"/>
  <c r="CR46" i="17060"/>
  <c r="CS56" i="17060"/>
  <c r="CR48" i="17060"/>
  <c r="Q19" i="8364"/>
  <c r="P30" i="8364"/>
  <c r="Q30" i="8364" s="1"/>
  <c r="Q30" i="259"/>
  <c r="AF19" i="8364"/>
  <c r="AG19" i="259"/>
  <c r="V33" i="8364"/>
  <c r="W9" i="8364"/>
  <c r="CH19" i="8364"/>
  <c r="CI19" i="259"/>
  <c r="AC9" i="8364"/>
  <c r="AB33" i="8364"/>
  <c r="AB34" i="8364"/>
  <c r="AD34" i="259" s="1"/>
  <c r="V48" i="17060"/>
  <c r="BP61" i="2316"/>
  <c r="BP62" i="2316"/>
  <c r="BP63" i="2316"/>
  <c r="BP52" i="2316"/>
  <c r="BQ59" i="2316" s="1"/>
  <c r="BC28" i="8364"/>
  <c r="BB29" i="8364"/>
  <c r="AX13" i="8364"/>
  <c r="AY13" i="259"/>
  <c r="AY6" i="259" s="1"/>
  <c r="AX14" i="259"/>
  <c r="J50" i="8364"/>
  <c r="J48" i="8364"/>
  <c r="J49" i="8364"/>
  <c r="AJ57" i="2316"/>
  <c r="AJ56" i="2316"/>
  <c r="AJ55" i="2316"/>
  <c r="AK65" i="2316"/>
  <c r="N48" i="17060"/>
  <c r="AH48" i="17060"/>
  <c r="AH46" i="17060"/>
  <c r="AI56" i="17060"/>
  <c r="AI43" i="17060" s="1"/>
  <c r="AH47" i="17060"/>
  <c r="N19" i="8364"/>
  <c r="O19" i="8364" s="1"/>
  <c r="O19" i="259"/>
  <c r="CB30" i="8364"/>
  <c r="CC30" i="259"/>
  <c r="D63" i="8364"/>
  <c r="D62" i="8364"/>
  <c r="D61" i="8364"/>
  <c r="BZ21" i="8364"/>
  <c r="CA21" i="259"/>
  <c r="AO30" i="259"/>
  <c r="AN25" i="259"/>
  <c r="AE56" i="17060"/>
  <c r="AD46" i="17060"/>
  <c r="AD48" i="17060"/>
  <c r="AD47" i="17060"/>
  <c r="BB13" i="8364"/>
  <c r="BB14" i="259"/>
  <c r="BC13" i="259"/>
  <c r="BC6" i="259" s="1"/>
  <c r="U11" i="8364"/>
  <c r="BK28" i="8364"/>
  <c r="BJ29" i="8364"/>
  <c r="BX62" i="2316"/>
  <c r="B19" i="8364"/>
  <c r="B20" i="259"/>
  <c r="C19" i="259"/>
  <c r="CD13" i="8364"/>
  <c r="CE13" i="8364" s="1"/>
  <c r="CE13" i="259"/>
  <c r="CE6" i="259" s="1"/>
  <c r="BH30" i="8364"/>
  <c r="BI30" i="259"/>
  <c r="BH31" i="259"/>
  <c r="F19" i="8364"/>
  <c r="G19" i="8364" s="1"/>
  <c r="G19" i="259"/>
  <c r="AS56" i="17060"/>
  <c r="AS43" i="17060" s="1"/>
  <c r="AR48" i="17060"/>
  <c r="BT30" i="8364"/>
  <c r="BU30" i="259"/>
  <c r="BF63" i="8364"/>
  <c r="BF61" i="8364"/>
  <c r="BF59" i="8364"/>
  <c r="BF62" i="8364"/>
  <c r="BF60" i="8364"/>
  <c r="CP47" i="17060"/>
  <c r="CP48" i="17060"/>
  <c r="E50" i="17060"/>
  <c r="CS50" i="17060"/>
  <c r="CL68" i="2316"/>
  <c r="CL49" i="2316"/>
  <c r="R61" i="8364"/>
  <c r="R63" i="8364"/>
  <c r="R62" i="8364"/>
  <c r="AC56" i="17060"/>
  <c r="AC43" i="17060" s="1"/>
  <c r="AB46" i="17060"/>
  <c r="AB47" i="17060"/>
  <c r="AB48" i="17060"/>
  <c r="BB18" i="8364"/>
  <c r="BC17" i="8364"/>
  <c r="CL13" i="8364"/>
  <c r="CM13" i="8364" s="1"/>
  <c r="CM13" i="259"/>
  <c r="CM6" i="259" s="1"/>
  <c r="AH61" i="8364"/>
  <c r="AH63" i="8364"/>
  <c r="AH62" i="8364"/>
  <c r="G17" i="8364"/>
  <c r="AV21" i="8364"/>
  <c r="AW21" i="8364" s="1"/>
  <c r="AW21" i="259"/>
  <c r="BZ62" i="2316"/>
  <c r="BZ63" i="2316"/>
  <c r="BZ61" i="2316"/>
  <c r="BZ52" i="2316"/>
  <c r="CA59" i="2316" s="1"/>
  <c r="AT30" i="8364"/>
  <c r="AU30" i="259"/>
  <c r="AX33" i="8364"/>
  <c r="AX33" i="259" s="1"/>
  <c r="AX34" i="8364"/>
  <c r="AX34" i="259" s="1"/>
  <c r="BC19" i="259"/>
  <c r="AL19" i="8364"/>
  <c r="AC11" i="8364"/>
  <c r="T19" i="8364"/>
  <c r="U19" i="8364" s="1"/>
  <c r="U19" i="259"/>
  <c r="L19" i="8364"/>
  <c r="M19" i="259"/>
  <c r="CK13" i="259"/>
  <c r="CK6" i="259" s="1"/>
  <c r="BD19" i="8364"/>
  <c r="BE19" i="259"/>
  <c r="AE50" i="17060"/>
  <c r="BV68" i="2316"/>
  <c r="BV49" i="2316"/>
  <c r="BF13" i="8364"/>
  <c r="BG13" i="259"/>
  <c r="BG6" i="259" s="1"/>
  <c r="BF14" i="259"/>
  <c r="AQ17" i="8364"/>
  <c r="N63" i="8364"/>
  <c r="N61" i="8364"/>
  <c r="N62" i="8364"/>
  <c r="AP47" i="17060"/>
  <c r="AQ56" i="17060"/>
  <c r="AP46" i="17060"/>
  <c r="AP48" i="17060"/>
  <c r="AD30" i="8364"/>
  <c r="AE30" i="259"/>
  <c r="AD25" i="259"/>
  <c r="CD34" i="8364"/>
  <c r="CD34" i="259" s="1"/>
  <c r="CD33" i="8364"/>
  <c r="CD33" i="259" s="1"/>
  <c r="BL62" i="8364"/>
  <c r="BL60" i="8364"/>
  <c r="BL63" i="8364"/>
  <c r="BL59" i="8364"/>
  <c r="BL61" i="8364"/>
  <c r="CR13" i="8364"/>
  <c r="CS13" i="8364" s="1"/>
  <c r="CS13" i="259"/>
  <c r="CS6" i="259" s="1"/>
  <c r="BF19" i="8364"/>
  <c r="BG19" i="259"/>
  <c r="BF20" i="259"/>
  <c r="X46" i="17060"/>
  <c r="X47" i="17060"/>
  <c r="Y56" i="17060"/>
  <c r="X48" i="17060"/>
  <c r="O11" i="8364"/>
  <c r="R19" i="8364"/>
  <c r="S19" i="259"/>
  <c r="CD19" i="8364"/>
  <c r="CE19" i="8364" s="1"/>
  <c r="CE19" i="259"/>
  <c r="BG28" i="8364"/>
  <c r="BV63" i="8364"/>
  <c r="BV60" i="8364"/>
  <c r="BV61" i="8364"/>
  <c r="BV59" i="8364"/>
  <c r="BV62" i="8364"/>
  <c r="AB30" i="8364"/>
  <c r="AC30" i="8364" s="1"/>
  <c r="AC30" i="259"/>
  <c r="CL42" i="8364"/>
  <c r="Q26" i="8364"/>
  <c r="AP68" i="2316"/>
  <c r="AP49" i="2316"/>
  <c r="AX46" i="17060"/>
  <c r="AX45" i="17060"/>
  <c r="AX48" i="17060"/>
  <c r="AY56" i="17060"/>
  <c r="AX44" i="17060"/>
  <c r="AX47" i="17060"/>
  <c r="BR30" i="8364"/>
  <c r="BS30" i="259"/>
  <c r="K58" i="8364"/>
  <c r="K45" i="8364" s="1"/>
  <c r="P63" i="2316"/>
  <c r="P61" i="2316"/>
  <c r="P52" i="2316"/>
  <c r="Q59" i="2316" s="1"/>
  <c r="P62" i="2316"/>
  <c r="O28" i="8364"/>
  <c r="CB62" i="8364"/>
  <c r="CB63" i="8364"/>
  <c r="CB61" i="8364"/>
  <c r="J63" i="2316"/>
  <c r="J61" i="2316"/>
  <c r="J62" i="2316"/>
  <c r="J52" i="2316"/>
  <c r="K59" i="2316" s="1"/>
  <c r="BJ21" i="8364"/>
  <c r="BJ22" i="259"/>
  <c r="BK21" i="259"/>
  <c r="AD62" i="2316"/>
  <c r="AD63" i="2316"/>
  <c r="AD52" i="2316"/>
  <c r="AE59" i="2316" s="1"/>
  <c r="AD61" i="2316"/>
  <c r="N50" i="259"/>
  <c r="N49" i="259"/>
  <c r="N48" i="259"/>
  <c r="O52" i="259"/>
  <c r="O45" i="259" s="1"/>
  <c r="W11" i="8364"/>
  <c r="H69" i="2316"/>
  <c r="AL56" i="2316"/>
  <c r="AL55" i="2316"/>
  <c r="AM65" i="2316"/>
  <c r="AM52" i="2316" s="1"/>
  <c r="AL57" i="2316"/>
  <c r="H70" i="2316"/>
  <c r="H50" i="2316"/>
  <c r="BV60" i="2316"/>
  <c r="BV63" i="2316"/>
  <c r="BV61" i="2316"/>
  <c r="BV62" i="2316"/>
  <c r="BV52" i="2316"/>
  <c r="F21" i="8364"/>
  <c r="G21" i="8364" s="1"/>
  <c r="G21" i="259"/>
  <c r="O26" i="8364"/>
  <c r="AK59" i="2316"/>
  <c r="V13" i="8364"/>
  <c r="W13" i="8364" s="1"/>
  <c r="W13" i="259"/>
  <c r="W6" i="259" s="1"/>
  <c r="H33" i="8364"/>
  <c r="I9" i="8364"/>
  <c r="I28" i="8364"/>
  <c r="Z19" i="8364"/>
  <c r="Z20" i="259"/>
  <c r="AA19" i="259"/>
  <c r="CL19" i="8364"/>
  <c r="CM19" i="8364" s="1"/>
  <c r="CM19" i="259"/>
  <c r="B29" i="8364"/>
  <c r="AF63" i="2316"/>
  <c r="AF61" i="2316"/>
  <c r="AF52" i="2316"/>
  <c r="AG59" i="2316" s="1"/>
  <c r="AF62" i="2316"/>
  <c r="V30" i="8364"/>
  <c r="W30" i="8364" s="1"/>
  <c r="W30" i="259"/>
  <c r="CJ21" i="8364"/>
  <c r="CK21" i="8364" s="1"/>
  <c r="CK21" i="259"/>
  <c r="O17" i="8364"/>
  <c r="AP21" i="259"/>
  <c r="BZ30" i="8364"/>
  <c r="CA30" i="259"/>
  <c r="BB33" i="8364"/>
  <c r="BB33" i="259" s="1"/>
  <c r="BC9" i="8364"/>
  <c r="BB34" i="8364"/>
  <c r="BB34" i="259" s="1"/>
  <c r="BF21" i="8364"/>
  <c r="BF22" i="259"/>
  <c r="BG21" i="259"/>
  <c r="AB13" i="8364"/>
  <c r="AC13" i="8364" s="1"/>
  <c r="AC13" i="259"/>
  <c r="AC6" i="259" s="1"/>
  <c r="X56" i="8364"/>
  <c r="F48" i="17060"/>
  <c r="P13" i="8364"/>
  <c r="Q13" i="8364" s="1"/>
  <c r="Q13" i="259"/>
  <c r="Q6" i="259" s="1"/>
  <c r="AQ50" i="17060"/>
  <c r="AZ12" i="8364"/>
  <c r="CF30" i="8364"/>
  <c r="CG30" i="259"/>
  <c r="W26" i="8364"/>
  <c r="Y50" i="17060"/>
  <c r="B45" i="17060"/>
  <c r="B47" i="17060"/>
  <c r="B48" i="17060"/>
  <c r="C56" i="17060"/>
  <c r="C43" i="17060" s="1"/>
  <c r="B46" i="17060"/>
  <c r="B44" i="17060"/>
  <c r="Z47" i="17060"/>
  <c r="Z45" i="17060"/>
  <c r="Z46" i="17060"/>
  <c r="AA56" i="17060"/>
  <c r="AA43" i="17060" s="1"/>
  <c r="Z48" i="17060"/>
  <c r="Z44" i="17060"/>
  <c r="AC17" i="8364"/>
  <c r="N13" i="8364"/>
  <c r="O13" i="8364" s="1"/>
  <c r="O13" i="259"/>
  <c r="O6" i="259" s="1"/>
  <c r="BK26" i="8364"/>
  <c r="CE28" i="8364"/>
  <c r="CE26" i="8364"/>
  <c r="BV50" i="259"/>
  <c r="BV47" i="259"/>
  <c r="BV49" i="259"/>
  <c r="BV48" i="259"/>
  <c r="BV46" i="259"/>
  <c r="BW52" i="259"/>
  <c r="BW45" i="259" s="1"/>
  <c r="D61" i="2316"/>
  <c r="D62" i="2316"/>
  <c r="D63" i="2316"/>
  <c r="D52" i="2316"/>
  <c r="AY50" i="17060"/>
  <c r="CL34" i="8364"/>
  <c r="CL34" i="259" s="1"/>
  <c r="CL33" i="8364"/>
  <c r="CL33" i="259" s="1"/>
  <c r="CN30" i="8364"/>
  <c r="CO30" i="259"/>
  <c r="AK19" i="8364"/>
  <c r="N45" i="8364"/>
  <c r="AV30" i="8364"/>
  <c r="AW30" i="8364" s="1"/>
  <c r="AW30" i="259"/>
  <c r="CO56" i="17060"/>
  <c r="CO43" i="17060" s="1"/>
  <c r="AH21" i="8364"/>
  <c r="AI21" i="8364" s="1"/>
  <c r="AI21" i="259"/>
  <c r="F62" i="2316"/>
  <c r="F52" i="2316"/>
  <c r="F63" i="2316"/>
  <c r="F61" i="2316"/>
  <c r="B48" i="259"/>
  <c r="B50" i="259"/>
  <c r="B46" i="259"/>
  <c r="B47" i="259"/>
  <c r="B49" i="259"/>
  <c r="C52" i="259"/>
  <c r="C45" i="259" s="1"/>
  <c r="BR62" i="2316"/>
  <c r="BR52" i="2316"/>
  <c r="BS59" i="2316" s="1"/>
  <c r="BR63" i="2316"/>
  <c r="BR61" i="2316"/>
  <c r="CB63" i="2316"/>
  <c r="CB61" i="2316"/>
  <c r="CB52" i="2316"/>
  <c r="CC59" i="2316" s="1"/>
  <c r="CB62" i="2316"/>
  <c r="D13" i="8364"/>
  <c r="E13" i="8364" s="1"/>
  <c r="E13" i="259"/>
  <c r="E6" i="259" s="1"/>
  <c r="AV50" i="259"/>
  <c r="AV49" i="259"/>
  <c r="AW52" i="259"/>
  <c r="AW45" i="259" s="1"/>
  <c r="AV48" i="259"/>
  <c r="CR19" i="8364"/>
  <c r="CS19" i="8364" s="1"/>
  <c r="CS19" i="259"/>
  <c r="AZ30" i="8364"/>
  <c r="AZ31" i="259"/>
  <c r="BA30" i="259"/>
  <c r="AY26" i="8364"/>
  <c r="BT19" i="8364"/>
  <c r="BU19" i="259"/>
  <c r="CE58" i="259"/>
  <c r="CI52" i="8364"/>
  <c r="H43" i="8364"/>
  <c r="H56" i="8364"/>
  <c r="F13" i="8364"/>
  <c r="G13" i="8364" s="1"/>
  <c r="G13" i="259"/>
  <c r="G6" i="259" s="1"/>
  <c r="CN19" i="8364"/>
  <c r="CO19" i="259"/>
  <c r="J30" i="8364"/>
  <c r="K30" i="259"/>
  <c r="E9" i="8364"/>
  <c r="D33" i="8364"/>
  <c r="E26" i="8364"/>
  <c r="CD61" i="8364"/>
  <c r="CD63" i="8364"/>
  <c r="CD62" i="8364"/>
  <c r="CE58" i="8364"/>
  <c r="CT61" i="8364"/>
  <c r="CT63" i="8364"/>
  <c r="CT59" i="8364"/>
  <c r="CT62" i="8364"/>
  <c r="CT60" i="8364"/>
  <c r="AY9" i="8364"/>
  <c r="N62" i="2316"/>
  <c r="N63" i="2316"/>
  <c r="N61" i="2316"/>
  <c r="N52" i="2316"/>
  <c r="O59" i="2316" s="1"/>
  <c r="BF49" i="2316"/>
  <c r="BF68" i="2316"/>
  <c r="CJ46" i="17060"/>
  <c r="CJ48" i="17060"/>
  <c r="CJ47" i="17060"/>
  <c r="CK56" i="17060"/>
  <c r="CK43" i="17060" s="1"/>
  <c r="L63" i="2316"/>
  <c r="L61" i="2316"/>
  <c r="L52" i="2316"/>
  <c r="M59" i="2316" s="1"/>
  <c r="L62" i="2316"/>
  <c r="AH62" i="2316"/>
  <c r="AH63" i="2316"/>
  <c r="AH61" i="2316"/>
  <c r="AH52" i="2316"/>
  <c r="AI59" i="2316" s="1"/>
  <c r="V21" i="8364"/>
  <c r="W21" i="8364" s="1"/>
  <c r="W21" i="259"/>
  <c r="BJ13" i="8364"/>
  <c r="BK13" i="259"/>
  <c r="BK6" i="259" s="1"/>
  <c r="BJ14" i="259"/>
  <c r="AK17" i="8364"/>
  <c r="CA11" i="8364"/>
  <c r="AX30" i="8364"/>
  <c r="AX31" i="259"/>
  <c r="AY30" i="259"/>
  <c r="D30" i="8364"/>
  <c r="E30" i="8364" s="1"/>
  <c r="E30" i="259"/>
  <c r="D49" i="259"/>
  <c r="D50" i="259"/>
  <c r="D48" i="259"/>
  <c r="E52" i="259"/>
  <c r="E45" i="259" s="1"/>
  <c r="AJ62" i="8364"/>
  <c r="AI9" i="8364"/>
  <c r="CJ49" i="259"/>
  <c r="CJ50" i="259"/>
  <c r="CJ48" i="259"/>
  <c r="CK52" i="259"/>
  <c r="CK45" i="259" s="1"/>
  <c r="X62" i="8364"/>
  <c r="X61" i="8364"/>
  <c r="Y58" i="8364"/>
  <c r="X63" i="8364"/>
  <c r="CJ34" i="8364"/>
  <c r="CJ34" i="259" s="1"/>
  <c r="CJ33" i="8364"/>
  <c r="CJ33" i="259" s="1"/>
  <c r="G28" i="8364"/>
  <c r="AP13" i="8364"/>
  <c r="AQ13" i="8364" s="1"/>
  <c r="AQ13" i="259"/>
  <c r="AQ6" i="259" s="1"/>
  <c r="AW65" i="2316"/>
  <c r="AW52" i="2316" s="1"/>
  <c r="AV57" i="2316"/>
  <c r="AV56" i="2316"/>
  <c r="AV55" i="2316"/>
  <c r="T48" i="17060"/>
  <c r="U56" i="17060"/>
  <c r="U43" i="17060" s="1"/>
  <c r="T47" i="17060"/>
  <c r="T46" i="17060"/>
  <c r="BH62" i="2316"/>
  <c r="BH60" i="2316"/>
  <c r="R62" i="2316"/>
  <c r="R63" i="2316"/>
  <c r="R61" i="2316"/>
  <c r="R52" i="2316"/>
  <c r="S59" i="2316" s="1"/>
  <c r="CD62" i="2316"/>
  <c r="CD63" i="2316"/>
  <c r="CD61" i="2316"/>
  <c r="CD52" i="2316"/>
  <c r="CE59" i="2316" s="1"/>
  <c r="H30" i="8364"/>
  <c r="I30" i="8364" s="1"/>
  <c r="I30" i="259"/>
  <c r="CB19" i="8364"/>
  <c r="CC19" i="259"/>
  <c r="BF34" i="8364"/>
  <c r="BF34" i="259" s="1"/>
  <c r="BF33" i="8364"/>
  <c r="BF33" i="259" s="1"/>
  <c r="BG9" i="8364"/>
  <c r="I11" i="8364"/>
  <c r="AB21" i="8364"/>
  <c r="AC21" i="8364" s="1"/>
  <c r="AC21" i="259"/>
  <c r="CF61" i="8364"/>
  <c r="AI28" i="8364"/>
  <c r="BV42" i="8364"/>
  <c r="P33" i="8364"/>
  <c r="Q9" i="8364"/>
  <c r="V63" i="8364"/>
  <c r="V62" i="8364"/>
  <c r="V61" i="8364"/>
  <c r="BY56" i="17060"/>
  <c r="BY43" i="17060" s="1"/>
  <c r="BX47" i="17060"/>
  <c r="V19" i="8364"/>
  <c r="W19" i="8364" s="1"/>
  <c r="W19" i="259"/>
  <c r="CP19" i="8364"/>
  <c r="CQ19" i="259"/>
  <c r="CJ30" i="8364"/>
  <c r="CK30" i="8364" s="1"/>
  <c r="CK30" i="259"/>
  <c r="AH19" i="8364"/>
  <c r="AI19" i="259"/>
  <c r="AH16" i="259"/>
  <c r="BM11" i="8364"/>
  <c r="AJ13" i="8364"/>
  <c r="AK13" i="259"/>
  <c r="AK6" i="259" s="1"/>
  <c r="AJ8" i="259"/>
  <c r="CR33" i="8364"/>
  <c r="CR33" i="259" s="1"/>
  <c r="CR34" i="8364"/>
  <c r="CR34" i="259" s="1"/>
  <c r="CS28" i="8364"/>
  <c r="AT21" i="259"/>
  <c r="X52" i="2316"/>
  <c r="Y59" i="2316" s="1"/>
  <c r="X62" i="2316"/>
  <c r="X63" i="2316"/>
  <c r="X61" i="2316"/>
  <c r="N21" i="259"/>
  <c r="AD19" i="8364"/>
  <c r="AE19" i="259"/>
  <c r="AP30" i="8364"/>
  <c r="AQ30" i="8364" s="1"/>
  <c r="AQ30" i="259"/>
  <c r="BT62" i="8364"/>
  <c r="BT61" i="8364"/>
  <c r="BT63" i="8364"/>
  <c r="CR63" i="2316"/>
  <c r="CR61" i="2316"/>
  <c r="CR52" i="2316"/>
  <c r="CS59" i="2316" s="1"/>
  <c r="CR62" i="2316"/>
  <c r="AN61" i="2316"/>
  <c r="AN52" i="2316"/>
  <c r="AO59" i="2316" s="1"/>
  <c r="AN62" i="2316"/>
  <c r="AN63" i="2316"/>
  <c r="CB21" i="259"/>
  <c r="AW26" i="8364"/>
  <c r="CT30" i="8364"/>
  <c r="CF62" i="8364" l="1"/>
  <c r="CF45" i="8364"/>
  <c r="CG58" i="8364" s="1"/>
  <c r="CK17" i="8364"/>
  <c r="CK13" i="8364"/>
  <c r="B61" i="8364"/>
  <c r="C58" i="8364"/>
  <c r="C45" i="8364" s="1"/>
  <c r="BZ34" i="8364"/>
  <c r="BZ34" i="259" s="1"/>
  <c r="CA30" i="8364"/>
  <c r="CA21" i="8364"/>
  <c r="BT33" i="8364"/>
  <c r="BT33" i="259" s="1"/>
  <c r="CA19" i="8364"/>
  <c r="CA13" i="8364"/>
  <c r="B49" i="8364"/>
  <c r="CA28" i="8364"/>
  <c r="CB33" i="8364"/>
  <c r="CB33" i="259" s="1"/>
  <c r="BZ33" i="8364"/>
  <c r="BZ33" i="259" s="1"/>
  <c r="CA9" i="8364"/>
  <c r="B63" i="8364"/>
  <c r="CA26" i="8364"/>
  <c r="B60" i="8364"/>
  <c r="B48" i="8364"/>
  <c r="AE45" i="259"/>
  <c r="B59" i="8364"/>
  <c r="B46" i="8364"/>
  <c r="B50" i="8364"/>
  <c r="CS30" i="259"/>
  <c r="CC19" i="8364"/>
  <c r="B47" i="8364"/>
  <c r="B62" i="8364"/>
  <c r="AM9" i="8364"/>
  <c r="R50" i="259"/>
  <c r="BD56" i="2316"/>
  <c r="V62" i="2316"/>
  <c r="CH61" i="8364"/>
  <c r="V49" i="259"/>
  <c r="CH62" i="8364"/>
  <c r="T48" i="259"/>
  <c r="U58" i="259"/>
  <c r="U45" i="259" s="1"/>
  <c r="T49" i="259"/>
  <c r="R50" i="8364"/>
  <c r="X21" i="8364"/>
  <c r="Y21" i="8364" s="1"/>
  <c r="I21" i="259"/>
  <c r="CC52" i="259"/>
  <c r="CC45" i="259" s="1"/>
  <c r="BC58" i="259"/>
  <c r="AJ16" i="259"/>
  <c r="S58" i="8364"/>
  <c r="S45" i="8364" s="1"/>
  <c r="CB49" i="259"/>
  <c r="BB50" i="259"/>
  <c r="R48" i="8364"/>
  <c r="Y13" i="259"/>
  <c r="R49" i="8364"/>
  <c r="AJ48" i="259"/>
  <c r="BL50" i="259"/>
  <c r="P49" i="259"/>
  <c r="CI58" i="8364"/>
  <c r="CI45" i="8364" s="1"/>
  <c r="CH63" i="8364"/>
  <c r="BN22" i="259"/>
  <c r="B49" i="788"/>
  <c r="BU13" i="259"/>
  <c r="BU6" i="259" s="1"/>
  <c r="CH50" i="8364"/>
  <c r="I21" i="8364"/>
  <c r="V50" i="259"/>
  <c r="CS52" i="2819"/>
  <c r="CA6" i="259"/>
  <c r="B45" i="788"/>
  <c r="AE28" i="8364"/>
  <c r="P48" i="259"/>
  <c r="BO21" i="259"/>
  <c r="C57" i="788"/>
  <c r="V50" i="8364"/>
  <c r="B46" i="788"/>
  <c r="U52" i="2819"/>
  <c r="W58" i="8364"/>
  <c r="W45" i="8364" s="1"/>
  <c r="B48" i="788"/>
  <c r="BK30" i="259"/>
  <c r="V49" i="8364"/>
  <c r="C51" i="788"/>
  <c r="BJ31" i="259"/>
  <c r="B30" i="8364"/>
  <c r="B31" i="8364" s="1"/>
  <c r="V48" i="8364"/>
  <c r="AZ19" i="8364"/>
  <c r="AZ20" i="8364" s="1"/>
  <c r="AJ50" i="259"/>
  <c r="CQ56" i="17060"/>
  <c r="CQ43" i="17060" s="1"/>
  <c r="O56" i="17060"/>
  <c r="O43" i="17060" s="1"/>
  <c r="CP46" i="17060"/>
  <c r="BG52" i="2819"/>
  <c r="BU43" i="17060"/>
  <c r="C52" i="2819"/>
  <c r="AZ14" i="259"/>
  <c r="AE17" i="8364"/>
  <c r="BD59" i="8364"/>
  <c r="AG26" i="8364"/>
  <c r="BU28" i="8364"/>
  <c r="BD62" i="8364"/>
  <c r="BN34" i="8364"/>
  <c r="BN34" i="259" s="1"/>
  <c r="AG9" i="8364"/>
  <c r="AL62" i="8364"/>
  <c r="AE21" i="8364"/>
  <c r="R48" i="259"/>
  <c r="F30" i="8364"/>
  <c r="G30" i="8364" s="1"/>
  <c r="BD61" i="8364"/>
  <c r="BU9" i="8364"/>
  <c r="AL63" i="8364"/>
  <c r="AL45" i="8364"/>
  <c r="AM58" i="8364" s="1"/>
  <c r="V48" i="259"/>
  <c r="BD60" i="8364"/>
  <c r="AS13" i="259"/>
  <c r="AS6" i="259" s="1"/>
  <c r="I19" i="8364"/>
  <c r="I13" i="8364"/>
  <c r="I6" i="8364" s="1"/>
  <c r="AD16" i="259"/>
  <c r="AE21" i="259"/>
  <c r="AZ21" i="259"/>
  <c r="BA21" i="259" s="1"/>
  <c r="Y6" i="259"/>
  <c r="BU19" i="8364"/>
  <c r="BU13" i="8364"/>
  <c r="R13" i="8364"/>
  <c r="S13" i="8364" s="1"/>
  <c r="L21" i="8364"/>
  <c r="M21" i="8364" s="1"/>
  <c r="W52" i="259"/>
  <c r="W45" i="259" s="1"/>
  <c r="BO11" i="8364"/>
  <c r="BU26" i="8364"/>
  <c r="S52" i="259"/>
  <c r="S45" i="259" s="1"/>
  <c r="BU30" i="8364"/>
  <c r="BA19" i="259"/>
  <c r="BU17" i="8364"/>
  <c r="R49" i="259"/>
  <c r="BT34" i="8364"/>
  <c r="BT34" i="259" s="1"/>
  <c r="AM19" i="259"/>
  <c r="BM30" i="259"/>
  <c r="BU21" i="8364"/>
  <c r="BD45" i="8364"/>
  <c r="BD50" i="8364" s="1"/>
  <c r="BR61" i="8364"/>
  <c r="K21" i="8364"/>
  <c r="BL31" i="259"/>
  <c r="K28" i="8364"/>
  <c r="CQ21" i="8364"/>
  <c r="BB19" i="8364"/>
  <c r="BB20" i="8364" s="1"/>
  <c r="K9" i="8364"/>
  <c r="AM52" i="2819"/>
  <c r="K11" i="8364"/>
  <c r="CE30" i="259"/>
  <c r="CQ30" i="8364"/>
  <c r="BE58" i="259"/>
  <c r="CQ13" i="8364"/>
  <c r="K13" i="8364"/>
  <c r="CT52" i="2316"/>
  <c r="V61" i="2316"/>
  <c r="N46" i="17060"/>
  <c r="CB34" i="8364"/>
  <c r="CB34" i="259" s="1"/>
  <c r="BL47" i="259"/>
  <c r="CM52" i="2819"/>
  <c r="CC9" i="8364"/>
  <c r="CC13" i="8364"/>
  <c r="CT61" i="2316"/>
  <c r="CT63" i="2316"/>
  <c r="BR33" i="8364"/>
  <c r="BR33" i="259" s="1"/>
  <c r="P63" i="8364"/>
  <c r="K13" i="259"/>
  <c r="K6" i="259" s="1"/>
  <c r="BJ47" i="17060"/>
  <c r="CC28" i="8364"/>
  <c r="BL46" i="259"/>
  <c r="CQ13" i="259"/>
  <c r="CQ6" i="259" s="1"/>
  <c r="K21" i="259"/>
  <c r="CC17" i="8364"/>
  <c r="C21" i="259"/>
  <c r="CT60" i="2316"/>
  <c r="BS30" i="8364"/>
  <c r="BP33" i="8364"/>
  <c r="BP33" i="259" s="1"/>
  <c r="AO56" i="17060"/>
  <c r="AO43" i="17060" s="1"/>
  <c r="BI11" i="8364"/>
  <c r="AT55" i="2316"/>
  <c r="BL48" i="259"/>
  <c r="BH33" i="8364"/>
  <c r="BH33" i="259" s="1"/>
  <c r="CC11" i="8364"/>
  <c r="AG52" i="8364"/>
  <c r="AD8" i="259"/>
  <c r="I13" i="259"/>
  <c r="I6" i="259" s="1"/>
  <c r="AZ46" i="17060"/>
  <c r="AG56" i="17060"/>
  <c r="AG43" i="17060" s="1"/>
  <c r="AN48" i="17060"/>
  <c r="AT56" i="2316"/>
  <c r="BL49" i="259"/>
  <c r="AE13" i="259"/>
  <c r="AE6" i="259" s="1"/>
  <c r="V63" i="2316"/>
  <c r="C30" i="259"/>
  <c r="CC30" i="8364"/>
  <c r="BA56" i="17060"/>
  <c r="CE21" i="259"/>
  <c r="AN47" i="17060"/>
  <c r="AU65" i="2316"/>
  <c r="BM52" i="259"/>
  <c r="BM45" i="259" s="1"/>
  <c r="AK21" i="259"/>
  <c r="BG52" i="259"/>
  <c r="BG45" i="259" s="1"/>
  <c r="BA50" i="17060"/>
  <c r="N47" i="17060"/>
  <c r="AF49" i="8364"/>
  <c r="AU59" i="2316"/>
  <c r="AU52" i="2316" s="1"/>
  <c r="AN46" i="17060"/>
  <c r="AZ48" i="17060"/>
  <c r="AF47" i="17060"/>
  <c r="AF48" i="17060"/>
  <c r="AF46" i="17060"/>
  <c r="BH52" i="2316"/>
  <c r="BI59" i="2316" s="1"/>
  <c r="AJ63" i="8364"/>
  <c r="Q52" i="259"/>
  <c r="Q45" i="259" s="1"/>
  <c r="BD20" i="259"/>
  <c r="BB20" i="259"/>
  <c r="P62" i="8364"/>
  <c r="AG19" i="8364"/>
  <c r="AG28" i="8364"/>
  <c r="AK52" i="259"/>
  <c r="CQ11" i="8364"/>
  <c r="CQ26" i="8364"/>
  <c r="D21" i="8364"/>
  <c r="E21" i="8364" s="1"/>
  <c r="BX52" i="2316"/>
  <c r="BY59" i="2316" s="1"/>
  <c r="F48" i="259"/>
  <c r="BH61" i="2316"/>
  <c r="G56" i="17060"/>
  <c r="G43" i="17060" s="1"/>
  <c r="AZ59" i="8364"/>
  <c r="BX61" i="2316"/>
  <c r="CT48" i="17060"/>
  <c r="BR63" i="8364"/>
  <c r="J33" i="8364"/>
  <c r="H45" i="8364"/>
  <c r="H49" i="8364" s="1"/>
  <c r="CP33" i="8364"/>
  <c r="CP33" i="259" s="1"/>
  <c r="AJ49" i="259"/>
  <c r="AD50" i="8364"/>
  <c r="BE21" i="259"/>
  <c r="CQ28" i="8364"/>
  <c r="AE58" i="8364"/>
  <c r="AE45" i="8364" s="1"/>
  <c r="F47" i="17060"/>
  <c r="AZ63" i="8364"/>
  <c r="AL8" i="259"/>
  <c r="CU56" i="17060"/>
  <c r="CU43" i="17060" s="1"/>
  <c r="AO19" i="259"/>
  <c r="H63" i="8364"/>
  <c r="AG17" i="8364"/>
  <c r="CP34" i="8364"/>
  <c r="CP34" i="259" s="1"/>
  <c r="AD49" i="8364"/>
  <c r="AE9" i="8364"/>
  <c r="BD22" i="259"/>
  <c r="F46" i="17060"/>
  <c r="AN21" i="259"/>
  <c r="AN16" i="259" s="1"/>
  <c r="CQ19" i="8364"/>
  <c r="AE13" i="8364"/>
  <c r="AZ60" i="8364"/>
  <c r="K17" i="8364"/>
  <c r="AM13" i="259"/>
  <c r="AM6" i="259" s="1"/>
  <c r="P45" i="8364"/>
  <c r="Q58" i="8364" s="1"/>
  <c r="CT46" i="17060"/>
  <c r="H61" i="8364"/>
  <c r="AH49" i="259"/>
  <c r="AF34" i="8364"/>
  <c r="AF34" i="259" s="1"/>
  <c r="AD33" i="8364"/>
  <c r="AD33" i="259" s="1"/>
  <c r="G58" i="259"/>
  <c r="G45" i="259" s="1"/>
  <c r="F49" i="259"/>
  <c r="P50" i="259"/>
  <c r="K30" i="8364"/>
  <c r="AE30" i="8364"/>
  <c r="AE26" i="8364"/>
  <c r="K19" i="8364"/>
  <c r="AF33" i="8364"/>
  <c r="AF33" i="259" s="1"/>
  <c r="AD34" i="8364"/>
  <c r="CQ17" i="8364"/>
  <c r="BX21" i="259"/>
  <c r="BX21" i="8364" s="1"/>
  <c r="AG13" i="8364"/>
  <c r="AG30" i="8364"/>
  <c r="AL21" i="8364"/>
  <c r="AM21" i="8364" s="1"/>
  <c r="AM21" i="259"/>
  <c r="AL16" i="259"/>
  <c r="BO26" i="8364"/>
  <c r="AM11" i="8364"/>
  <c r="BO28" i="8364"/>
  <c r="F45" i="8364"/>
  <c r="G58" i="8364" s="1"/>
  <c r="CW30" i="8364"/>
  <c r="BO9" i="8364"/>
  <c r="F63" i="8364"/>
  <c r="BD47" i="259"/>
  <c r="CV21" i="259"/>
  <c r="CW21" i="259" s="1"/>
  <c r="BN33" i="8364"/>
  <c r="BN33" i="259" s="1"/>
  <c r="Y26" i="8364"/>
  <c r="F62" i="8364"/>
  <c r="BW30" i="259"/>
  <c r="BV31" i="259"/>
  <c r="AG21" i="259"/>
  <c r="AX59" i="8364"/>
  <c r="AI52" i="259"/>
  <c r="AI45" i="259" s="1"/>
  <c r="AH50" i="259"/>
  <c r="AH48" i="259"/>
  <c r="AD48" i="8364"/>
  <c r="BN63" i="2316"/>
  <c r="BN60" i="2316"/>
  <c r="CW19" i="259"/>
  <c r="BN62" i="2316"/>
  <c r="CV20" i="259"/>
  <c r="C13" i="259"/>
  <c r="C6" i="259" s="1"/>
  <c r="BN61" i="2316"/>
  <c r="CN46" i="17060"/>
  <c r="CN47" i="17060"/>
  <c r="CN48" i="17060"/>
  <c r="BF46" i="17060"/>
  <c r="CN61" i="2316"/>
  <c r="BF48" i="17060"/>
  <c r="BF47" i="17060"/>
  <c r="BG56" i="17060"/>
  <c r="BG43" i="17060" s="1"/>
  <c r="AZ13" i="8364"/>
  <c r="AZ14" i="8364" s="1"/>
  <c r="B22" i="259"/>
  <c r="AR46" i="17060"/>
  <c r="AF8" i="259"/>
  <c r="AR47" i="17060"/>
  <c r="V46" i="17060"/>
  <c r="AG13" i="259"/>
  <c r="AG6" i="259" s="1"/>
  <c r="BR48" i="259"/>
  <c r="CS57" i="788"/>
  <c r="W56" i="17060"/>
  <c r="W43" i="17060" s="1"/>
  <c r="CR49" i="788"/>
  <c r="V47" i="17060"/>
  <c r="CI21" i="259"/>
  <c r="BR50" i="259"/>
  <c r="CR48" i="788"/>
  <c r="AK43" i="17060"/>
  <c r="BS58" i="259"/>
  <c r="BS45" i="259" s="1"/>
  <c r="CR47" i="788"/>
  <c r="BR49" i="259"/>
  <c r="CT22" i="259"/>
  <c r="CU21" i="259"/>
  <c r="CU13" i="259"/>
  <c r="CU6" i="259" s="1"/>
  <c r="CT14" i="259"/>
  <c r="CU52" i="259"/>
  <c r="CU45" i="259" s="1"/>
  <c r="CT47" i="259"/>
  <c r="CT50" i="259"/>
  <c r="CT48" i="259"/>
  <c r="CT46" i="259"/>
  <c r="CT49" i="259"/>
  <c r="Y13" i="8364"/>
  <c r="Y17" i="8364"/>
  <c r="CT33" i="8364"/>
  <c r="CT33" i="259" s="1"/>
  <c r="CU26" i="8364"/>
  <c r="AS28" i="8364"/>
  <c r="Y11" i="8364"/>
  <c r="Y30" i="8364"/>
  <c r="Y9" i="8364"/>
  <c r="Y19" i="8364"/>
  <c r="X33" i="8364"/>
  <c r="CU17" i="8364"/>
  <c r="CU9" i="8364"/>
  <c r="CT34" i="8364"/>
  <c r="CT34" i="259" s="1"/>
  <c r="CU11" i="8364"/>
  <c r="AF62" i="8364"/>
  <c r="AF21" i="8364"/>
  <c r="AG21" i="8364" s="1"/>
  <c r="BN50" i="259"/>
  <c r="F50" i="259"/>
  <c r="U52" i="8364"/>
  <c r="BN46" i="259"/>
  <c r="BY13" i="259"/>
  <c r="BY6" i="259" s="1"/>
  <c r="BF46" i="259"/>
  <c r="AF48" i="8364"/>
  <c r="CQ21" i="259"/>
  <c r="BB46" i="259"/>
  <c r="BF48" i="259"/>
  <c r="T48" i="8364"/>
  <c r="BB47" i="259"/>
  <c r="BO52" i="259"/>
  <c r="BO45" i="259" s="1"/>
  <c r="BF50" i="259"/>
  <c r="AF61" i="8364"/>
  <c r="BL20" i="8364"/>
  <c r="T49" i="8364"/>
  <c r="U58" i="8364"/>
  <c r="BB48" i="259"/>
  <c r="BN49" i="259"/>
  <c r="BF47" i="259"/>
  <c r="AF63" i="8364"/>
  <c r="BB49" i="259"/>
  <c r="BM19" i="259"/>
  <c r="AU6" i="259"/>
  <c r="AA52" i="2819"/>
  <c r="BN47" i="259"/>
  <c r="BF49" i="259"/>
  <c r="AG58" i="8364"/>
  <c r="AV49" i="788"/>
  <c r="AV47" i="788"/>
  <c r="AV48" i="788"/>
  <c r="AW51" i="788"/>
  <c r="AF25" i="259"/>
  <c r="BN14" i="259"/>
  <c r="CC13" i="259"/>
  <c r="CC6" i="259" s="1"/>
  <c r="AZ45" i="8364"/>
  <c r="BA58" i="8364" s="1"/>
  <c r="BV21" i="259"/>
  <c r="BW21" i="259" s="1"/>
  <c r="C9" i="8364"/>
  <c r="BN48" i="17060"/>
  <c r="Q21" i="259"/>
  <c r="CL62" i="8364"/>
  <c r="BO13" i="259"/>
  <c r="BO6" i="259" s="1"/>
  <c r="BW19" i="259"/>
  <c r="CS6" i="8364"/>
  <c r="BW13" i="259"/>
  <c r="BW6" i="259" s="1"/>
  <c r="BO30" i="259"/>
  <c r="BV20" i="259"/>
  <c r="BY19" i="259"/>
  <c r="BN59" i="8364"/>
  <c r="BN31" i="259"/>
  <c r="AZ61" i="8364"/>
  <c r="CN52" i="2316"/>
  <c r="CO59" i="2316" s="1"/>
  <c r="CH62" i="2316"/>
  <c r="BO56" i="17060"/>
  <c r="BO43" i="17060" s="1"/>
  <c r="CH61" i="2316"/>
  <c r="BU52" i="2316"/>
  <c r="CH63" i="2316"/>
  <c r="CO21" i="259"/>
  <c r="AT13" i="8364"/>
  <c r="AU13" i="8364" s="1"/>
  <c r="BN63" i="8364"/>
  <c r="CN13" i="8364"/>
  <c r="CO13" i="8364" s="1"/>
  <c r="BL20" i="259"/>
  <c r="BN60" i="8364"/>
  <c r="CT45" i="17060"/>
  <c r="C17" i="8364"/>
  <c r="BL21" i="259"/>
  <c r="BM21" i="259" s="1"/>
  <c r="BN61" i="8364"/>
  <c r="CT44" i="17060"/>
  <c r="CT47" i="17060"/>
  <c r="BN48" i="259"/>
  <c r="C28" i="8364"/>
  <c r="C26" i="8364"/>
  <c r="CF13" i="8364"/>
  <c r="CG13" i="8364" s="1"/>
  <c r="BN45" i="8364"/>
  <c r="BO58" i="8364" s="1"/>
  <c r="AX62" i="8364"/>
  <c r="BR34" i="8364"/>
  <c r="BR34" i="259" s="1"/>
  <c r="BS13" i="8364"/>
  <c r="AU9" i="8364"/>
  <c r="AR34" i="8364"/>
  <c r="AR34" i="259" s="1"/>
  <c r="BS19" i="8364"/>
  <c r="AT34" i="8364"/>
  <c r="AT34" i="259" s="1"/>
  <c r="AR33" i="8364"/>
  <c r="AR33" i="259" s="1"/>
  <c r="AS13" i="8364"/>
  <c r="BS28" i="8364"/>
  <c r="AU17" i="8364"/>
  <c r="AS9" i="8364"/>
  <c r="AS17" i="8364"/>
  <c r="BS17" i="8364"/>
  <c r="AS26" i="8364"/>
  <c r="BS11" i="8364"/>
  <c r="BS9" i="8364"/>
  <c r="M13" i="8364"/>
  <c r="BI26" i="8364"/>
  <c r="AG30" i="259"/>
  <c r="BI28" i="8364"/>
  <c r="BI9" i="8364"/>
  <c r="AL33" i="8364"/>
  <c r="AL33" i="259" s="1"/>
  <c r="BE52" i="259"/>
  <c r="AL34" i="8364"/>
  <c r="AL34" i="259" s="1"/>
  <c r="BD46" i="259"/>
  <c r="CG6" i="259"/>
  <c r="CG17" i="8364"/>
  <c r="AM28" i="8364"/>
  <c r="BD48" i="259"/>
  <c r="BS13" i="259"/>
  <c r="BS6" i="259" s="1"/>
  <c r="BD50" i="259"/>
  <c r="BV14" i="259"/>
  <c r="BH34" i="8364"/>
  <c r="BH34" i="259" s="1"/>
  <c r="AM26" i="8364"/>
  <c r="BT50" i="259"/>
  <c r="BY28" i="8364"/>
  <c r="BY26" i="8364"/>
  <c r="BW9" i="8364"/>
  <c r="BY9" i="8364"/>
  <c r="M30" i="8364"/>
  <c r="AY52" i="259"/>
  <c r="AY45" i="259" s="1"/>
  <c r="AO17" i="8364"/>
  <c r="CF33" i="8364"/>
  <c r="CF33" i="259" s="1"/>
  <c r="BX34" i="8364"/>
  <c r="BX34" i="259" s="1"/>
  <c r="AX50" i="259"/>
  <c r="CO6" i="259"/>
  <c r="BX33" i="8364"/>
  <c r="BX33" i="259" s="1"/>
  <c r="AX49" i="259"/>
  <c r="BY17" i="8364"/>
  <c r="BY19" i="8364"/>
  <c r="CM6" i="8364"/>
  <c r="AX47" i="259"/>
  <c r="BY30" i="8364"/>
  <c r="AX46" i="259"/>
  <c r="BY21" i="8364"/>
  <c r="BH13" i="8364"/>
  <c r="BH14" i="8364" s="1"/>
  <c r="CG11" i="8364"/>
  <c r="BV33" i="8364"/>
  <c r="BV33" i="259" s="1"/>
  <c r="BW17" i="8364"/>
  <c r="AZ34" i="8364"/>
  <c r="AZ34" i="259" s="1"/>
  <c r="AX48" i="259"/>
  <c r="AN48" i="788"/>
  <c r="CO9" i="8364"/>
  <c r="BN46" i="17060"/>
  <c r="BI13" i="259"/>
  <c r="BI6" i="259" s="1"/>
  <c r="CO26" i="8364"/>
  <c r="CN62" i="2316"/>
  <c r="BL45" i="788"/>
  <c r="M58" i="8364"/>
  <c r="M45" i="8364" s="1"/>
  <c r="M28" i="8364"/>
  <c r="AN49" i="788"/>
  <c r="S30" i="8364"/>
  <c r="BK56" i="17060"/>
  <c r="BK43" i="17060" s="1"/>
  <c r="CN34" i="8364"/>
  <c r="CN34" i="259" s="1"/>
  <c r="CO30" i="8364"/>
  <c r="AO52" i="259"/>
  <c r="S19" i="8364"/>
  <c r="M19" i="8364"/>
  <c r="CM21" i="259"/>
  <c r="L33" i="8364"/>
  <c r="AN50" i="259"/>
  <c r="M13" i="259"/>
  <c r="M6" i="259" s="1"/>
  <c r="AO57" i="788"/>
  <c r="BT47" i="788"/>
  <c r="CO19" i="8364"/>
  <c r="H62" i="2316"/>
  <c r="CO21" i="8364"/>
  <c r="M9" i="8364"/>
  <c r="CO17" i="8364"/>
  <c r="BJ48" i="17060"/>
  <c r="AO51" i="788"/>
  <c r="BU57" i="788"/>
  <c r="BA6" i="259"/>
  <c r="AO58" i="259"/>
  <c r="L48" i="8364"/>
  <c r="CN33" i="8364"/>
  <c r="CN33" i="259" s="1"/>
  <c r="L49" i="8364"/>
  <c r="BX48" i="17060"/>
  <c r="L50" i="8364"/>
  <c r="BX46" i="17060"/>
  <c r="BN47" i="17060"/>
  <c r="H63" i="2316"/>
  <c r="BJ46" i="17060"/>
  <c r="CO28" i="8364"/>
  <c r="BJ60" i="2316"/>
  <c r="BJ63" i="2316"/>
  <c r="AX63" i="2316"/>
  <c r="BI56" i="17060"/>
  <c r="BI43" i="17060" s="1"/>
  <c r="E58" i="8364"/>
  <c r="E45" i="8364" s="1"/>
  <c r="BJ52" i="2316"/>
  <c r="BK59" i="2316" s="1"/>
  <c r="AX62" i="2316"/>
  <c r="BH47" i="17060"/>
  <c r="BU51" i="788"/>
  <c r="BL46" i="788"/>
  <c r="D48" i="8364"/>
  <c r="BJ61" i="2316"/>
  <c r="G86" i="1"/>
  <c r="BY13" i="8364"/>
  <c r="H81" i="1"/>
  <c r="H82" i="1" s="1"/>
  <c r="H83" i="1" s="1"/>
  <c r="H84" i="1" s="1"/>
  <c r="D50" i="8364"/>
  <c r="BT49" i="788"/>
  <c r="CF21" i="8364"/>
  <c r="CG21" i="8364" s="1"/>
  <c r="AX60" i="2316"/>
  <c r="AX52" i="2316"/>
  <c r="AX56" i="2316" s="1"/>
  <c r="BH48" i="17060"/>
  <c r="T48" i="788"/>
  <c r="U57" i="788"/>
  <c r="U51" i="788"/>
  <c r="T49" i="788"/>
  <c r="T47" i="788"/>
  <c r="BH46" i="17060"/>
  <c r="S6" i="259"/>
  <c r="BE52" i="2819"/>
  <c r="CI19" i="8364"/>
  <c r="AZ52" i="2316"/>
  <c r="AZ54" i="2316" s="1"/>
  <c r="CI9" i="8364"/>
  <c r="CI13" i="8364"/>
  <c r="S21" i="259"/>
  <c r="AZ62" i="2316"/>
  <c r="BQ52" i="259"/>
  <c r="BQ45" i="259" s="1"/>
  <c r="CH34" i="8364"/>
  <c r="CH34" i="259" s="1"/>
  <c r="D49" i="8364"/>
  <c r="CF61" i="2316"/>
  <c r="BL14" i="259"/>
  <c r="M17" i="8364"/>
  <c r="M11" i="8364"/>
  <c r="BP48" i="259"/>
  <c r="CH33" i="8364"/>
  <c r="CH33" i="259" s="1"/>
  <c r="BT49" i="259"/>
  <c r="AN33" i="8364"/>
  <c r="AN33" i="259" s="1"/>
  <c r="CI17" i="8364"/>
  <c r="AO9" i="8364"/>
  <c r="CI26" i="8364"/>
  <c r="BU52" i="259"/>
  <c r="BU45" i="259" s="1"/>
  <c r="CI30" i="8364"/>
  <c r="BP50" i="259"/>
  <c r="CI28" i="8364"/>
  <c r="BP49" i="259"/>
  <c r="BT48" i="259"/>
  <c r="S21" i="8364"/>
  <c r="AX61" i="8364"/>
  <c r="AZ61" i="2316"/>
  <c r="S26" i="8364"/>
  <c r="AU28" i="8364"/>
  <c r="B14" i="259"/>
  <c r="BW26" i="8364"/>
  <c r="BW11" i="8364"/>
  <c r="AZ33" i="8364"/>
  <c r="AZ33" i="259" s="1"/>
  <c r="L48" i="259"/>
  <c r="AA13" i="259"/>
  <c r="AA6" i="259" s="1"/>
  <c r="BV34" i="8364"/>
  <c r="BV34" i="259" s="1"/>
  <c r="BQ30" i="8364"/>
  <c r="BM13" i="259"/>
  <c r="BM6" i="259" s="1"/>
  <c r="CJ47" i="788"/>
  <c r="M52" i="259"/>
  <c r="H49" i="788"/>
  <c r="H48" i="788"/>
  <c r="I51" i="788"/>
  <c r="H47" i="788"/>
  <c r="BA28" i="8364"/>
  <c r="Z13" i="8364"/>
  <c r="AA13" i="8364" s="1"/>
  <c r="AU19" i="8364"/>
  <c r="CI13" i="259"/>
  <c r="CI6" i="259" s="1"/>
  <c r="AX45" i="8364"/>
  <c r="AX50" i="8364" s="1"/>
  <c r="M58" i="259"/>
  <c r="L50" i="259"/>
  <c r="G51" i="788"/>
  <c r="F48" i="788"/>
  <c r="F47" i="788"/>
  <c r="F49" i="788"/>
  <c r="AX60" i="8364"/>
  <c r="AZ60" i="2316"/>
  <c r="BA26" i="8364"/>
  <c r="S17" i="8364"/>
  <c r="AN48" i="259"/>
  <c r="AU30" i="8364"/>
  <c r="BQ9" i="8364"/>
  <c r="AU11" i="8364"/>
  <c r="S28" i="8364"/>
  <c r="AK52" i="2819"/>
  <c r="BA11" i="8364"/>
  <c r="R33" i="8364"/>
  <c r="CV13" i="8364"/>
  <c r="CW13" i="259"/>
  <c r="CW6" i="259" s="1"/>
  <c r="CV14" i="259"/>
  <c r="BQ26" i="8364"/>
  <c r="AT33" i="8364"/>
  <c r="AT33" i="259" s="1"/>
  <c r="BA17" i="8364"/>
  <c r="BP34" i="8364"/>
  <c r="BP34" i="259" s="1"/>
  <c r="S9" i="8364"/>
  <c r="I57" i="788"/>
  <c r="CW26" i="8364"/>
  <c r="CW11" i="8364"/>
  <c r="CV33" i="8364"/>
  <c r="CV33" i="259" s="1"/>
  <c r="CV34" i="8364"/>
  <c r="CV34" i="259" s="1"/>
  <c r="CW28" i="8364"/>
  <c r="CW9" i="8364"/>
  <c r="CW17" i="8364"/>
  <c r="CG30" i="8364"/>
  <c r="BF54" i="8364"/>
  <c r="CG19" i="8364"/>
  <c r="CG9" i="8364"/>
  <c r="CF34" i="8364"/>
  <c r="CF34" i="259" s="1"/>
  <c r="CG28" i="8364"/>
  <c r="BM51" i="788"/>
  <c r="CS43" i="17060"/>
  <c r="CG52" i="2819"/>
  <c r="BL48" i="788"/>
  <c r="BC45" i="259"/>
  <c r="CH49" i="788"/>
  <c r="CI51" i="788"/>
  <c r="CI57" i="788"/>
  <c r="CH48" i="788"/>
  <c r="CH47" i="788"/>
  <c r="BR49" i="788"/>
  <c r="BS57" i="788"/>
  <c r="BR48" i="788"/>
  <c r="BR47" i="788"/>
  <c r="BS51" i="788"/>
  <c r="L48" i="788"/>
  <c r="M51" i="788"/>
  <c r="L47" i="788"/>
  <c r="M57" i="788"/>
  <c r="L49" i="788"/>
  <c r="N48" i="788"/>
  <c r="O57" i="788"/>
  <c r="N47" i="788"/>
  <c r="N49" i="788"/>
  <c r="O51" i="788"/>
  <c r="CI52" i="2819"/>
  <c r="CI21" i="8364"/>
  <c r="BL49" i="788"/>
  <c r="AW6" i="8364"/>
  <c r="BM57" i="788"/>
  <c r="CW45" i="259"/>
  <c r="CV62" i="8364"/>
  <c r="CV63" i="8364"/>
  <c r="CV61" i="8364"/>
  <c r="CV59" i="8364"/>
  <c r="CV60" i="8364"/>
  <c r="CV20" i="8364"/>
  <c r="CW19" i="8364"/>
  <c r="CV45" i="8364"/>
  <c r="CW52" i="8364" s="1"/>
  <c r="CV42" i="8364"/>
  <c r="CV43" i="8364"/>
  <c r="CV41" i="8364"/>
  <c r="CW56" i="17060"/>
  <c r="CV48" i="17060"/>
  <c r="CV47" i="17060"/>
  <c r="CW50" i="17060"/>
  <c r="CV46" i="17060"/>
  <c r="CV61" i="2316"/>
  <c r="CV62" i="2316"/>
  <c r="CV63" i="2316"/>
  <c r="CV52" i="2316"/>
  <c r="BQ11" i="8364"/>
  <c r="BQ13" i="8364"/>
  <c r="BQ17" i="8364"/>
  <c r="AA21" i="259"/>
  <c r="AA26" i="8364"/>
  <c r="AN8" i="259"/>
  <c r="BQ13" i="259"/>
  <c r="BQ6" i="259" s="1"/>
  <c r="Z22" i="259"/>
  <c r="Z33" i="8364"/>
  <c r="AO13" i="259"/>
  <c r="AO6" i="259" s="1"/>
  <c r="AA9" i="8364"/>
  <c r="Z34" i="8364"/>
  <c r="AN34" i="8364"/>
  <c r="AN34" i="259" s="1"/>
  <c r="CE6" i="8364"/>
  <c r="AO28" i="8364"/>
  <c r="CJ48" i="788"/>
  <c r="CJ49" i="788"/>
  <c r="CK51" i="788"/>
  <c r="AO11" i="8364"/>
  <c r="C11" i="8364"/>
  <c r="AA11" i="8364"/>
  <c r="AA28" i="8364"/>
  <c r="AO19" i="8364"/>
  <c r="AC52" i="2819"/>
  <c r="CP62" i="8364"/>
  <c r="CP61" i="8364"/>
  <c r="CP63" i="8364"/>
  <c r="BJ62" i="788"/>
  <c r="BJ58" i="788"/>
  <c r="BJ44" i="788"/>
  <c r="BK57" i="788" s="1"/>
  <c r="BJ61" i="788"/>
  <c r="BJ60" i="788"/>
  <c r="BJ59" i="788"/>
  <c r="CE51" i="788"/>
  <c r="CD47" i="788"/>
  <c r="CD49" i="788"/>
  <c r="CD48" i="788"/>
  <c r="AB45" i="8364"/>
  <c r="AB62" i="8364"/>
  <c r="AB61" i="8364"/>
  <c r="AB63" i="8364"/>
  <c r="BH49" i="788"/>
  <c r="BH45" i="788"/>
  <c r="BI51" i="788"/>
  <c r="BH48" i="788"/>
  <c r="BH47" i="788"/>
  <c r="BH46" i="788"/>
  <c r="AQ58" i="259"/>
  <c r="AQ45" i="259" s="1"/>
  <c r="BQ19" i="259"/>
  <c r="BP19" i="8364"/>
  <c r="BQ19" i="8364" s="1"/>
  <c r="BP21" i="259"/>
  <c r="CA52" i="2819"/>
  <c r="AR19" i="8364"/>
  <c r="AS19" i="8364" s="1"/>
  <c r="AR21" i="259"/>
  <c r="AS19" i="259"/>
  <c r="CN62" i="8364"/>
  <c r="CN61" i="8364"/>
  <c r="CN63" i="8364"/>
  <c r="Z63" i="8364"/>
  <c r="Z61" i="8364"/>
  <c r="Z60" i="8364"/>
  <c r="Z62" i="8364"/>
  <c r="Z59" i="8364"/>
  <c r="Z45" i="8364"/>
  <c r="CN48" i="788"/>
  <c r="CO51" i="788"/>
  <c r="CN49" i="788"/>
  <c r="CN47" i="788"/>
  <c r="CF47" i="788"/>
  <c r="CG51" i="788"/>
  <c r="CF49" i="788"/>
  <c r="CF48" i="788"/>
  <c r="BX48" i="788"/>
  <c r="BX49" i="788"/>
  <c r="BX47" i="788"/>
  <c r="BY57" i="788"/>
  <c r="BY51" i="788"/>
  <c r="AR63" i="8364"/>
  <c r="AR62" i="8364"/>
  <c r="AR61" i="8364"/>
  <c r="CF47" i="17060"/>
  <c r="BJ54" i="2819"/>
  <c r="BJ57" i="2819"/>
  <c r="BJ53" i="2819"/>
  <c r="BJ55" i="2819"/>
  <c r="BK59" i="2819"/>
  <c r="BJ56" i="2819"/>
  <c r="CG57" i="788"/>
  <c r="AS30" i="259"/>
  <c r="AR30" i="8364"/>
  <c r="AS30" i="8364" s="1"/>
  <c r="CG56" i="17060"/>
  <c r="CG43" i="17060" s="1"/>
  <c r="CM52" i="259"/>
  <c r="CM45" i="259" s="1"/>
  <c r="AA58" i="259"/>
  <c r="AA52" i="259"/>
  <c r="Z47" i="259"/>
  <c r="Z50" i="259"/>
  <c r="Z46" i="259"/>
  <c r="Z49" i="259"/>
  <c r="Z48" i="259"/>
  <c r="CO57" i="788"/>
  <c r="CA57" i="788"/>
  <c r="CA51" i="788"/>
  <c r="BZ49" i="788"/>
  <c r="BZ48" i="788"/>
  <c r="BZ47" i="788"/>
  <c r="AT47" i="788"/>
  <c r="AT48" i="788"/>
  <c r="AU57" i="788"/>
  <c r="AU51" i="788"/>
  <c r="AT49" i="788"/>
  <c r="AC58" i="259"/>
  <c r="AB49" i="259"/>
  <c r="AB48" i="259"/>
  <c r="AB50" i="259"/>
  <c r="AC52" i="259"/>
  <c r="CF46" i="17060"/>
  <c r="BC26" i="8364"/>
  <c r="BJ45" i="259"/>
  <c r="BK58" i="259" s="1"/>
  <c r="BJ63" i="259"/>
  <c r="BJ60" i="259"/>
  <c r="BJ61" i="259"/>
  <c r="BJ59" i="259"/>
  <c r="BJ58" i="8364"/>
  <c r="BJ62" i="259"/>
  <c r="BI52" i="259"/>
  <c r="BH47" i="259"/>
  <c r="BH49" i="259"/>
  <c r="BI58" i="259"/>
  <c r="BH50" i="259"/>
  <c r="BH48" i="259"/>
  <c r="BH46" i="259"/>
  <c r="CF48" i="17060"/>
  <c r="CO52" i="2819"/>
  <c r="BZ63" i="8364"/>
  <c r="BZ61" i="8364"/>
  <c r="BZ62" i="8364"/>
  <c r="BK65" i="2819"/>
  <c r="BI57" i="788"/>
  <c r="CL61" i="8364"/>
  <c r="CQ57" i="788"/>
  <c r="CP49" i="788"/>
  <c r="CP47" i="788"/>
  <c r="CP48" i="788"/>
  <c r="CQ51" i="788"/>
  <c r="BI19" i="259"/>
  <c r="BH20" i="259"/>
  <c r="BH21" i="259"/>
  <c r="BH19" i="8364"/>
  <c r="BH45" i="8364"/>
  <c r="BH62" i="8364"/>
  <c r="BH60" i="8364"/>
  <c r="BH61" i="8364"/>
  <c r="BH59" i="8364"/>
  <c r="BH63" i="8364"/>
  <c r="AT63" i="8364"/>
  <c r="AT61" i="8364"/>
  <c r="AT62" i="8364"/>
  <c r="BX62" i="8364"/>
  <c r="BX63" i="8364"/>
  <c r="BX61" i="8364"/>
  <c r="CE57" i="788"/>
  <c r="E43" i="17060"/>
  <c r="BB53" i="2316"/>
  <c r="I50" i="17060"/>
  <c r="H46" i="17060"/>
  <c r="H47" i="17060"/>
  <c r="I56" i="17060"/>
  <c r="H48" i="17060"/>
  <c r="H52" i="2316"/>
  <c r="AI58" i="8364"/>
  <c r="AH50" i="8364"/>
  <c r="AH49" i="8364"/>
  <c r="AH48" i="8364"/>
  <c r="BM52" i="8364"/>
  <c r="BL50" i="8364"/>
  <c r="BM58" i="8364"/>
  <c r="BL48" i="8364"/>
  <c r="BL46" i="8364"/>
  <c r="BL49" i="8364"/>
  <c r="BL47" i="8364"/>
  <c r="BP56" i="8364"/>
  <c r="BP55" i="8364"/>
  <c r="BP54" i="8364"/>
  <c r="BC59" i="2316"/>
  <c r="CL54" i="8364"/>
  <c r="BB57" i="2316"/>
  <c r="CF63" i="2316"/>
  <c r="BR54" i="8364"/>
  <c r="BR56" i="8364"/>
  <c r="BR55" i="8364"/>
  <c r="CQ58" i="259"/>
  <c r="CP50" i="259"/>
  <c r="CP48" i="259"/>
  <c r="CQ52" i="259"/>
  <c r="CP49" i="259"/>
  <c r="BD55" i="8364"/>
  <c r="BD53" i="8364"/>
  <c r="BD56" i="8364"/>
  <c r="BD54" i="8364"/>
  <c r="AR56" i="8364"/>
  <c r="AR54" i="8364"/>
  <c r="AR55" i="8364"/>
  <c r="AR45" i="8364"/>
  <c r="BZ45" i="8364"/>
  <c r="BZ56" i="8364"/>
  <c r="BZ54" i="8364"/>
  <c r="BZ55" i="8364"/>
  <c r="BF49" i="788"/>
  <c r="BF47" i="788"/>
  <c r="BG51" i="788"/>
  <c r="BF48" i="788"/>
  <c r="BF46" i="788"/>
  <c r="BF45" i="788"/>
  <c r="CJ45" i="8364"/>
  <c r="CJ56" i="8364"/>
  <c r="CJ54" i="8364"/>
  <c r="CJ55" i="8364"/>
  <c r="BN55" i="8364"/>
  <c r="BN56" i="8364"/>
  <c r="BN54" i="8364"/>
  <c r="BN53" i="8364"/>
  <c r="AH56" i="8364"/>
  <c r="AH54" i="8364"/>
  <c r="AH55" i="8364"/>
  <c r="BB54" i="2316"/>
  <c r="CF52" i="2316"/>
  <c r="CF56" i="2316" s="1"/>
  <c r="AS52" i="2819"/>
  <c r="BX56" i="8364"/>
  <c r="BX55" i="8364"/>
  <c r="BX45" i="8364"/>
  <c r="BX54" i="8364"/>
  <c r="AP55" i="8364"/>
  <c r="CN56" i="8364"/>
  <c r="CN54" i="8364"/>
  <c r="CN45" i="8364"/>
  <c r="CN55" i="8364"/>
  <c r="BV55" i="8364"/>
  <c r="BG57" i="788"/>
  <c r="CL45" i="8364"/>
  <c r="CL56" i="8364"/>
  <c r="CR55" i="8364"/>
  <c r="CR54" i="8364"/>
  <c r="CR45" i="8364"/>
  <c r="CR56" i="8364"/>
  <c r="BP45" i="8364"/>
  <c r="BQ58" i="8364" s="1"/>
  <c r="BC65" i="2316"/>
  <c r="BQ52" i="2819"/>
  <c r="BY52" i="2819"/>
  <c r="CP45" i="8364"/>
  <c r="CP56" i="8364"/>
  <c r="CP55" i="8364"/>
  <c r="CP54" i="8364"/>
  <c r="AX55" i="8364"/>
  <c r="AX56" i="8364"/>
  <c r="AX53" i="8364"/>
  <c r="AX54" i="8364"/>
  <c r="AS58" i="259"/>
  <c r="AS52" i="259"/>
  <c r="AR50" i="259"/>
  <c r="AR49" i="259"/>
  <c r="AR48" i="259"/>
  <c r="BB53" i="8364"/>
  <c r="BB55" i="8364"/>
  <c r="BB54" i="8364"/>
  <c r="BB45" i="8364"/>
  <c r="BB56" i="8364"/>
  <c r="BT54" i="8364"/>
  <c r="BT56" i="8364"/>
  <c r="BT55" i="8364"/>
  <c r="BF56" i="8364"/>
  <c r="BF45" i="8364"/>
  <c r="BF53" i="8364"/>
  <c r="BI52" i="2819"/>
  <c r="AP50" i="259"/>
  <c r="AP49" i="259"/>
  <c r="AP48" i="259"/>
  <c r="CL49" i="259"/>
  <c r="CL50" i="259"/>
  <c r="CL48" i="259"/>
  <c r="CA58" i="259"/>
  <c r="CA45" i="259" s="1"/>
  <c r="BZ50" i="259"/>
  <c r="BZ49" i="259"/>
  <c r="BZ48" i="259"/>
  <c r="AN55" i="8364"/>
  <c r="AN56" i="8364"/>
  <c r="AN54" i="8364"/>
  <c r="AZ53" i="8364"/>
  <c r="AZ56" i="8364"/>
  <c r="AZ54" i="8364"/>
  <c r="AZ55" i="8364"/>
  <c r="CK6" i="8364"/>
  <c r="BB55" i="2316"/>
  <c r="AT56" i="8364"/>
  <c r="AT54" i="8364"/>
  <c r="AT45" i="8364"/>
  <c r="AT55" i="8364"/>
  <c r="BA52" i="259"/>
  <c r="AZ50" i="259"/>
  <c r="AZ49" i="259"/>
  <c r="AZ47" i="259"/>
  <c r="AZ48" i="259"/>
  <c r="BA58" i="259"/>
  <c r="AZ46" i="259"/>
  <c r="AL48" i="259"/>
  <c r="AL49" i="259"/>
  <c r="AM52" i="259"/>
  <c r="AM58" i="259"/>
  <c r="AL50" i="259"/>
  <c r="AU58" i="259"/>
  <c r="AU45" i="259" s="1"/>
  <c r="AT50" i="259"/>
  <c r="AT49" i="259"/>
  <c r="AT48" i="259"/>
  <c r="BL54" i="8364"/>
  <c r="BL53" i="8364"/>
  <c r="BL55" i="8364"/>
  <c r="BL56" i="8364"/>
  <c r="AJ56" i="8364"/>
  <c r="AJ55" i="8364"/>
  <c r="AJ45" i="8364"/>
  <c r="AK52" i="8364" s="1"/>
  <c r="AJ54" i="8364"/>
  <c r="BY58" i="259"/>
  <c r="BX49" i="259"/>
  <c r="BX48" i="259"/>
  <c r="BX50" i="259"/>
  <c r="BY52" i="259"/>
  <c r="CT54" i="8364"/>
  <c r="CT53" i="8364"/>
  <c r="CT56" i="8364"/>
  <c r="CT55" i="8364"/>
  <c r="CO52" i="259"/>
  <c r="CN48" i="259"/>
  <c r="CN49" i="259"/>
  <c r="CN50" i="259"/>
  <c r="CO58" i="259"/>
  <c r="CT45" i="8364"/>
  <c r="CU52" i="8364" s="1"/>
  <c r="AI52" i="8364"/>
  <c r="CB56" i="8364"/>
  <c r="CB55" i="8364"/>
  <c r="CB54" i="8364"/>
  <c r="AP45" i="8364"/>
  <c r="AQ58" i="8364" s="1"/>
  <c r="AP56" i="8364"/>
  <c r="AP61" i="8364"/>
  <c r="AP62" i="8364"/>
  <c r="AP63" i="8364"/>
  <c r="BV45" i="8364"/>
  <c r="BW52" i="8364" s="1"/>
  <c r="BV53" i="8364"/>
  <c r="BV56" i="8364"/>
  <c r="AL55" i="8364"/>
  <c r="AL56" i="8364"/>
  <c r="AL54" i="8364"/>
  <c r="BR45" i="8364"/>
  <c r="BE52" i="2316"/>
  <c r="AK52" i="2316"/>
  <c r="CE43" i="17060"/>
  <c r="Y43" i="17060"/>
  <c r="W134" i="17074"/>
  <c r="AG134" i="17074"/>
  <c r="P134" i="17074"/>
  <c r="I134" i="17074"/>
  <c r="J134" i="17074"/>
  <c r="G134" i="17074"/>
  <c r="Y134" i="17074"/>
  <c r="V134" i="17074"/>
  <c r="T134" i="17074"/>
  <c r="N134" i="17074"/>
  <c r="AF134" i="17074"/>
  <c r="F134" i="17074"/>
  <c r="U134" i="17074"/>
  <c r="C134" i="17074"/>
  <c r="R134" i="17074"/>
  <c r="D134" i="17074"/>
  <c r="H134" i="17074"/>
  <c r="Q134" i="17074"/>
  <c r="M134" i="17074"/>
  <c r="X134" i="17074"/>
  <c r="E134" i="17074"/>
  <c r="AA134" i="17074"/>
  <c r="K134" i="17074"/>
  <c r="AB134" i="17074"/>
  <c r="L134" i="17074"/>
  <c r="Z134" i="17074"/>
  <c r="AE134" i="17074"/>
  <c r="AC134" i="17074"/>
  <c r="O134" i="17074"/>
  <c r="AD134" i="17074"/>
  <c r="S134" i="17074"/>
  <c r="Q6" i="8364"/>
  <c r="E6" i="8364"/>
  <c r="W6" i="8364"/>
  <c r="U6" i="8364"/>
  <c r="AG45" i="259"/>
  <c r="AI13" i="8364"/>
  <c r="AI6" i="8364" s="1"/>
  <c r="AH8" i="8364"/>
  <c r="BL14" i="8364"/>
  <c r="BM13" i="8364"/>
  <c r="BM6" i="8364" s="1"/>
  <c r="AN55" i="2316"/>
  <c r="AO65" i="2316"/>
  <c r="AO52" i="2316" s="1"/>
  <c r="AN57" i="2316"/>
  <c r="AN56" i="2316"/>
  <c r="CF50" i="8364"/>
  <c r="CF49" i="8364"/>
  <c r="CF48" i="8364"/>
  <c r="CG52" i="8364"/>
  <c r="CG45" i="8364" s="1"/>
  <c r="S65" i="2316"/>
  <c r="S52" i="2316" s="1"/>
  <c r="R57" i="2316"/>
  <c r="R56" i="2316"/>
  <c r="R55" i="2316"/>
  <c r="AX31" i="8364"/>
  <c r="AY30" i="8364"/>
  <c r="N49" i="8364"/>
  <c r="N48" i="8364"/>
  <c r="N50" i="8364"/>
  <c r="O52" i="8364"/>
  <c r="AQ43" i="17060"/>
  <c r="BW30" i="8364"/>
  <c r="BV31" i="8364"/>
  <c r="BC13" i="8364"/>
  <c r="BC6" i="8364" s="1"/>
  <c r="BB14" i="8364"/>
  <c r="AC6" i="8364"/>
  <c r="BG65" i="2316"/>
  <c r="BF54" i="2316"/>
  <c r="BF57" i="2316"/>
  <c r="BF56" i="2316"/>
  <c r="BF53" i="2316"/>
  <c r="BF55" i="2316"/>
  <c r="CI43" i="17060"/>
  <c r="BR21" i="8364"/>
  <c r="BS21" i="8364" s="1"/>
  <c r="BS21" i="259"/>
  <c r="AB57" i="2316"/>
  <c r="AB56" i="2316"/>
  <c r="AC65" i="2316"/>
  <c r="AC52" i="2316" s="1"/>
  <c r="AB55" i="2316"/>
  <c r="AQ6" i="8364"/>
  <c r="BW43" i="17060"/>
  <c r="BJ20" i="8364"/>
  <c r="BK19" i="8364"/>
  <c r="AI30" i="8364"/>
  <c r="AH25" i="8364"/>
  <c r="AN48" i="8364"/>
  <c r="AN49" i="8364"/>
  <c r="AN50" i="8364"/>
  <c r="AO52" i="8364"/>
  <c r="CS65" i="2316"/>
  <c r="CS52" i="2316" s="1"/>
  <c r="CR57" i="2316"/>
  <c r="CR56" i="2316"/>
  <c r="CR55" i="2316"/>
  <c r="AI19" i="8364"/>
  <c r="AH16" i="8364"/>
  <c r="BR56" i="2316"/>
  <c r="BR55" i="2316"/>
  <c r="BS65" i="2316"/>
  <c r="BS52" i="2316" s="1"/>
  <c r="BR57" i="2316"/>
  <c r="F56" i="2316"/>
  <c r="F55" i="2316"/>
  <c r="G65" i="2316"/>
  <c r="F57" i="2316"/>
  <c r="D57" i="2316"/>
  <c r="D56" i="2316"/>
  <c r="D55" i="2316"/>
  <c r="E65" i="2316"/>
  <c r="BW65" i="2316"/>
  <c r="BV53" i="2316"/>
  <c r="BV57" i="2316"/>
  <c r="BV54" i="2316"/>
  <c r="BV56" i="2316"/>
  <c r="BV55" i="2316"/>
  <c r="K65" i="2316"/>
  <c r="K52" i="2316" s="1"/>
  <c r="J57" i="2316"/>
  <c r="J56" i="2316"/>
  <c r="J55" i="2316"/>
  <c r="Q65" i="2316"/>
  <c r="Q52" i="2316" s="1"/>
  <c r="P57" i="2316"/>
  <c r="P56" i="2316"/>
  <c r="P55" i="2316"/>
  <c r="O58" i="8364"/>
  <c r="AM19" i="8364"/>
  <c r="AO13" i="8364"/>
  <c r="AN8" i="8364"/>
  <c r="AM13" i="8364"/>
  <c r="AL8" i="8364"/>
  <c r="BX57" i="2316"/>
  <c r="BX56" i="2316"/>
  <c r="BY65" i="2316"/>
  <c r="BY52" i="2316" s="1"/>
  <c r="BX55" i="2316"/>
  <c r="CM65" i="2316"/>
  <c r="CL57" i="2316"/>
  <c r="CL56" i="2316"/>
  <c r="CL55" i="2316"/>
  <c r="BO65" i="2316"/>
  <c r="BN57" i="2316"/>
  <c r="BN56" i="2316"/>
  <c r="BN55" i="2316"/>
  <c r="BN53" i="2316"/>
  <c r="BN54" i="2316"/>
  <c r="BW13" i="8364"/>
  <c r="BV14" i="8364"/>
  <c r="BN20" i="8364"/>
  <c r="BO19" i="8364"/>
  <c r="AK45" i="259"/>
  <c r="O6" i="8364"/>
  <c r="AO58" i="8364"/>
  <c r="AK30" i="8364"/>
  <c r="AJ25" i="8364"/>
  <c r="BJ14" i="8364"/>
  <c r="BK13" i="8364"/>
  <c r="BK6" i="8364" s="1"/>
  <c r="G59" i="2316"/>
  <c r="AY43" i="17060"/>
  <c r="E59" i="2316"/>
  <c r="AG65" i="2316"/>
  <c r="AG52" i="2316" s="1"/>
  <c r="AF57" i="2316"/>
  <c r="AF56" i="2316"/>
  <c r="AF55" i="2316"/>
  <c r="BK21" i="8364"/>
  <c r="BJ22" i="8364"/>
  <c r="BB21" i="8364"/>
  <c r="BC21" i="259"/>
  <c r="BB22" i="259"/>
  <c r="B20" i="8364"/>
  <c r="C19" i="8364"/>
  <c r="AR57" i="2316"/>
  <c r="AR56" i="2316"/>
  <c r="AS65" i="2316"/>
  <c r="AR55" i="2316"/>
  <c r="AQ65" i="2316"/>
  <c r="AQ52" i="2316" s="1"/>
  <c r="AP57" i="2316"/>
  <c r="AP56" i="2316"/>
  <c r="AP55" i="2316"/>
  <c r="BD22" i="8364"/>
  <c r="BE21" i="8364"/>
  <c r="Y45" i="8364"/>
  <c r="BG13" i="8364"/>
  <c r="BG6" i="8364" s="1"/>
  <c r="BF14" i="8364"/>
  <c r="V56" i="2316"/>
  <c r="V55" i="2316"/>
  <c r="W65" i="2316"/>
  <c r="W52" i="2316" s="1"/>
  <c r="V57" i="2316"/>
  <c r="AO30" i="8364"/>
  <c r="AN25" i="8364"/>
  <c r="AE19" i="8364"/>
  <c r="AD16" i="8364"/>
  <c r="X55" i="2316"/>
  <c r="Y65" i="2316"/>
  <c r="Y52" i="2316" s="1"/>
  <c r="X57" i="2316"/>
  <c r="X56" i="2316"/>
  <c r="CE65" i="2316"/>
  <c r="CE52" i="2316" s="1"/>
  <c r="CD57" i="2316"/>
  <c r="CD56" i="2316"/>
  <c r="CD55" i="2316"/>
  <c r="C21" i="8364"/>
  <c r="B22" i="8364"/>
  <c r="L57" i="2316"/>
  <c r="L56" i="2316"/>
  <c r="M65" i="2316"/>
  <c r="M52" i="2316" s="1"/>
  <c r="L55" i="2316"/>
  <c r="CC65" i="2316"/>
  <c r="CC52" i="2316" s="1"/>
  <c r="CB57" i="2316"/>
  <c r="CB56" i="2316"/>
  <c r="CB55" i="2316"/>
  <c r="BW59" i="2316"/>
  <c r="CU65" i="2316"/>
  <c r="CT57" i="2316"/>
  <c r="CT53" i="2316"/>
  <c r="CT56" i="2316"/>
  <c r="CT55" i="2316"/>
  <c r="CT54" i="2316"/>
  <c r="BD20" i="8364"/>
  <c r="BE19" i="8364"/>
  <c r="T57" i="2316"/>
  <c r="T56" i="2316"/>
  <c r="T55" i="2316"/>
  <c r="U65" i="2316"/>
  <c r="U52" i="2316" s="1"/>
  <c r="BO59" i="2316"/>
  <c r="BG59" i="2316"/>
  <c r="AX20" i="8364"/>
  <c r="AY19" i="8364"/>
  <c r="BN31" i="8364"/>
  <c r="BO30" i="8364"/>
  <c r="AM30" i="8364"/>
  <c r="AL25" i="8364"/>
  <c r="AS59" i="2316"/>
  <c r="Z31" i="8364"/>
  <c r="AA30" i="8364"/>
  <c r="CP57" i="2316"/>
  <c r="CQ65" i="2316"/>
  <c r="CQ52" i="2316" s="1"/>
  <c r="CP56" i="2316"/>
  <c r="CP55" i="2316"/>
  <c r="BD31" i="8364"/>
  <c r="BE30" i="8364"/>
  <c r="CE45" i="8364"/>
  <c r="CB21" i="8364"/>
  <c r="CC21" i="8364" s="1"/>
  <c r="CC21" i="259"/>
  <c r="BA30" i="8364"/>
  <c r="AZ31" i="8364"/>
  <c r="AZ53" i="2316"/>
  <c r="CU13" i="8364"/>
  <c r="CT14" i="8364"/>
  <c r="BZ57" i="2316"/>
  <c r="CA65" i="2316"/>
  <c r="CA52" i="2316" s="1"/>
  <c r="BZ56" i="2316"/>
  <c r="BZ55" i="2316"/>
  <c r="CU21" i="8364"/>
  <c r="CT22" i="8364"/>
  <c r="BL31" i="8364"/>
  <c r="BM30" i="8364"/>
  <c r="AX14" i="8364"/>
  <c r="AY13" i="8364"/>
  <c r="AY6" i="8364" s="1"/>
  <c r="BP57" i="2316"/>
  <c r="BP56" i="2316"/>
  <c r="BP55" i="2316"/>
  <c r="BQ65" i="2316"/>
  <c r="BQ52" i="2316" s="1"/>
  <c r="BN14" i="8364"/>
  <c r="BO13" i="8364"/>
  <c r="BB31" i="8364"/>
  <c r="BC30" i="8364"/>
  <c r="BV20" i="8364"/>
  <c r="BW19" i="8364"/>
  <c r="G6" i="8364"/>
  <c r="CT31" i="8364"/>
  <c r="CU30" i="8364"/>
  <c r="N21" i="8364"/>
  <c r="O21" i="8364" s="1"/>
  <c r="O21" i="259"/>
  <c r="AT21" i="8364"/>
  <c r="AU21" i="8364" s="1"/>
  <c r="AU21" i="259"/>
  <c r="AK13" i="8364"/>
  <c r="AK6" i="8364" s="1"/>
  <c r="AJ8" i="8364"/>
  <c r="AJ16" i="8364"/>
  <c r="AI65" i="2316"/>
  <c r="AI52" i="2316" s="1"/>
  <c r="AH57" i="2316"/>
  <c r="AH56" i="2316"/>
  <c r="AH55" i="2316"/>
  <c r="N57" i="2316"/>
  <c r="O65" i="2316"/>
  <c r="O52" i="2316" s="1"/>
  <c r="N56" i="2316"/>
  <c r="N55" i="2316"/>
  <c r="BF22" i="8364"/>
  <c r="BG21" i="8364"/>
  <c r="AP21" i="8364"/>
  <c r="AQ21" i="8364" s="1"/>
  <c r="AQ21" i="259"/>
  <c r="BJ31" i="8364"/>
  <c r="BK30" i="8364"/>
  <c r="AD57" i="2316"/>
  <c r="AE65" i="2316"/>
  <c r="AE52" i="2316" s="1"/>
  <c r="AD56" i="2316"/>
  <c r="AD55" i="2316"/>
  <c r="CU59" i="2316"/>
  <c r="AE43" i="17060"/>
  <c r="BI30" i="8364"/>
  <c r="BH31" i="8364"/>
  <c r="CM59" i="2316"/>
  <c r="AV50" i="8364"/>
  <c r="AV48" i="8364"/>
  <c r="AV49" i="8364"/>
  <c r="AW52" i="8364"/>
  <c r="AW45" i="8364" s="1"/>
  <c r="CN57" i="2316"/>
  <c r="CN56" i="2316"/>
  <c r="CO65" i="2316"/>
  <c r="CO52" i="2316" s="1"/>
  <c r="CN55" i="2316"/>
  <c r="CE45" i="259"/>
  <c r="CJ55" i="2316"/>
  <c r="CK65" i="2316"/>
  <c r="CK52" i="2316" s="1"/>
  <c r="CJ57" i="2316"/>
  <c r="CJ56" i="2316"/>
  <c r="Z22" i="8364"/>
  <c r="AA21" i="8364"/>
  <c r="BO21" i="8364"/>
  <c r="BN22" i="8364"/>
  <c r="BT48" i="8364"/>
  <c r="BT49" i="8364"/>
  <c r="BT50" i="8364"/>
  <c r="BU52" i="8364"/>
  <c r="BU45" i="8364" s="1"/>
  <c r="CB50" i="8364"/>
  <c r="CB48" i="8364"/>
  <c r="CB49" i="8364"/>
  <c r="CC52" i="8364"/>
  <c r="CC45" i="8364" s="1"/>
  <c r="BH54" i="2316"/>
  <c r="BH57" i="2316"/>
  <c r="BH56" i="2316"/>
  <c r="BI65" i="2316"/>
  <c r="BI52" i="2316" s="1"/>
  <c r="BH55" i="2316"/>
  <c r="BH53" i="2316"/>
  <c r="AA19" i="8364"/>
  <c r="Z20" i="8364"/>
  <c r="CH56" i="2316"/>
  <c r="CH55" i="2316"/>
  <c r="CI65" i="2316"/>
  <c r="CI52" i="2316" s="1"/>
  <c r="CH57" i="2316"/>
  <c r="BG19" i="8364"/>
  <c r="BF20" i="8364"/>
  <c r="C13" i="8364"/>
  <c r="B14" i="8364"/>
  <c r="AA65" i="2316"/>
  <c r="AA52" i="2316" s="1"/>
  <c r="Z53" i="2316"/>
  <c r="Z57" i="2316"/>
  <c r="Z56" i="2316"/>
  <c r="Z54" i="2316"/>
  <c r="Z55" i="2316"/>
  <c r="C65" i="2316"/>
  <c r="C52" i="2316" s="1"/>
  <c r="B54" i="2316"/>
  <c r="B57" i="2316"/>
  <c r="B56" i="2316"/>
  <c r="B55" i="2316"/>
  <c r="B53" i="2316"/>
  <c r="AY21" i="8364"/>
  <c r="AX22" i="8364"/>
  <c r="BE13" i="8364"/>
  <c r="BE6" i="8364" s="1"/>
  <c r="BD14" i="8364"/>
  <c r="BF31" i="8364"/>
  <c r="BG30" i="8364"/>
  <c r="CT20" i="8364"/>
  <c r="CU19" i="8364"/>
  <c r="AL50" i="8364" l="1"/>
  <c r="BD48" i="8364"/>
  <c r="AZ46" i="8364"/>
  <c r="BA19" i="8364"/>
  <c r="BA52" i="8364"/>
  <c r="CA6" i="8364"/>
  <c r="BA43" i="17060"/>
  <c r="C30" i="8364"/>
  <c r="BU6" i="8364"/>
  <c r="BE45" i="259"/>
  <c r="AZ48" i="8364"/>
  <c r="AZ47" i="8364"/>
  <c r="AN21" i="8364"/>
  <c r="AN16" i="8364" s="1"/>
  <c r="AO21" i="259"/>
  <c r="AZ49" i="8364"/>
  <c r="AL48" i="8364"/>
  <c r="BC19" i="8364"/>
  <c r="AM52" i="8364"/>
  <c r="AZ22" i="259"/>
  <c r="CQ6" i="8364"/>
  <c r="AZ21" i="8364"/>
  <c r="BA21" i="8364" s="1"/>
  <c r="AL49" i="8364"/>
  <c r="AG6" i="8364"/>
  <c r="AO45" i="259"/>
  <c r="AL16" i="8364"/>
  <c r="AE6" i="8364"/>
  <c r="BO6" i="8364"/>
  <c r="P50" i="8364"/>
  <c r="BD49" i="8364"/>
  <c r="U45" i="8364"/>
  <c r="CC6" i="8364"/>
  <c r="K6" i="8364"/>
  <c r="BD46" i="8364"/>
  <c r="BE58" i="8364"/>
  <c r="BD47" i="8364"/>
  <c r="Q52" i="8364"/>
  <c r="Q45" i="8364" s="1"/>
  <c r="P49" i="8364"/>
  <c r="BE52" i="8364"/>
  <c r="P48" i="8364"/>
  <c r="CV21" i="8364"/>
  <c r="CV22" i="8364" s="1"/>
  <c r="H48" i="8364"/>
  <c r="CV22" i="259"/>
  <c r="I58" i="8364"/>
  <c r="AG45" i="8364"/>
  <c r="F48" i="8364"/>
  <c r="F49" i="8364"/>
  <c r="I52" i="8364"/>
  <c r="F50" i="8364"/>
  <c r="H50" i="8364"/>
  <c r="BA13" i="8364"/>
  <c r="BA6" i="8364" s="1"/>
  <c r="G52" i="8364"/>
  <c r="G45" i="8364" s="1"/>
  <c r="AM6" i="8364"/>
  <c r="BY21" i="259"/>
  <c r="S6" i="8364"/>
  <c r="BV22" i="259"/>
  <c r="AZ50" i="8364"/>
  <c r="AU6" i="8364"/>
  <c r="BN46" i="8364"/>
  <c r="BN48" i="8364"/>
  <c r="BO52" i="8364"/>
  <c r="BO45" i="8364" s="1"/>
  <c r="BN47" i="8364"/>
  <c r="BN50" i="8364"/>
  <c r="BV21" i="8364"/>
  <c r="BN49" i="8364"/>
  <c r="Y6" i="8364"/>
  <c r="CU6" i="8364"/>
  <c r="AF16" i="8364"/>
  <c r="AS6" i="8364"/>
  <c r="BA45" i="8364"/>
  <c r="CO6" i="8364"/>
  <c r="BS6" i="8364"/>
  <c r="BJ54" i="2316"/>
  <c r="BJ53" i="2316"/>
  <c r="BL22" i="259"/>
  <c r="BL21" i="8364"/>
  <c r="BY6" i="8364"/>
  <c r="M6" i="8364"/>
  <c r="CI6" i="8364"/>
  <c r="AY58" i="8364"/>
  <c r="AX48" i="8364"/>
  <c r="BI13" i="8364"/>
  <c r="BI6" i="8364" s="1"/>
  <c r="AX47" i="8364"/>
  <c r="AX49" i="8364"/>
  <c r="AY52" i="8364"/>
  <c r="BW6" i="8364"/>
  <c r="AX46" i="8364"/>
  <c r="AZ55" i="2316"/>
  <c r="BA59" i="2316"/>
  <c r="AZ56" i="2316"/>
  <c r="AZ57" i="2316"/>
  <c r="BJ55" i="2316"/>
  <c r="BJ56" i="2316"/>
  <c r="BK65" i="2316"/>
  <c r="BK52" i="2316" s="1"/>
  <c r="BA65" i="2316"/>
  <c r="BJ57" i="2316"/>
  <c r="AX57" i="2316"/>
  <c r="AY59" i="2316"/>
  <c r="AY65" i="2316"/>
  <c r="AO6" i="8364"/>
  <c r="AX54" i="2316"/>
  <c r="AX53" i="2316"/>
  <c r="AX55" i="2316"/>
  <c r="CV14" i="8364"/>
  <c r="CW13" i="8364"/>
  <c r="CW6" i="8364" s="1"/>
  <c r="Z14" i="8364"/>
  <c r="M45" i="259"/>
  <c r="BQ6" i="8364"/>
  <c r="CG6" i="8364"/>
  <c r="AA45" i="259"/>
  <c r="BC52" i="2316"/>
  <c r="AA6" i="8364"/>
  <c r="I43" i="17060"/>
  <c r="CW58" i="8364"/>
  <c r="CW45" i="8364" s="1"/>
  <c r="CV48" i="8364"/>
  <c r="CV50" i="8364"/>
  <c r="CV47" i="8364"/>
  <c r="CV46" i="8364"/>
  <c r="CW43" i="17060"/>
  <c r="CV49" i="8364"/>
  <c r="CW65" i="2316"/>
  <c r="CV55" i="2316"/>
  <c r="CW59" i="2316"/>
  <c r="CV57" i="2316"/>
  <c r="CV56" i="2316"/>
  <c r="BQ52" i="8364"/>
  <c r="BQ45" i="8364" s="1"/>
  <c r="BP48" i="8364"/>
  <c r="BP49" i="8364"/>
  <c r="BP50" i="8364"/>
  <c r="AC45" i="259"/>
  <c r="C6" i="8364"/>
  <c r="BM45" i="8364"/>
  <c r="AS45" i="259"/>
  <c r="CQ45" i="259"/>
  <c r="AI45" i="8364"/>
  <c r="BI45" i="259"/>
  <c r="CG59" i="2316"/>
  <c r="BI21" i="259"/>
  <c r="BH22" i="259"/>
  <c r="BH21" i="8364"/>
  <c r="BK52" i="2819"/>
  <c r="AR21" i="8364"/>
  <c r="AS21" i="8364" s="1"/>
  <c r="AS21" i="259"/>
  <c r="AC58" i="8364"/>
  <c r="AB49" i="8364"/>
  <c r="AB50" i="8364"/>
  <c r="AB48" i="8364"/>
  <c r="AC52" i="8364"/>
  <c r="BY45" i="259"/>
  <c r="AM45" i="259"/>
  <c r="BJ45" i="8364"/>
  <c r="BJ61" i="8364"/>
  <c r="BJ59" i="8364"/>
  <c r="BJ60" i="8364"/>
  <c r="BJ62" i="8364"/>
  <c r="BJ63" i="8364"/>
  <c r="BJ49" i="788"/>
  <c r="BJ48" i="788"/>
  <c r="BK51" i="788"/>
  <c r="BJ47" i="788"/>
  <c r="BJ45" i="788"/>
  <c r="BJ46" i="788"/>
  <c r="BG52" i="2316"/>
  <c r="BQ21" i="259"/>
  <c r="BP21" i="8364"/>
  <c r="BQ21" i="8364" s="1"/>
  <c r="CF57" i="2316"/>
  <c r="BI58" i="8364"/>
  <c r="BH48" i="8364"/>
  <c r="BH46" i="8364"/>
  <c r="BH47" i="8364"/>
  <c r="BH50" i="8364"/>
  <c r="BI52" i="8364"/>
  <c r="BH49" i="8364"/>
  <c r="AA58" i="8364"/>
  <c r="Z46" i="8364"/>
  <c r="Z50" i="8364"/>
  <c r="Z49" i="8364"/>
  <c r="Z48" i="8364"/>
  <c r="Z47" i="8364"/>
  <c r="AA52" i="8364"/>
  <c r="BI19" i="8364"/>
  <c r="BH20" i="8364"/>
  <c r="BJ47" i="259"/>
  <c r="BK52" i="259"/>
  <c r="BK45" i="259" s="1"/>
  <c r="BJ50" i="259"/>
  <c r="BJ49" i="259"/>
  <c r="BJ48" i="259"/>
  <c r="BJ46" i="259"/>
  <c r="I65" i="2316"/>
  <c r="H55" i="2316"/>
  <c r="H56" i="2316"/>
  <c r="H57" i="2316"/>
  <c r="I59" i="2316"/>
  <c r="BS52" i="8364"/>
  <c r="BS58" i="8364"/>
  <c r="BR49" i="8364"/>
  <c r="BR50" i="8364"/>
  <c r="BR48" i="8364"/>
  <c r="AT50" i="8364"/>
  <c r="AT49" i="8364"/>
  <c r="AT48" i="8364"/>
  <c r="AU58" i="8364"/>
  <c r="AU52" i="8364"/>
  <c r="CU52" i="2316"/>
  <c r="G52" i="2316"/>
  <c r="CG65" i="2316"/>
  <c r="CM58" i="8364"/>
  <c r="CL48" i="8364"/>
  <c r="CL49" i="8364"/>
  <c r="CL50" i="8364"/>
  <c r="CF55" i="2316"/>
  <c r="CT50" i="8364"/>
  <c r="CT46" i="8364"/>
  <c r="CT49" i="8364"/>
  <c r="CT47" i="8364"/>
  <c r="CU58" i="8364"/>
  <c r="CU45" i="8364" s="1"/>
  <c r="CT48" i="8364"/>
  <c r="BY52" i="8364"/>
  <c r="BY58" i="8364"/>
  <c r="BX50" i="8364"/>
  <c r="BX49" i="8364"/>
  <c r="BX48" i="8364"/>
  <c r="CO45" i="259"/>
  <c r="AJ48" i="8364"/>
  <c r="AJ49" i="8364"/>
  <c r="AJ50" i="8364"/>
  <c r="AK58" i="8364"/>
  <c r="AK45" i="8364" s="1"/>
  <c r="CM52" i="8364"/>
  <c r="BC52" i="8364"/>
  <c r="BB49" i="8364"/>
  <c r="BB48" i="8364"/>
  <c r="BC58" i="8364"/>
  <c r="BB46" i="8364"/>
  <c r="BB47" i="8364"/>
  <c r="BB50" i="8364"/>
  <c r="CQ58" i="8364"/>
  <c r="CQ52" i="8364"/>
  <c r="CP49" i="8364"/>
  <c r="CP48" i="8364"/>
  <c r="CP50" i="8364"/>
  <c r="CK52" i="8364"/>
  <c r="CK58" i="8364"/>
  <c r="CJ50" i="8364"/>
  <c r="CJ49" i="8364"/>
  <c r="CJ48" i="8364"/>
  <c r="AM45" i="8364"/>
  <c r="CS52" i="8364"/>
  <c r="CR50" i="8364"/>
  <c r="CS58" i="8364"/>
  <c r="CR48" i="8364"/>
  <c r="CR49" i="8364"/>
  <c r="CM52" i="2316"/>
  <c r="AP50" i="8364"/>
  <c r="AQ52" i="8364"/>
  <c r="AQ45" i="8364" s="1"/>
  <c r="AP48" i="8364"/>
  <c r="AP49" i="8364"/>
  <c r="BA45" i="259"/>
  <c r="BG52" i="8364"/>
  <c r="BF46" i="8364"/>
  <c r="BF50" i="8364"/>
  <c r="BF49" i="8364"/>
  <c r="BF48" i="8364"/>
  <c r="BG58" i="8364"/>
  <c r="BF47" i="8364"/>
  <c r="CO52" i="8364"/>
  <c r="CN50" i="8364"/>
  <c r="CN49" i="8364"/>
  <c r="CN48" i="8364"/>
  <c r="CO58" i="8364"/>
  <c r="CA58" i="8364"/>
  <c r="CA52" i="8364"/>
  <c r="BZ49" i="8364"/>
  <c r="BZ50" i="8364"/>
  <c r="BZ48" i="8364"/>
  <c r="BV49" i="8364"/>
  <c r="BV48" i="8364"/>
  <c r="BV47" i="8364"/>
  <c r="BV50" i="8364"/>
  <c r="BV46" i="8364"/>
  <c r="BW58" i="8364"/>
  <c r="BW45" i="8364" s="1"/>
  <c r="AS52" i="8364"/>
  <c r="AS58" i="8364"/>
  <c r="AR50" i="8364"/>
  <c r="AR49" i="8364"/>
  <c r="AR48" i="8364"/>
  <c r="BW52" i="2316"/>
  <c r="E52" i="2316"/>
  <c r="AS52" i="2316"/>
  <c r="BC21" i="8364"/>
  <c r="BB22" i="8364"/>
  <c r="BO52" i="2316"/>
  <c r="AO45" i="8364"/>
  <c r="AY52" i="2316"/>
  <c r="O45" i="8364"/>
  <c r="AO21" i="8364" l="1"/>
  <c r="CW21" i="8364"/>
  <c r="AZ22" i="8364"/>
  <c r="BE45" i="8364"/>
  <c r="I45" i="8364"/>
  <c r="BW21" i="8364"/>
  <c r="BV22" i="8364"/>
  <c r="AY45" i="8364"/>
  <c r="BA52" i="2316"/>
  <c r="BL22" i="8364"/>
  <c r="BM21" i="8364"/>
  <c r="CG52" i="2316"/>
  <c r="AU45" i="8364"/>
  <c r="CW52" i="2316"/>
  <c r="CM45" i="8364"/>
  <c r="BI45" i="8364"/>
  <c r="AA45" i="8364"/>
  <c r="CQ45" i="8364"/>
  <c r="BJ49" i="8364"/>
  <c r="BJ47" i="8364"/>
  <c r="BJ48" i="8364"/>
  <c r="BJ46" i="8364"/>
  <c r="BJ50" i="8364"/>
  <c r="BK52" i="8364"/>
  <c r="AC45" i="8364"/>
  <c r="BI21" i="8364"/>
  <c r="BH22" i="8364"/>
  <c r="I52" i="2316"/>
  <c r="BK58" i="8364"/>
  <c r="BG45" i="8364"/>
  <c r="BC45" i="8364"/>
  <c r="CA45" i="8364"/>
  <c r="CS45" i="8364"/>
  <c r="CO45" i="8364"/>
  <c r="AS45" i="8364"/>
  <c r="CK45" i="8364"/>
  <c r="BY45" i="8364"/>
  <c r="BS45" i="8364"/>
  <c r="BK45" i="8364" l="1"/>
</calcChain>
</file>

<file path=xl/sharedStrings.xml><?xml version="1.0" encoding="utf-8"?>
<sst xmlns="http://schemas.openxmlformats.org/spreadsheetml/2006/main" count="3854" uniqueCount="351">
  <si>
    <t xml:space="preserve">Ministerio de Hacienda </t>
  </si>
  <si>
    <t>Dirección de Crédito Público</t>
  </si>
  <si>
    <t>Perfil de Deuda Pública del Gobierno Central de Costa Rica</t>
  </si>
  <si>
    <t>INDICE</t>
  </si>
  <si>
    <t>DEUDA PÚBLICA INTERNA GOBIERNO CENTRAL DE COSTA RICA</t>
  </si>
  <si>
    <t>Æ</t>
  </si>
  <si>
    <t>Perfil de la Deuda Pública Interna en colones.</t>
  </si>
  <si>
    <t>Perfil de la Deuda Pública Interna en dólares.</t>
  </si>
  <si>
    <t>Gráfico N° 1. Estructura del Saldo Por Moneda.</t>
  </si>
  <si>
    <t>Gráfico N° 2. Estructura del Saldo por Tipo de Instrumento.</t>
  </si>
  <si>
    <t>Gráfico N° 3. Estructura del Saldo por Plazo de Vencimiento.</t>
  </si>
  <si>
    <t>Gráfico N° 4. Estructura del Saldo por Plazo de Colocación.</t>
  </si>
  <si>
    <t>Gráfico N° 5. Servicio de la Deuda Pública Interna, con respecto al PIB, Ingresos Corrientes y Gastos Totales.</t>
  </si>
  <si>
    <t>Gráficos Perfil de Vencimientos Deuda Pública Interna del Gobierno Central.</t>
  </si>
  <si>
    <t>Perfil de Vencimientos Deuda Pública Interna del Gobierno Central en colones.</t>
  </si>
  <si>
    <t>Perfil de Vencimientos Deuda Pública Interna del Gobierno Central en dólares.</t>
  </si>
  <si>
    <t>Perfil de Vencimientos Deuda Pública  Interna del Gobierno Central como porcentaje del Total de la Deuda.</t>
  </si>
  <si>
    <t>DEUDA PÚBLICA EXTERNA GOBIERNO CENTRAL DE COSTA RICA</t>
  </si>
  <si>
    <t>Perfil de la Deuda Pública Externa en dólares.</t>
  </si>
  <si>
    <t>Perfil de la Deuda Pública Externa en colones.</t>
  </si>
  <si>
    <t>Gráfico N° 4. Estructura del Saldo por Acreedor.</t>
  </si>
  <si>
    <t>Gráfico N° 5. Servicio de la Deuda Pública Externa, con respecto al PIB, Ingresos Corrientes y Gastos Totales.</t>
  </si>
  <si>
    <t>Perfil de Vencimientos Deuda Pública Externa del Gobierno Central en colones.</t>
  </si>
  <si>
    <t>Perfil de Vencimientos Deuda Pública Externa del Gobierno Central en dólares.</t>
  </si>
  <si>
    <t>Perfil de Vencimientos Deuda Pública Externa del Gobierno Central como porcentaje del Total de la Deuda.</t>
  </si>
  <si>
    <t>DEUDA PÚBLICA DEL GOBIERNO CENTRAL DE COSTA RICA</t>
  </si>
  <si>
    <t>Perfil de la Deuda Pública colones.</t>
  </si>
  <si>
    <t>Perfil de la Deuda Pública en dólares.</t>
  </si>
  <si>
    <t>Gráfico N° 1.  Estructura del Saldo por Tipo de Instrumento.</t>
  </si>
  <si>
    <t>Gráfico N° 2. Estructura del Saldo Por Moneda.</t>
  </si>
  <si>
    <t>Gráfico N° 4. Composición de la Deuda Pública.</t>
  </si>
  <si>
    <t>Gráfico N° 5. Deuda Pública Gobierno Central de Costa Rica como Proporción del PIB.</t>
  </si>
  <si>
    <t>Gráfico N° 6. Estructura de Vencimientos Anuales (Amortización), en dólares.</t>
  </si>
  <si>
    <t>Grafico N° 7. Estructura de Vencimientos Anuales (Amortización), en  colones.</t>
  </si>
  <si>
    <t>Gráfico N° 8. Porcentaje de la Estructura de Vencimientos Anuales (Amortización).</t>
  </si>
  <si>
    <t>Gráfico N° 9. Servicio de la Deuda Pública del Gobierno Central de Costa Rica, con respecto al PIB, Ingresos Corrientes y Gastos Totales.</t>
  </si>
  <si>
    <t>Gráficos Perfil de Vencimientos Deuda Pública del Gobierno Central.</t>
  </si>
  <si>
    <t>Perfil de Vencimientos Deuda Pública del Gobierno Central en colones.</t>
  </si>
  <si>
    <t>Perfil de Vencimientos Deuda Pública del Gobierno Central en dólares.</t>
  </si>
  <si>
    <t>Perfil de Vencimientos Deuda Pública del Gobierno Central como porcentaje del Total de la Deuda.</t>
  </si>
  <si>
    <t>PERFIL DE LA DEUDA PÚBLICA INTERNA DEL GOBIERNO CENTRAL DE COSTA RICA</t>
  </si>
  <si>
    <t>Å INDICE</t>
  </si>
  <si>
    <t>(En millones de colones)</t>
  </si>
  <si>
    <t>DEUDA INTERNA</t>
  </si>
  <si>
    <t>Diciembre 2020</t>
  </si>
  <si>
    <t>Enero 2021</t>
  </si>
  <si>
    <t>Febrero 2021</t>
  </si>
  <si>
    <t>Marzo 2021</t>
  </si>
  <si>
    <t>Abril 2021</t>
  </si>
  <si>
    <t>Nominal</t>
  </si>
  <si>
    <t>Relativo</t>
  </si>
  <si>
    <t>MONEDA</t>
  </si>
  <si>
    <t xml:space="preserve">   Deuda ¢</t>
  </si>
  <si>
    <t xml:space="preserve">   %PIB</t>
  </si>
  <si>
    <t xml:space="preserve">   Deuda US$</t>
  </si>
  <si>
    <t>TIPO DE INSTRUMENTO</t>
  </si>
  <si>
    <t xml:space="preserve">   Deuda Ajustable</t>
  </si>
  <si>
    <t xml:space="preserve">   Deuda Fija</t>
  </si>
  <si>
    <t xml:space="preserve">   Deuda Indexada</t>
  </si>
  <si>
    <t>Tasa Promedio Ponderada ¢</t>
  </si>
  <si>
    <t>VENCIMIENTO</t>
  </si>
  <si>
    <t xml:space="preserve">   Deuda &lt; 1 año</t>
  </si>
  <si>
    <t xml:space="preserve">   Deuda &gt; 1 y &lt; 5 años</t>
  </si>
  <si>
    <t xml:space="preserve">   Deuda &gt; 5 años</t>
  </si>
  <si>
    <t xml:space="preserve">   Maduración Promedio</t>
  </si>
  <si>
    <t>años</t>
  </si>
  <si>
    <t xml:space="preserve">   Duración</t>
  </si>
  <si>
    <t xml:space="preserve">   Duración Modificada</t>
  </si>
  <si>
    <t xml:space="preserve">   ATR</t>
  </si>
  <si>
    <t>GASTO</t>
  </si>
  <si>
    <t xml:space="preserve">     Intereses</t>
  </si>
  <si>
    <t xml:space="preserve">   %Ingresos Corrientes</t>
  </si>
  <si>
    <t xml:space="preserve">   %Gastos Totales</t>
  </si>
  <si>
    <t>DEUDA PÚBLICA</t>
  </si>
  <si>
    <t xml:space="preserve">   %Exportaciones</t>
  </si>
  <si>
    <t xml:space="preserve">   %Ingresos Tributarios</t>
  </si>
  <si>
    <t>Deuda Interna</t>
  </si>
  <si>
    <t>Deuda Externa</t>
  </si>
  <si>
    <t>PIB Corriente</t>
  </si>
  <si>
    <t>Variación real</t>
  </si>
  <si>
    <t>Exportaciones</t>
  </si>
  <si>
    <t>Ingresos Tributarios</t>
  </si>
  <si>
    <t>Gastos Totales</t>
  </si>
  <si>
    <t>CALIFICACIÓN DE RIESGO SOBERANO</t>
  </si>
  <si>
    <t>Calificación</t>
  </si>
  <si>
    <t>Perspectiva</t>
  </si>
  <si>
    <t xml:space="preserve">Standard &amp; Poors </t>
  </si>
  <si>
    <t>Negativa</t>
  </si>
  <si>
    <t>B</t>
  </si>
  <si>
    <t>B2</t>
  </si>
  <si>
    <t xml:space="preserve">Fitch </t>
  </si>
  <si>
    <t>Tipo de Cambio</t>
  </si>
  <si>
    <t>Nota:</t>
  </si>
  <si>
    <t>El cálculo de la Tasa Promedio Ponderada se realiza en colones, para lo cual se colonizan las tasas de los titulos diferentes al colón, utilizando la devalución interanual.</t>
  </si>
  <si>
    <t xml:space="preserve">Los cálculos de duración y duración modificada se calculan trimestralmente </t>
  </si>
  <si>
    <t>A partir de Diciembre 2019 para el cálculo de la TPP y que incluye la colonización de las tasas en dólares, se considera un promedio de tipo de cambio móvil de un año</t>
  </si>
  <si>
    <t>PERFIL DE LA DEUDA PÚBLICA INTERNA  DEL GOBIERNO CENTRAL DE COSTA RICA</t>
  </si>
  <si>
    <t>(En millones de dólares)</t>
  </si>
  <si>
    <t>Tasa Promedio Ponderada $</t>
  </si>
  <si>
    <t>Ingresos Corrientes</t>
  </si>
  <si>
    <t>El cálculo de la Tasa Promedio Ponderada se realiza en dólares, para lo cual se dolarizan las tasas de los titulos diferentes al dólar, utilizando la devalución interanual.</t>
  </si>
  <si>
    <t>Apartir de Enero 2019 se muestra la Tasa Promedio Ponderada Dolarizada para el stock.</t>
  </si>
  <si>
    <t>GRÁFICOS DE LA DEUDA PÚBLICA INTERNA GOBIERNO CENTRAL DE COSTA RICA</t>
  </si>
  <si>
    <t>Gráfico N° 1</t>
  </si>
  <si>
    <t>Gráfico N° 2</t>
  </si>
  <si>
    <t xml:space="preserve">Deuda Interna del Gobierno Central de Costa Rica  </t>
  </si>
  <si>
    <t>Estructura del Saldo por Moneda</t>
  </si>
  <si>
    <t>Estructura del Saldo por Tipo de Instrumento</t>
  </si>
  <si>
    <t>Gráfico N° 3</t>
  </si>
  <si>
    <t>Gráfico N° 4</t>
  </si>
  <si>
    <t>Estructura del Saldo por Plazo de Vencimiento</t>
  </si>
  <si>
    <t>Estructura del Saldo por Plazo de Colocación</t>
  </si>
  <si>
    <t>Gráfico N° 5</t>
  </si>
  <si>
    <t xml:space="preserve">Gasto de Intereses de la Deuda Interna del Gobierno Central de Costa Rica </t>
  </si>
  <si>
    <t>con respecto al PIB, Ingresos Corrientes y Gastos Totales</t>
  </si>
  <si>
    <t>Saldo Deuda Interna del Gobierno Central por plazo de colocación.</t>
  </si>
  <si>
    <t xml:space="preserve"> </t>
  </si>
  <si>
    <t>Plazo Colocación</t>
  </si>
  <si>
    <t>Monto colones</t>
  </si>
  <si>
    <t>%</t>
  </si>
  <si>
    <t>% acum.</t>
  </si>
  <si>
    <t>Monto dólares</t>
  </si>
  <si>
    <t>De 0 a 6 meses</t>
  </si>
  <si>
    <t>De +6 meses a 1 año</t>
  </si>
  <si>
    <t>De +1 año a 2 años</t>
  </si>
  <si>
    <t>De +2 años a 4 años</t>
  </si>
  <si>
    <t>De +4 años y más</t>
  </si>
  <si>
    <t>TC</t>
  </si>
  <si>
    <t>SERVICIO</t>
  </si>
  <si>
    <t>Gráficos Perfil de Vencimientos Deuda Pública Interna del Gobierno Central</t>
  </si>
  <si>
    <t>Gobierno Central de Costa Rica</t>
  </si>
  <si>
    <t>Perfil de Vencimientos Deuda Interna</t>
  </si>
  <si>
    <t>Perfil de Vencimientos Deuda Pública Interna</t>
  </si>
  <si>
    <t>-millones de colones-</t>
  </si>
  <si>
    <t>-millones de dólares-</t>
  </si>
  <si>
    <t>como porcentaje del Total de la Deuda</t>
  </si>
  <si>
    <t>(Millones de Colones)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</si>
  <si>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</si>
  <si>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</si>
  <si>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</si>
  <si>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</si>
  <si>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</si>
  <si>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</si>
  <si>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</si>
  <si>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</si>
  <si>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</si>
  <si>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</si>
  <si>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</si>
  <si>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</si>
  <si>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</si>
  <si>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Total </t>
  </si>
  <si>
    <t>Total</t>
  </si>
  <si>
    <t>NOTA: Cálculo con valor al vencimiento</t>
  </si>
  <si>
    <t>PERFIL DE LA DEUDA PÚBLICA EXTERNA DEL GOBIERNO CENTRAL DE COSTA RICA</t>
  </si>
  <si>
    <t>DEUDA EXTERNA</t>
  </si>
  <si>
    <t xml:space="preserve">   Deuda otra moneda</t>
  </si>
  <si>
    <t>ACREEDOR</t>
  </si>
  <si>
    <t xml:space="preserve">   Bilateral</t>
  </si>
  <si>
    <t xml:space="preserve">   Eurobonos</t>
  </si>
  <si>
    <t xml:space="preserve">   Multilateral</t>
  </si>
  <si>
    <t xml:space="preserve">   ND: no disponible</t>
  </si>
  <si>
    <t>NOTA:</t>
  </si>
  <si>
    <t>El cálculo de la Tasa Promedio Ponderada se realiza en dólares, para lo cual se dolarizan las tasas de los prestamos diferentes al dólar, utilizando la devalución interanual.</t>
  </si>
  <si>
    <t>Apartir de Enero 2019 se muestra la Tasa Promedio Ponderada Colonizada para el stock.</t>
  </si>
  <si>
    <t xml:space="preserve">                               GRÁFICOS DE LA DEUDA PÚBLICA EXTERNA GOBIERNO CENTRAL DE COSTA RICA</t>
  </si>
  <si>
    <t>Deuda Externa del Gobierno Central de Costa Rica</t>
  </si>
  <si>
    <t>Estructura del Saldo por Tasa de Interés</t>
  </si>
  <si>
    <t>Estructura del Saldo por Acreedor</t>
  </si>
  <si>
    <t>Gasto de Intereses de la Deuda Externa del Gobierno Central de Costa Rica ,</t>
  </si>
  <si>
    <t>Saldo</t>
  </si>
  <si>
    <t>Moneda</t>
  </si>
  <si>
    <t>CNY</t>
  </si>
  <si>
    <t>SDR</t>
  </si>
  <si>
    <t>DEG = SDR</t>
  </si>
  <si>
    <t>EUR</t>
  </si>
  <si>
    <t>GBP</t>
  </si>
  <si>
    <t>JPY</t>
  </si>
  <si>
    <t>Otras monedas</t>
  </si>
  <si>
    <t>NOK</t>
  </si>
  <si>
    <t>SEK</t>
  </si>
  <si>
    <t>BID</t>
  </si>
  <si>
    <t>uac=bid</t>
  </si>
  <si>
    <t>US$</t>
  </si>
  <si>
    <t>TOTAL</t>
  </si>
  <si>
    <t>Gráficos Perfil de Vencimientos Deuda Pública Externa del Gobierno Central</t>
  </si>
  <si>
    <t>Perfil de Vencimientos Deuda Externa</t>
  </si>
  <si>
    <t>PERFIL DE LA DEUDA PÚBLICA DEL GOBIERNO CENTRAL DE COSTA RICA</t>
  </si>
  <si>
    <t xml:space="preserve">   Deuda otras monedas</t>
  </si>
  <si>
    <t>Tasa Promedio Ponderada  ¢</t>
  </si>
  <si>
    <t>Duración</t>
  </si>
  <si>
    <t>Duración Modificada</t>
  </si>
  <si>
    <t>Gasto</t>
  </si>
  <si>
    <t>A partir de diciembre 2019 para el cálculo de la TPP y que incluye la colonización de las tasas en dólares, se considera un promedio de tipo de cambio móvil de un año</t>
  </si>
  <si>
    <t>ATR</t>
  </si>
  <si>
    <t>Apartir de Enero 2019, se presenta la Tasa Promedio Ponderada dolarizada para todo el stock.</t>
  </si>
  <si>
    <t>Gráficos de la Deuda Pública del Gobierno Central de Costa Rica</t>
  </si>
  <si>
    <t>Deuda Pública del Gobierno Central de Costa Rica</t>
  </si>
  <si>
    <t>Estructura del Saldp por Plazo de Vencimiento</t>
  </si>
  <si>
    <t>Composicion de la Deuda Pública</t>
  </si>
  <si>
    <t xml:space="preserve">Gobierno Central de Costa Rica </t>
  </si>
  <si>
    <t>Deuda Pública como Proporción del PIB</t>
  </si>
  <si>
    <t>Gráfico N° 6</t>
  </si>
  <si>
    <t xml:space="preserve">Estructura de Vencimientos Anuales (Amortización) </t>
  </si>
  <si>
    <t>de la Deuda Pública del Gobierno Central de Costa Rica</t>
  </si>
  <si>
    <t>Gráfico N° 7</t>
  </si>
  <si>
    <t>En millones de colones</t>
  </si>
  <si>
    <t>Gráfico N° 8</t>
  </si>
  <si>
    <t>Porcentaje de la Estructura de Vencimientos Anuales (Amortización) de la  Deuda Pública</t>
  </si>
  <si>
    <t>Gráfico N° 9</t>
  </si>
  <si>
    <t>Gasto de Intereses de la Deuda Pública</t>
  </si>
  <si>
    <t>% PIB</t>
  </si>
  <si>
    <t>Perfil de Vencimientos</t>
  </si>
  <si>
    <t>Límite</t>
  </si>
  <si>
    <t xml:space="preserve"> En millones de colones.</t>
  </si>
  <si>
    <t>2036-2040</t>
  </si>
  <si>
    <t>DATOS</t>
  </si>
  <si>
    <t>GRÁFICOS</t>
  </si>
  <si>
    <t>Maturity Profile</t>
  </si>
  <si>
    <t xml:space="preserve"> En millones de dólares.</t>
  </si>
  <si>
    <t>En millones de dólares</t>
  </si>
  <si>
    <t>NOTA: Calculo con valor anual</t>
  </si>
  <si>
    <t>Gráficos Perfil de Vencimientos Deuda Pública del Gobierno Central</t>
  </si>
  <si>
    <t>Perfil de Vencimientos Deuda Pública</t>
  </si>
  <si>
    <t>Mayo 2021</t>
  </si>
  <si>
    <t>Junio 2021</t>
  </si>
  <si>
    <t>2041-2054</t>
  </si>
  <si>
    <t>Julio 2021</t>
  </si>
  <si>
    <t>Agosto 2021</t>
  </si>
  <si>
    <t>Septiembre 2021</t>
  </si>
  <si>
    <t>*Ingresos Corrientes Totales</t>
  </si>
  <si>
    <t>*Ingresos Tributarios</t>
  </si>
  <si>
    <t>*Gastos Totales</t>
  </si>
  <si>
    <t>Octubre 2021</t>
  </si>
  <si>
    <t>Noviembre 2021</t>
  </si>
  <si>
    <t>Diciembre 2021</t>
  </si>
  <si>
    <t>2026</t>
  </si>
  <si>
    <t xml:space="preserve">   Intereses 2 </t>
  </si>
  <si>
    <t>1.La duración en Deuda Externa solo aplica para los Eurobonos y se calcula trimestralmente .</t>
  </si>
  <si>
    <t>2. Los datos de intereses en los meses de diciembre incluyen el acumulado anual</t>
  </si>
  <si>
    <t xml:space="preserve">1. La duración en Deuda Externa solo aplica para los Eurobonos y se calcula trimestralmente </t>
  </si>
  <si>
    <t xml:space="preserve">1. Los cálculos de duración y duración modificada se calculan trimestralmente </t>
  </si>
  <si>
    <t>Enero 2022</t>
  </si>
  <si>
    <t>-</t>
  </si>
  <si>
    <t>Febrero 2022</t>
  </si>
  <si>
    <t>Marzo 2022</t>
  </si>
  <si>
    <t>Estable</t>
  </si>
  <si>
    <t>Abril 2022</t>
  </si>
  <si>
    <t>Abril  2022</t>
  </si>
  <si>
    <t>Mayo 2022</t>
  </si>
  <si>
    <t>Mayo  2022</t>
  </si>
  <si>
    <t>Junio 2022</t>
  </si>
  <si>
    <t>Junio  2022</t>
  </si>
  <si>
    <t>Julio 2022</t>
  </si>
  <si>
    <t>Julio  2022</t>
  </si>
  <si>
    <t>Agosto 2022</t>
  </si>
  <si>
    <t>Agosto  2022</t>
  </si>
  <si>
    <t>Septiembre 2022</t>
  </si>
  <si>
    <t>Septiembre  2022</t>
  </si>
  <si>
    <t>EStable</t>
  </si>
  <si>
    <t>Octubre 2022</t>
  </si>
  <si>
    <t>Octubre  2022</t>
  </si>
  <si>
    <t>Noviembre  2022</t>
  </si>
  <si>
    <t>Noviembre 2022</t>
  </si>
  <si>
    <t>Diciembre  2022</t>
  </si>
  <si>
    <t>Diciembre 2022</t>
  </si>
  <si>
    <t>2027</t>
  </si>
  <si>
    <t>40.112.924,8</t>
  </si>
  <si>
    <t>Enero 2023</t>
  </si>
  <si>
    <t>Febrero 2023</t>
  </si>
  <si>
    <t>B+</t>
  </si>
  <si>
    <t>Marzo 2023</t>
  </si>
  <si>
    <t>Abril 2023</t>
  </si>
  <si>
    <t>Mayo 2023</t>
  </si>
  <si>
    <t>Mayo2023</t>
  </si>
  <si>
    <t>Junio 2023</t>
  </si>
  <si>
    <t>Julio 2023</t>
  </si>
  <si>
    <t xml:space="preserve">VALIDACION </t>
  </si>
  <si>
    <t>Agosto 2023</t>
  </si>
  <si>
    <t>BB-</t>
  </si>
  <si>
    <t>Septiembre  2023</t>
  </si>
  <si>
    <t>Septiembre 2023</t>
  </si>
  <si>
    <r>
      <t xml:space="preserve">  * Duración </t>
    </r>
    <r>
      <rPr>
        <b/>
        <vertAlign val="superscript"/>
        <sz val="10"/>
        <rFont val="HendersonSansW00-BasicLight"/>
      </rPr>
      <t>1</t>
    </r>
  </si>
  <si>
    <r>
      <t xml:space="preserve">  * Duración Modificada</t>
    </r>
    <r>
      <rPr>
        <b/>
        <vertAlign val="superscript"/>
        <sz val="10"/>
        <rFont val="HendersonSansW00-BasicLight"/>
      </rPr>
      <t xml:space="preserve"> 1</t>
    </r>
  </si>
  <si>
    <r>
      <t xml:space="preserve">     Intereses </t>
    </r>
    <r>
      <rPr>
        <b/>
        <vertAlign val="superscript"/>
        <sz val="10"/>
        <rFont val="HendersonSansW00-BasicLight"/>
      </rPr>
      <t>2</t>
    </r>
  </si>
  <si>
    <r>
      <t>Moodys</t>
    </r>
    <r>
      <rPr>
        <vertAlign val="superscript"/>
        <sz val="10"/>
        <rFont val="HendersonSansW00-BasicLight"/>
      </rPr>
      <t xml:space="preserve"> </t>
    </r>
  </si>
  <si>
    <r>
      <t xml:space="preserve">   Duración </t>
    </r>
    <r>
      <rPr>
        <b/>
        <vertAlign val="superscript"/>
        <sz val="10"/>
        <rFont val="HendersonSansW00-BasicLight"/>
      </rPr>
      <t>1</t>
    </r>
  </si>
  <si>
    <r>
      <t xml:space="preserve">   Duración Modificada </t>
    </r>
    <r>
      <rPr>
        <b/>
        <vertAlign val="superscript"/>
        <sz val="10"/>
        <rFont val="HendersonSansW00-BasicLight"/>
      </rPr>
      <t>1</t>
    </r>
  </si>
  <si>
    <r>
      <rPr>
        <b/>
        <sz val="11"/>
        <color theme="0"/>
        <rFont val="HendersonSansW00-BasicLight"/>
      </rPr>
      <t>Å INDICE</t>
    </r>
  </si>
  <si>
    <t>Octubre 2023</t>
  </si>
  <si>
    <t>B1</t>
  </si>
  <si>
    <t>Positiva</t>
  </si>
  <si>
    <t>Noviembre  2023</t>
  </si>
  <si>
    <t>Noviembre 2023</t>
  </si>
  <si>
    <t>Diciembre  2023</t>
  </si>
  <si>
    <t>Diciembre 2023</t>
  </si>
  <si>
    <t>Enero 2024</t>
  </si>
  <si>
    <t>Como porcentaje total de la Deuda</t>
  </si>
  <si>
    <t>CRC</t>
  </si>
  <si>
    <t>|</t>
  </si>
  <si>
    <t>Febrero 2024</t>
  </si>
  <si>
    <t>BB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</si>
  <si>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</si>
  <si>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</si>
  <si>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</si>
  <si>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</si>
  <si>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</si>
  <si>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</si>
  <si>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</si>
  <si>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Septiembre  2024</t>
  </si>
  <si>
    <t>ANM</t>
  </si>
  <si>
    <t>Octubre 2024</t>
  </si>
  <si>
    <t>Octubre  2024</t>
  </si>
  <si>
    <t>Noviembre 2024</t>
  </si>
  <si>
    <t>Noviembre  2024</t>
  </si>
  <si>
    <t>CHF</t>
  </si>
  <si>
    <t>Diciembre 2024</t>
  </si>
  <si>
    <t>Diciembre  2024</t>
  </si>
  <si>
    <t>Al 31 Diciembre del 2024</t>
  </si>
  <si>
    <t>Al 31  Diciembre del 2024</t>
  </si>
  <si>
    <t xml:space="preserve">     (1998-2020 al 31 de Diciembre 2024)</t>
  </si>
  <si>
    <t>(1998-2021 al 31 de Diciembre 2024)</t>
  </si>
  <si>
    <t>(1998 al 31 de Diciembre 2024)</t>
  </si>
  <si>
    <t>Ba3</t>
  </si>
  <si>
    <t>Enero 2025</t>
  </si>
  <si>
    <t>OCVubre 2021</t>
  </si>
  <si>
    <t>OCVubre  2022</t>
  </si>
  <si>
    <t>OCVubre  2023</t>
  </si>
  <si>
    <t>PerspeCViva</t>
  </si>
  <si>
    <t>Dato del PIB actualizado al 12/02/2025</t>
  </si>
  <si>
    <t>Febrero  2025</t>
  </si>
  <si>
    <t>Febrero 2025</t>
  </si>
  <si>
    <t xml:space="preserve">Positiva </t>
  </si>
  <si>
    <t xml:space="preserve">  (1998-2020 al 31 de Diciembre 2024)</t>
  </si>
  <si>
    <t>Marzo 2025</t>
  </si>
  <si>
    <t>Marzo  2025</t>
  </si>
  <si>
    <t>Abril 2025</t>
  </si>
  <si>
    <t>Abril  2025</t>
  </si>
  <si>
    <t>Mayo 2025</t>
  </si>
  <si>
    <t>Junio 2025</t>
  </si>
  <si>
    <t>Junio  2025</t>
  </si>
  <si>
    <t>En los conceptos de ingresos corrientes, ingresos tributarios y gastos totales, se considera el monto acumulado al mes. Según información proporcionada por Presupuesto Nacional.  (actualizado a mayo 2025),según publicación de la página del MH.</t>
  </si>
  <si>
    <t>Julio 2025</t>
  </si>
  <si>
    <t>Al 31/07/2025</t>
  </si>
  <si>
    <t>AL 31 de Julio del 2025</t>
  </si>
  <si>
    <t>AL 31 de Julio  del  2025</t>
  </si>
  <si>
    <t>Julio  2025</t>
  </si>
  <si>
    <t>Al 31 de Julio del 2025</t>
  </si>
  <si>
    <t>La Deuda Interna no incluye el monto de primas y descuentos devengados por ¢148.744,48 millones , según metodología exponencial Sistema Gestor</t>
  </si>
  <si>
    <t>La Deuda Interna no incluye el monto de primas y descuentos devengados por $ 293,14 millones, según metodología exponencial del Sistema Gestor</t>
  </si>
  <si>
    <t xml:space="preserve">En la Deuda Externa  no se incluye el monto de intereses devengados por  $ 382,02 millones </t>
  </si>
  <si>
    <t xml:space="preserve">En la Deuda Externa  no incluye el monto de intereses devengados por ¢193.845,81 millones de colones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</si>
</sst>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_);_(@_)"/>
    <numFmt numFmtId="166" formatCode="_(&quot;₡&quot;* #,##0.00_);_(&quot;₡&quot;* \(#,##0.00\);_(&quot;₡&quot;* &quot;-&quot;??_);_(@_)"/>
    <numFmt numFmtId="167" formatCode="_(* #,##0.00_);_(* \(#,##0.00\);_(* &quot;-&quot;??_);_(@_)"/>
    <numFmt numFmtId="168" formatCode="0.0%"/>
    <numFmt numFmtId="169" formatCode="0.0000%"/>
    <numFmt numFmtId="170" formatCode="[$$-409]#,##0.00"/>
    <numFmt numFmtId="171" formatCode="&quot;¢&quot;#,##0.00"/>
    <numFmt numFmtId="172" formatCode="#,##0.00;[Red]#,##0.00"/>
    <numFmt numFmtId="173" formatCode="_([$€]* #,##0.00_);_([$€]* \(#,##0.00\);_([$€]* &quot;-&quot;??_);_(@_)"/>
    <numFmt numFmtId="174" formatCode="#,##0.0_);\(#,##0.0\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  <numFmt numFmtId="177" formatCode="_-* #,##0.00\ _P_t_s_-;\-* #,##0.00\ _P_t_s_-;_-* &quot;-&quot;??\ _P_t_s_-;_-@_-"/>
    <numFmt numFmtId="178" formatCode="#,##0.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[Black][&gt;0.05]#,##0.0;[Black][&lt;-0.05]\-#,##0.0;;"/>
    <numFmt numFmtId="185" formatCode="[Black][&gt;0.5]#,##0;[Black][&lt;-0.5]\-#,##0;;"/>
    <numFmt numFmtId="186" formatCode="_([$€-2]* #,##0.00_);_([$€-2]* \(#,##0.00\);_([$€-2]* &quot;-&quot;??_)"/>
    <numFmt numFmtId="187" formatCode="#,##0.0____"/>
    <numFmt numFmtId="188" formatCode="\$#,##0.00\ ;\(\$#,##0.00\)"/>
    <numFmt numFmtId="189" formatCode="[&gt;=0.05]#,##0.0;[&lt;=-0.05]\-#,##0.0;?0.0"/>
    <numFmt numFmtId="190" formatCode="[Black]#,##0.0;[Black]\-#,##0.0;;"/>
    <numFmt numFmtId="191" formatCode="_-* #,##0.00\ _P_t_a_-;\-* #,##0.00\ _P_t_a_-;_-* &quot;-&quot;??\ _P_t_a_-;_-@_-"/>
    <numFmt numFmtId="192" formatCode="_-* #,##0.00\ [$€]_-;\-* #,##0.00\ [$€]_-;_-* &quot;-&quot;??\ [$€]_-;_-@_-"/>
    <numFmt numFmtId="193" formatCode="0.000%"/>
    <numFmt numFmtId="194" formatCode="#,##0.00_ ;[Red]\-#,##0.00\ "/>
    <numFmt numFmtId="195" formatCode="_(* #,##0.000_);_(* \(#,##0.000\);_(* &quot;-&quot;??_);_(@_)"/>
    <numFmt numFmtId="196" formatCode="_(* #,##0.000000000_);_(* \(#,##0.000000000\);_(* &quot;-&quot;??_);_(@_)"/>
    <numFmt numFmtId="197" formatCode="0.00000%"/>
  </numFmts>
  <fonts count="9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10"/>
      <color indexed="13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sz val="10"/>
      <name val="Times New Roman"/>
      <family val="1"/>
    </font>
    <font>
      <sz val="8"/>
      <color indexed="12"/>
      <name val="Helv"/>
    </font>
    <font>
      <sz val="10"/>
      <name val="Geneva"/>
    </font>
    <font>
      <sz val="8"/>
      <color indexed="8"/>
      <name val="Helv"/>
    </font>
    <font>
      <sz val="10"/>
      <name val="Helv"/>
    </font>
    <font>
      <sz val="12"/>
      <name val="Tms Rmn"/>
    </font>
    <font>
      <sz val="10"/>
      <name val="Tms Rmn"/>
    </font>
    <font>
      <sz val="10"/>
      <name val="MS Sans Serif"/>
      <family val="2"/>
    </font>
    <font>
      <sz val="10"/>
      <color indexed="10"/>
      <name val="MS Sans Serif"/>
      <family val="2"/>
    </font>
    <font>
      <sz val="12"/>
      <name val="Helv"/>
    </font>
    <font>
      <sz val="8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8.5"/>
      <name val="Arial"/>
      <family val="2"/>
    </font>
    <font>
      <sz val="10"/>
      <name val="HendersonSansW00-BasicLight"/>
    </font>
    <font>
      <b/>
      <sz val="10"/>
      <name val="HendersonSansW00-BasicLight"/>
    </font>
    <font>
      <sz val="10"/>
      <color rgb="FF00007A"/>
      <name val="HendersonSansW00-BasicLight"/>
    </font>
    <font>
      <b/>
      <sz val="10"/>
      <color rgb="FF00007A"/>
      <name val="HendersonSansW00-BasicLight"/>
    </font>
    <font>
      <b/>
      <sz val="10"/>
      <name val="HendersonSansW00-BasicBold"/>
    </font>
    <font>
      <sz val="10"/>
      <name val="HendersonSansW00-BasicBold"/>
    </font>
    <font>
      <sz val="10"/>
      <color rgb="FF00007A"/>
      <name val="HendersonSansW00-BasicBold"/>
    </font>
    <font>
      <b/>
      <u/>
      <sz val="10"/>
      <name val="HendersonSansW00-BasicLight"/>
    </font>
    <font>
      <b/>
      <i/>
      <sz val="10"/>
      <name val="HendersonSansW00-BasicLight"/>
    </font>
    <font>
      <b/>
      <i/>
      <sz val="10"/>
      <color theme="0"/>
      <name val="HendersonSansW00-BasicLight"/>
    </font>
    <font>
      <sz val="10"/>
      <color theme="0"/>
      <name val="HendersonSansW00-BasicLight"/>
    </font>
    <font>
      <b/>
      <sz val="10"/>
      <color theme="0"/>
      <name val="HendersonSansW00-BasicLight"/>
    </font>
    <font>
      <i/>
      <sz val="10"/>
      <name val="HendersonSansW00-BasicLight"/>
    </font>
    <font>
      <b/>
      <i/>
      <u/>
      <sz val="10"/>
      <name val="HendersonSansW00-BasicLight"/>
    </font>
    <font>
      <i/>
      <sz val="10"/>
      <color theme="0"/>
      <name val="HendersonSansW00-BasicLight"/>
    </font>
    <font>
      <b/>
      <vertAlign val="superscript"/>
      <sz val="10"/>
      <name val="HendersonSansW00-BasicLight"/>
    </font>
    <font>
      <vertAlign val="superscript"/>
      <sz val="10"/>
      <name val="HendersonSansW00-BasicLight"/>
    </font>
    <font>
      <b/>
      <i/>
      <sz val="10"/>
      <name val="HendersonSansW00-BasicBold"/>
    </font>
    <font>
      <b/>
      <u/>
      <sz val="10"/>
      <name val="HendersonSansW00-BasicBold"/>
    </font>
    <font>
      <sz val="8"/>
      <name val="HendersonSansW00-BasicLight"/>
    </font>
    <font>
      <sz val="8"/>
      <color theme="0"/>
      <name val="HendersonSansW00-BasicLight"/>
    </font>
    <font>
      <b/>
      <sz val="8"/>
      <name val="HendersonSansW00-BasicLight"/>
    </font>
    <font>
      <b/>
      <sz val="12"/>
      <name val="HendersonSansW00-BasicBold"/>
    </font>
    <font>
      <sz val="9"/>
      <name val="HendersonSansW00-BasicLight"/>
    </font>
    <font>
      <b/>
      <sz val="9"/>
      <name val="HendersonSansW00-BasicLight"/>
    </font>
    <font>
      <b/>
      <sz val="11"/>
      <name val="HendersonSansW00-BasicLight"/>
    </font>
    <font>
      <b/>
      <sz val="9"/>
      <color theme="0"/>
      <name val="HendersonSansW00-BasicLight"/>
    </font>
    <font>
      <sz val="9"/>
      <color theme="0"/>
      <name val="HendersonSansW00-BasicLight"/>
    </font>
    <font>
      <b/>
      <sz val="12"/>
      <name val="HendersonSansW00-BasicLight"/>
    </font>
    <font>
      <b/>
      <u/>
      <sz val="9"/>
      <name val="HendersonSansW00-BasicLight"/>
    </font>
    <font>
      <sz val="10"/>
      <color theme="1"/>
      <name val="HendersonSansW00-BasicLight"/>
    </font>
    <font>
      <i/>
      <sz val="8"/>
      <name val="HendersonSansW00-BasicLight"/>
    </font>
    <font>
      <sz val="8"/>
      <color theme="1"/>
      <name val="HendersonSansW00-BasicLight"/>
    </font>
    <font>
      <b/>
      <u/>
      <sz val="8"/>
      <name val="HendersonSansW00-BasicLight"/>
    </font>
    <font>
      <b/>
      <sz val="11"/>
      <color theme="0"/>
      <name val="HendersonSansW00-BasicLight"/>
    </font>
    <font>
      <b/>
      <sz val="10"/>
      <color theme="1"/>
      <name val="HendersonSansW00-BasicLight"/>
    </font>
    <font>
      <b/>
      <sz val="8"/>
      <color theme="1"/>
      <name val="HendersonSansW00-BasicLight"/>
    </font>
    <font>
      <i/>
      <sz val="10"/>
      <color theme="0" tint="-0.14999847407452621"/>
      <name val="HendersonSansW00-BasicLight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ck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24">
    <xf numFmtId="0" fontId="0" fillId="0" borderId="0"/>
    <xf numFmtId="0" fontId="12" fillId="2" borderId="19" applyNumberFormat="0" applyAlignment="0" applyProtection="0"/>
    <xf numFmtId="0" fontId="13" fillId="3" borderId="20">
      <alignment horizontal="center" vertical="center" wrapText="1"/>
    </xf>
    <xf numFmtId="173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0" fillId="0" borderId="0"/>
    <xf numFmtId="174" fontId="10" fillId="0" borderId="0"/>
    <xf numFmtId="174" fontId="10" fillId="0" borderId="0"/>
    <xf numFmtId="174" fontId="10" fillId="0" borderId="0"/>
    <xf numFmtId="0" fontId="2" fillId="0" borderId="0"/>
    <xf numFmtId="174" fontId="10" fillId="0" borderId="0"/>
    <xf numFmtId="174" fontId="10" fillId="0" borderId="0"/>
    <xf numFmtId="174" fontId="10" fillId="0" borderId="0"/>
    <xf numFmtId="0" fontId="2" fillId="0" borderId="0"/>
    <xf numFmtId="0" fontId="4" fillId="0" borderId="0"/>
    <xf numFmtId="0" fontId="9" fillId="0" borderId="0"/>
    <xf numFmtId="0" fontId="2" fillId="0" borderId="0"/>
    <xf numFmtId="174" fontId="10" fillId="0" borderId="0"/>
    <xf numFmtId="174" fontId="10" fillId="0" borderId="0"/>
    <xf numFmtId="0" fontId="2" fillId="0" borderId="0"/>
    <xf numFmtId="174" fontId="10" fillId="0" borderId="0"/>
    <xf numFmtId="174" fontId="10" fillId="0" borderId="0"/>
    <xf numFmtId="174" fontId="10" fillId="0" borderId="0"/>
    <xf numFmtId="174" fontId="10" fillId="0" borderId="0"/>
    <xf numFmtId="174" fontId="1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2" borderId="21" applyNumberFormat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181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183" fontId="8" fillId="0" borderId="0" applyFont="0" applyFill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40" fillId="0" borderId="23">
      <protection hidden="1"/>
    </xf>
    <xf numFmtId="0" fontId="41" fillId="24" borderId="23" applyNumberFormat="0" applyFont="0" applyBorder="0" applyAlignment="0" applyProtection="0">
      <protection hidden="1"/>
    </xf>
    <xf numFmtId="0" fontId="29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24" borderId="24" applyNumberFormat="0" applyAlignment="0" applyProtection="0"/>
    <xf numFmtId="0" fontId="24" fillId="24" borderId="24" applyNumberFormat="0" applyAlignment="0" applyProtection="0"/>
    <xf numFmtId="0" fontId="25" fillId="25" borderId="25" applyNumberFormat="0" applyAlignment="0" applyProtection="0"/>
    <xf numFmtId="0" fontId="26" fillId="0" borderId="26" applyNumberFormat="0" applyFill="0" applyAlignment="0" applyProtection="0"/>
    <xf numFmtId="0" fontId="27" fillId="0" borderId="0" applyNumberFormat="0" applyFill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28" fillId="11" borderId="24" applyNumberFormat="0" applyAlignment="0" applyProtection="0"/>
    <xf numFmtId="0" fontId="39" fillId="0" borderId="0"/>
    <xf numFmtId="0" fontId="20" fillId="0" borderId="0">
      <alignment vertical="top"/>
    </xf>
    <xf numFmtId="0" fontId="19" fillId="0" borderId="0"/>
    <xf numFmtId="192" fontId="39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38" fontId="5" fillId="26" borderId="0" applyNumberFormat="0" applyBorder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27" fillId="0" borderId="29" applyNumberFormat="0" applyFill="0" applyAlignment="0" applyProtection="0"/>
    <xf numFmtId="178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9" fillId="7" borderId="0" applyNumberFormat="0" applyBorder="0" applyAlignment="0" applyProtection="0"/>
    <xf numFmtId="10" fontId="5" fillId="27" borderId="12" applyNumberFormat="0" applyBorder="0" applyAlignment="0" applyProtection="0"/>
    <xf numFmtId="0" fontId="42" fillId="0" borderId="23">
      <alignment horizontal="left"/>
      <protection locked="0"/>
    </xf>
    <xf numFmtId="17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77" fontId="2" fillId="0" borderId="0" applyFont="0" applyFill="0" applyBorder="0" applyAlignment="0" applyProtection="0"/>
    <xf numFmtId="191" fontId="39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91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0" fillId="28" borderId="0" applyNumberFormat="0" applyBorder="0" applyAlignment="0" applyProtection="0"/>
    <xf numFmtId="0" fontId="10" fillId="0" borderId="0"/>
    <xf numFmtId="0" fontId="43" fillId="0" borderId="0"/>
    <xf numFmtId="0" fontId="44" fillId="0" borderId="0"/>
    <xf numFmtId="0" fontId="44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39" fillId="0" borderId="0"/>
    <xf numFmtId="0" fontId="4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9" fontId="39" fillId="0" borderId="0" applyFill="0" applyBorder="0" applyAlignment="0" applyProtection="0">
      <alignment horizontal="right"/>
    </xf>
    <xf numFmtId="0" fontId="2" fillId="29" borderId="30" applyNumberFormat="0" applyFont="0" applyAlignment="0" applyProtection="0"/>
    <xf numFmtId="0" fontId="31" fillId="24" borderId="31" applyNumberFormat="0" applyAlignment="0" applyProtection="0"/>
    <xf numFmtId="10" fontId="2" fillId="0" borderId="0" applyFont="0" applyFill="0" applyBorder="0" applyAlignment="0" applyProtection="0"/>
    <xf numFmtId="190" fontId="39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187" fontId="39" fillId="0" borderId="0" applyFill="0" applyBorder="0" applyAlignment="0">
      <alignment horizontal="centerContinuous"/>
    </xf>
    <xf numFmtId="0" fontId="8" fillId="0" borderId="0"/>
    <xf numFmtId="0" fontId="47" fillId="0" borderId="23" applyNumberFormat="0" applyFill="0" applyBorder="0" applyAlignment="0" applyProtection="0">
      <protection hidden="1"/>
    </xf>
    <xf numFmtId="0" fontId="31" fillId="24" borderId="31" applyNumberFormat="0" applyAlignment="0" applyProtection="0"/>
    <xf numFmtId="0" fontId="48" fillId="0" borderId="0"/>
    <xf numFmtId="0" fontId="2" fillId="0" borderId="0" applyNumberFormat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27" fillId="0" borderId="29" applyNumberFormat="0" applyFill="0" applyAlignment="0" applyProtection="0"/>
    <xf numFmtId="0" fontId="34" fillId="0" borderId="0" applyNumberFormat="0" applyFill="0" applyBorder="0" applyAlignment="0" applyProtection="0"/>
    <xf numFmtId="0" fontId="49" fillId="24" borderId="23"/>
    <xf numFmtId="0" fontId="37" fillId="0" borderId="32" applyNumberFormat="0" applyFill="0" applyAlignment="0" applyProtection="0"/>
    <xf numFmtId="0" fontId="50" fillId="0" borderId="0" applyProtection="0"/>
    <xf numFmtId="188" fontId="50" fillId="0" borderId="0" applyProtection="0"/>
    <xf numFmtId="0" fontId="51" fillId="0" borderId="0" applyProtection="0"/>
    <xf numFmtId="0" fontId="52" fillId="0" borderId="0" applyProtection="0"/>
    <xf numFmtId="0" fontId="50" fillId="0" borderId="33" applyProtection="0"/>
    <xf numFmtId="0" fontId="50" fillId="0" borderId="0"/>
    <xf numFmtId="10" fontId="50" fillId="0" borderId="0" applyProtection="0"/>
    <xf numFmtId="0" fontId="50" fillId="0" borderId="0"/>
    <xf numFmtId="2" fontId="50" fillId="0" borderId="0" applyProtection="0"/>
    <xf numFmtId="4" fontId="50" fillId="0" borderId="0" applyProtection="0"/>
    <xf numFmtId="9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0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</cellStyleXfs>
  <cellXfs count="526">
    <xf numFmtId="0" fontId="0" fillId="0" borderId="0" xfId="0"/>
    <xf numFmtId="0" fontId="3" fillId="2" borderId="19" xfId="4" applyFont="1" applyFill="1" applyBorder="1" applyAlignment="1">
      <alignment horizontal="center" vertical="center" wrapText="1"/>
    </xf>
    <xf numFmtId="0" fontId="7" fillId="0" borderId="0" xfId="37" applyFont="1"/>
    <xf numFmtId="17" fontId="17" fillId="0" borderId="0" xfId="37" applyNumberFormat="1" applyFont="1"/>
    <xf numFmtId="0" fontId="17" fillId="0" borderId="0" xfId="37" applyFont="1"/>
    <xf numFmtId="0" fontId="6" fillId="0" borderId="0" xfId="37" applyFont="1" applyAlignment="1">
      <alignment horizontal="center"/>
    </xf>
    <xf numFmtId="49" fontId="7" fillId="0" borderId="0" xfId="37" applyNumberFormat="1" applyFont="1"/>
    <xf numFmtId="172" fontId="7" fillId="0" borderId="0" xfId="37" applyNumberFormat="1" applyFont="1"/>
    <xf numFmtId="0" fontId="2" fillId="0" borderId="0" xfId="21"/>
    <xf numFmtId="0" fontId="18" fillId="0" borderId="0" xfId="1" applyFont="1" applyFill="1" applyBorder="1" applyAlignment="1">
      <alignment horizontal="center" vertical="center" wrapText="1"/>
    </xf>
    <xf numFmtId="0" fontId="3" fillId="0" borderId="0" xfId="37" applyFont="1" applyAlignment="1">
      <alignment wrapText="1"/>
    </xf>
    <xf numFmtId="0" fontId="11" fillId="0" borderId="0" xfId="21" applyFont="1" applyAlignment="1">
      <alignment horizontal="center" vertical="center" readingOrder="1"/>
    </xf>
    <xf numFmtId="0" fontId="3" fillId="0" borderId="0" xfId="37" applyFont="1" applyAlignment="1">
      <alignment horizontal="center"/>
    </xf>
    <xf numFmtId="9" fontId="3" fillId="0" borderId="0" xfId="37" applyNumberFormat="1" applyFont="1" applyAlignment="1">
      <alignment horizontal="center"/>
    </xf>
    <xf numFmtId="0" fontId="3" fillId="0" borderId="0" xfId="21" applyFont="1" applyAlignment="1">
      <alignment horizontal="center"/>
    </xf>
    <xf numFmtId="0" fontId="54" fillId="0" borderId="0" xfId="0" applyFont="1"/>
    <xf numFmtId="0" fontId="55" fillId="0" borderId="0" xfId="0" applyFont="1" applyAlignment="1">
      <alignment horizontal="center"/>
    </xf>
    <xf numFmtId="0" fontId="56" fillId="0" borderId="0" xfId="0" applyFont="1"/>
    <xf numFmtId="0" fontId="55" fillId="0" borderId="0" xfId="0" applyFont="1"/>
    <xf numFmtId="0" fontId="57" fillId="0" borderId="21" xfId="49" applyFont="1" applyFill="1" applyAlignment="1">
      <alignment horizontal="center"/>
    </xf>
    <xf numFmtId="0" fontId="59" fillId="0" borderId="0" xfId="0" applyFont="1"/>
    <xf numFmtId="0" fontId="60" fillId="0" borderId="0" xfId="0" applyFont="1"/>
    <xf numFmtId="0" fontId="58" fillId="0" borderId="0" xfId="0" applyFont="1"/>
    <xf numFmtId="0" fontId="55" fillId="2" borderId="34" xfId="4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167" fontId="54" fillId="0" borderId="0" xfId="0" applyNumberFormat="1" applyFont="1"/>
    <xf numFmtId="0" fontId="54" fillId="4" borderId="0" xfId="0" applyFont="1" applyFill="1"/>
    <xf numFmtId="0" fontId="64" fillId="4" borderId="0" xfId="0" applyFont="1" applyFill="1"/>
    <xf numFmtId="0" fontId="54" fillId="0" borderId="11" xfId="0" applyFont="1" applyBorder="1"/>
    <xf numFmtId="0" fontId="62" fillId="4" borderId="2" xfId="0" applyFont="1" applyFill="1" applyBorder="1" applyAlignment="1">
      <alignment horizontal="center"/>
    </xf>
    <xf numFmtId="0" fontId="62" fillId="4" borderId="7" xfId="0" applyFont="1" applyFill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62" fillId="0" borderId="7" xfId="0" applyFont="1" applyBorder="1" applyAlignment="1">
      <alignment horizontal="center"/>
    </xf>
    <xf numFmtId="0" fontId="62" fillId="5" borderId="2" xfId="0" applyFont="1" applyFill="1" applyBorder="1" applyAlignment="1">
      <alignment horizontal="center"/>
    </xf>
    <xf numFmtId="0" fontId="62" fillId="5" borderId="7" xfId="0" applyFont="1" applyFill="1" applyBorder="1" applyAlignment="1">
      <alignment horizontal="center"/>
    </xf>
    <xf numFmtId="167" fontId="55" fillId="4" borderId="3" xfId="6" applyFont="1" applyFill="1" applyBorder="1"/>
    <xf numFmtId="168" fontId="61" fillId="4" borderId="8" xfId="0" applyNumberFormat="1" applyFont="1" applyFill="1" applyBorder="1"/>
    <xf numFmtId="167" fontId="55" fillId="0" borderId="3" xfId="6" applyFont="1" applyFill="1" applyBorder="1"/>
    <xf numFmtId="168" fontId="61" fillId="0" borderId="8" xfId="0" applyNumberFormat="1" applyFont="1" applyBorder="1"/>
    <xf numFmtId="167" fontId="55" fillId="5" borderId="3" xfId="6" applyFont="1" applyFill="1" applyBorder="1"/>
    <xf numFmtId="168" fontId="61" fillId="5" borderId="8" xfId="0" applyNumberFormat="1" applyFont="1" applyFill="1" applyBorder="1"/>
    <xf numFmtId="167" fontId="65" fillId="4" borderId="0" xfId="0" applyNumberFormat="1" applyFont="1" applyFill="1"/>
    <xf numFmtId="43" fontId="55" fillId="0" borderId="0" xfId="0" applyNumberFormat="1" applyFont="1"/>
    <xf numFmtId="0" fontId="62" fillId="0" borderId="2" xfId="0" applyFont="1" applyBorder="1"/>
    <xf numFmtId="167" fontId="55" fillId="4" borderId="1" xfId="6" applyFont="1" applyFill="1" applyBorder="1"/>
    <xf numFmtId="168" fontId="61" fillId="4" borderId="9" xfId="0" applyNumberFormat="1" applyFont="1" applyFill="1" applyBorder="1"/>
    <xf numFmtId="167" fontId="55" fillId="0" borderId="1" xfId="6" applyFont="1" applyFill="1" applyBorder="1"/>
    <xf numFmtId="168" fontId="61" fillId="0" borderId="9" xfId="0" applyNumberFormat="1" applyFont="1" applyBorder="1"/>
    <xf numFmtId="167" fontId="55" fillId="5" borderId="1" xfId="6" applyFont="1" applyFill="1" applyBorder="1"/>
    <xf numFmtId="168" fontId="61" fillId="5" borderId="9" xfId="0" applyNumberFormat="1" applyFont="1" applyFill="1" applyBorder="1"/>
    <xf numFmtId="0" fontId="55" fillId="4" borderId="2" xfId="0" applyFont="1" applyFill="1" applyBorder="1"/>
    <xf numFmtId="167" fontId="55" fillId="4" borderId="2" xfId="6" applyFont="1" applyFill="1" applyBorder="1"/>
    <xf numFmtId="168" fontId="61" fillId="4" borderId="7" xfId="0" applyNumberFormat="1" applyFont="1" applyFill="1" applyBorder="1"/>
    <xf numFmtId="167" fontId="55" fillId="0" borderId="2" xfId="6" applyFont="1" applyFill="1" applyBorder="1"/>
    <xf numFmtId="168" fontId="61" fillId="0" borderId="7" xfId="0" applyNumberFormat="1" applyFont="1" applyBorder="1"/>
    <xf numFmtId="167" fontId="65" fillId="4" borderId="2" xfId="6" applyFont="1" applyFill="1" applyBorder="1"/>
    <xf numFmtId="167" fontId="65" fillId="0" borderId="2" xfId="6" applyFont="1" applyFill="1" applyBorder="1"/>
    <xf numFmtId="167" fontId="65" fillId="5" borderId="2" xfId="6" applyFont="1" applyFill="1" applyBorder="1"/>
    <xf numFmtId="168" fontId="61" fillId="5" borderId="7" xfId="0" applyNumberFormat="1" applyFont="1" applyFill="1" applyBorder="1"/>
    <xf numFmtId="0" fontId="54" fillId="4" borderId="2" xfId="0" applyFont="1" applyFill="1" applyBorder="1"/>
    <xf numFmtId="167" fontId="54" fillId="4" borderId="2" xfId="6" applyFont="1" applyFill="1" applyBorder="1"/>
    <xf numFmtId="167" fontId="54" fillId="0" borderId="2" xfId="6" applyFont="1" applyFill="1" applyBorder="1"/>
    <xf numFmtId="167" fontId="54" fillId="5" borderId="2" xfId="6" applyFont="1" applyFill="1" applyBorder="1"/>
    <xf numFmtId="0" fontId="66" fillId="4" borderId="2" xfId="0" applyFont="1" applyFill="1" applyBorder="1"/>
    <xf numFmtId="168" fontId="66" fillId="4" borderId="2" xfId="38" applyNumberFormat="1" applyFont="1" applyFill="1" applyBorder="1"/>
    <xf numFmtId="0" fontId="67" fillId="4" borderId="7" xfId="0" applyFont="1" applyFill="1" applyBorder="1"/>
    <xf numFmtId="168" fontId="66" fillId="0" borderId="2" xfId="38" applyNumberFormat="1" applyFont="1" applyFill="1" applyBorder="1"/>
    <xf numFmtId="0" fontId="67" fillId="0" borderId="7" xfId="0" applyFont="1" applyBorder="1"/>
    <xf numFmtId="168" fontId="68" fillId="0" borderId="2" xfId="38" applyNumberFormat="1" applyFont="1" applyFill="1" applyBorder="1"/>
    <xf numFmtId="168" fontId="68" fillId="5" borderId="2" xfId="38" applyNumberFormat="1" applyFont="1" applyFill="1" applyBorder="1"/>
    <xf numFmtId="0" fontId="67" fillId="5" borderId="7" xfId="0" applyFont="1" applyFill="1" applyBorder="1"/>
    <xf numFmtId="168" fontId="61" fillId="4" borderId="7" xfId="38" applyNumberFormat="1" applyFont="1" applyFill="1" applyBorder="1"/>
    <xf numFmtId="168" fontId="61" fillId="0" borderId="7" xfId="38" applyNumberFormat="1" applyFont="1" applyFill="1" applyBorder="1"/>
    <xf numFmtId="168" fontId="61" fillId="5" borderId="7" xfId="38" applyNumberFormat="1" applyFont="1" applyFill="1" applyBorder="1"/>
    <xf numFmtId="168" fontId="66" fillId="5" borderId="2" xfId="38" applyNumberFormat="1" applyFont="1" applyFill="1" applyBorder="1"/>
    <xf numFmtId="167" fontId="55" fillId="5" borderId="2" xfId="6" applyFont="1" applyFill="1" applyBorder="1"/>
    <xf numFmtId="0" fontId="54" fillId="4" borderId="7" xfId="0" applyFont="1" applyFill="1" applyBorder="1"/>
    <xf numFmtId="0" fontId="54" fillId="0" borderId="7" xfId="0" applyFont="1" applyBorder="1"/>
    <xf numFmtId="0" fontId="54" fillId="5" borderId="7" xfId="0" applyFont="1" applyFill="1" applyBorder="1"/>
    <xf numFmtId="193" fontId="55" fillId="4" borderId="2" xfId="38" applyNumberFormat="1" applyFont="1" applyFill="1" applyBorder="1"/>
    <xf numFmtId="10" fontId="54" fillId="4" borderId="7" xfId="0" applyNumberFormat="1" applyFont="1" applyFill="1" applyBorder="1"/>
    <xf numFmtId="193" fontId="55" fillId="0" borderId="2" xfId="38" applyNumberFormat="1" applyFont="1" applyFill="1" applyBorder="1"/>
    <xf numFmtId="10" fontId="54" fillId="0" borderId="7" xfId="0" applyNumberFormat="1" applyFont="1" applyBorder="1"/>
    <xf numFmtId="10" fontId="54" fillId="5" borderId="7" xfId="0" applyNumberFormat="1" applyFont="1" applyFill="1" applyBorder="1"/>
    <xf numFmtId="167" fontId="55" fillId="4" borderId="0" xfId="0" applyNumberFormat="1" applyFont="1" applyFill="1"/>
    <xf numFmtId="0" fontId="55" fillId="4" borderId="7" xfId="0" applyFont="1" applyFill="1" applyBorder="1"/>
    <xf numFmtId="167" fontId="55" fillId="0" borderId="0" xfId="0" applyNumberFormat="1" applyFont="1"/>
    <xf numFmtId="0" fontId="55" fillId="0" borderId="7" xfId="0" applyFont="1" applyBorder="1"/>
    <xf numFmtId="167" fontId="55" fillId="5" borderId="0" xfId="0" applyNumberFormat="1" applyFont="1" applyFill="1"/>
    <xf numFmtId="0" fontId="55" fillId="5" borderId="7" xfId="0" applyFont="1" applyFill="1" applyBorder="1"/>
    <xf numFmtId="0" fontId="55" fillId="4" borderId="0" xfId="0" applyFont="1" applyFill="1"/>
    <xf numFmtId="167" fontId="55" fillId="4" borderId="0" xfId="6" applyFont="1" applyFill="1"/>
    <xf numFmtId="0" fontId="54" fillId="0" borderId="2" xfId="0" applyFont="1" applyBorder="1"/>
    <xf numFmtId="0" fontId="54" fillId="5" borderId="2" xfId="0" applyFont="1" applyFill="1" applyBorder="1"/>
    <xf numFmtId="167" fontId="55" fillId="4" borderId="2" xfId="0" applyNumberFormat="1" applyFont="1" applyFill="1" applyBorder="1"/>
    <xf numFmtId="167" fontId="55" fillId="0" borderId="2" xfId="0" applyNumberFormat="1" applyFont="1" applyBorder="1"/>
    <xf numFmtId="167" fontId="65" fillId="0" borderId="2" xfId="0" applyNumberFormat="1" applyFont="1" applyBorder="1"/>
    <xf numFmtId="167" fontId="55" fillId="5" borderId="2" xfId="0" applyNumberFormat="1" applyFont="1" applyFill="1" applyBorder="1"/>
    <xf numFmtId="0" fontId="66" fillId="0" borderId="2" xfId="0" applyFont="1" applyBorder="1"/>
    <xf numFmtId="0" fontId="55" fillId="0" borderId="2" xfId="0" applyFont="1" applyBorder="1"/>
    <xf numFmtId="168" fontId="67" fillId="4" borderId="7" xfId="0" applyNumberFormat="1" applyFont="1" applyFill="1" applyBorder="1"/>
    <xf numFmtId="168" fontId="67" fillId="0" borderId="7" xfId="0" applyNumberFormat="1" applyFont="1" applyBorder="1"/>
    <xf numFmtId="168" fontId="67" fillId="5" borderId="7" xfId="0" applyNumberFormat="1" applyFont="1" applyFill="1" applyBorder="1"/>
    <xf numFmtId="0" fontId="68" fillId="0" borderId="2" xfId="38" applyNumberFormat="1" applyFont="1" applyFill="1" applyBorder="1"/>
    <xf numFmtId="168" fontId="62" fillId="4" borderId="2" xfId="38" applyNumberFormat="1" applyFont="1" applyFill="1" applyBorder="1"/>
    <xf numFmtId="168" fontId="62" fillId="0" borderId="2" xfId="38" applyNumberFormat="1" applyFont="1" applyFill="1" applyBorder="1"/>
    <xf numFmtId="168" fontId="62" fillId="5" borderId="2" xfId="38" applyNumberFormat="1" applyFont="1" applyFill="1" applyBorder="1"/>
    <xf numFmtId="167" fontId="55" fillId="0" borderId="0" xfId="6" applyFont="1" applyFill="1" applyBorder="1"/>
    <xf numFmtId="167" fontId="55" fillId="4" borderId="0" xfId="6" applyFont="1" applyFill="1" applyBorder="1"/>
    <xf numFmtId="167" fontId="55" fillId="5" borderId="0" xfId="6" applyFont="1" applyFill="1" applyBorder="1"/>
    <xf numFmtId="0" fontId="54" fillId="0" borderId="4" xfId="0" applyFont="1" applyBorder="1"/>
    <xf numFmtId="0" fontId="54" fillId="4" borderId="3" xfId="0" applyFont="1" applyFill="1" applyBorder="1" applyAlignment="1">
      <alignment horizontal="center"/>
    </xf>
    <xf numFmtId="168" fontId="67" fillId="4" borderId="8" xfId="0" applyNumberFormat="1" applyFont="1" applyFill="1" applyBorder="1"/>
    <xf numFmtId="0" fontId="54" fillId="0" borderId="3" xfId="0" applyFont="1" applyBorder="1" applyAlignment="1">
      <alignment horizontal="center"/>
    </xf>
    <xf numFmtId="168" fontId="67" fillId="0" borderId="8" xfId="0" applyNumberFormat="1" applyFont="1" applyBorder="1"/>
    <xf numFmtId="0" fontId="54" fillId="5" borderId="3" xfId="0" applyFont="1" applyFill="1" applyBorder="1" applyAlignment="1">
      <alignment horizontal="center"/>
    </xf>
    <xf numFmtId="168" fontId="67" fillId="5" borderId="8" xfId="0" applyNumberFormat="1" applyFont="1" applyFill="1" applyBorder="1"/>
    <xf numFmtId="0" fontId="65" fillId="4" borderId="0" xfId="0" applyFont="1" applyFill="1"/>
    <xf numFmtId="0" fontId="55" fillId="5" borderId="13" xfId="0" applyFont="1" applyFill="1" applyBorder="1" applyAlignment="1">
      <alignment horizontal="center" vertical="center"/>
    </xf>
    <xf numFmtId="0" fontId="55" fillId="4" borderId="0" xfId="0" applyFont="1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4" fillId="0" borderId="13" xfId="0" applyFont="1" applyBorder="1"/>
    <xf numFmtId="0" fontId="55" fillId="4" borderId="13" xfId="0" applyFont="1" applyFill="1" applyBorder="1"/>
    <xf numFmtId="0" fontId="55" fillId="0" borderId="13" xfId="0" applyFont="1" applyBorder="1"/>
    <xf numFmtId="0" fontId="54" fillId="0" borderId="15" xfId="0" applyFont="1" applyBorder="1"/>
    <xf numFmtId="0" fontId="54" fillId="4" borderId="15" xfId="0" applyFont="1" applyFill="1" applyBorder="1"/>
    <xf numFmtId="0" fontId="65" fillId="0" borderId="0" xfId="0" applyFont="1"/>
    <xf numFmtId="0" fontId="54" fillId="0" borderId="17" xfId="0" applyFont="1" applyBorder="1"/>
    <xf numFmtId="0" fontId="54" fillId="4" borderId="17" xfId="0" applyFont="1" applyFill="1" applyBorder="1"/>
    <xf numFmtId="0" fontId="64" fillId="0" borderId="0" xfId="0" applyFont="1"/>
    <xf numFmtId="2" fontId="54" fillId="0" borderId="0" xfId="0" applyNumberFormat="1" applyFont="1"/>
    <xf numFmtId="2" fontId="55" fillId="4" borderId="10" xfId="0" applyNumberFormat="1" applyFont="1" applyFill="1" applyBorder="1" applyAlignment="1">
      <alignment horizontal="center"/>
    </xf>
    <xf numFmtId="2" fontId="55" fillId="0" borderId="10" xfId="0" applyNumberFormat="1" applyFont="1" applyBorder="1" applyAlignment="1">
      <alignment horizontal="center"/>
    </xf>
    <xf numFmtId="0" fontId="62" fillId="0" borderId="0" xfId="0" applyFont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62" fillId="4" borderId="0" xfId="0" applyFont="1" applyFill="1" applyAlignment="1">
      <alignment horizontal="center" vertical="center"/>
    </xf>
    <xf numFmtId="193" fontId="55" fillId="4" borderId="2" xfId="38" applyNumberFormat="1" applyFont="1" applyFill="1" applyBorder="1" applyAlignment="1">
      <alignment horizontal="right"/>
    </xf>
    <xf numFmtId="193" fontId="55" fillId="0" borderId="2" xfId="38" applyNumberFormat="1" applyFont="1" applyFill="1" applyBorder="1" applyAlignment="1">
      <alignment horizontal="right"/>
    </xf>
    <xf numFmtId="10" fontId="55" fillId="0" borderId="2" xfId="38" applyNumberFormat="1" applyFont="1" applyFill="1" applyBorder="1" applyAlignment="1">
      <alignment horizontal="right"/>
    </xf>
    <xf numFmtId="2" fontId="55" fillId="4" borderId="2" xfId="0" applyNumberFormat="1" applyFont="1" applyFill="1" applyBorder="1" applyAlignment="1">
      <alignment horizontal="right"/>
    </xf>
    <xf numFmtId="2" fontId="55" fillId="0" borderId="2" xfId="0" applyNumberFormat="1" applyFont="1" applyBorder="1" applyAlignment="1">
      <alignment horizontal="right"/>
    </xf>
    <xf numFmtId="0" fontId="55" fillId="4" borderId="2" xfId="0" applyFont="1" applyFill="1" applyBorder="1" applyAlignment="1">
      <alignment horizontal="right"/>
    </xf>
    <xf numFmtId="0" fontId="55" fillId="0" borderId="2" xfId="0" applyFont="1" applyBorder="1" applyAlignment="1">
      <alignment horizontal="right"/>
    </xf>
    <xf numFmtId="168" fontId="55" fillId="4" borderId="2" xfId="38" applyNumberFormat="1" applyFont="1" applyFill="1" applyBorder="1"/>
    <xf numFmtId="168" fontId="55" fillId="0" borderId="2" xfId="38" applyNumberFormat="1" applyFont="1" applyFill="1" applyBorder="1"/>
    <xf numFmtId="0" fontId="55" fillId="0" borderId="3" xfId="0" applyFont="1" applyBorder="1"/>
    <xf numFmtId="0" fontId="55" fillId="4" borderId="3" xfId="0" applyFont="1" applyFill="1" applyBorder="1"/>
    <xf numFmtId="0" fontId="55" fillId="4" borderId="8" xfId="0" applyFont="1" applyFill="1" applyBorder="1"/>
    <xf numFmtId="0" fontId="55" fillId="0" borderId="8" xfId="0" applyFont="1" applyBorder="1"/>
    <xf numFmtId="0" fontId="54" fillId="0" borderId="14" xfId="0" applyFont="1" applyBorder="1"/>
    <xf numFmtId="0" fontId="54" fillId="0" borderId="16" xfId="0" applyFont="1" applyBorder="1"/>
    <xf numFmtId="0" fontId="54" fillId="4" borderId="0" xfId="0" applyFont="1" applyFill="1" applyAlignment="1">
      <alignment horizontal="left" vertical="top" wrapText="1"/>
    </xf>
    <xf numFmtId="10" fontId="55" fillId="5" borderId="2" xfId="38" applyNumberFormat="1" applyFont="1" applyFill="1" applyBorder="1" applyAlignment="1">
      <alignment horizontal="right"/>
    </xf>
    <xf numFmtId="2" fontId="55" fillId="5" borderId="2" xfId="0" applyNumberFormat="1" applyFont="1" applyFill="1" applyBorder="1" applyAlignment="1">
      <alignment horizontal="right"/>
    </xf>
    <xf numFmtId="0" fontId="55" fillId="5" borderId="2" xfId="0" applyFont="1" applyFill="1" applyBorder="1" applyAlignment="1">
      <alignment horizontal="right"/>
    </xf>
    <xf numFmtId="168" fontId="55" fillId="5" borderId="2" xfId="38" applyNumberFormat="1" applyFont="1" applyFill="1" applyBorder="1"/>
    <xf numFmtId="0" fontId="55" fillId="5" borderId="3" xfId="0" applyFont="1" applyFill="1" applyBorder="1"/>
    <xf numFmtId="0" fontId="55" fillId="5" borderId="8" xfId="0" applyFont="1" applyFill="1" applyBorder="1"/>
    <xf numFmtId="0" fontId="55" fillId="0" borderId="0" xfId="0" applyFont="1" applyAlignment="1">
      <alignment horizontal="center" readingOrder="1"/>
    </xf>
    <xf numFmtId="0" fontId="55" fillId="2" borderId="19" xfId="4" applyFont="1" applyFill="1" applyBorder="1" applyAlignment="1">
      <alignment horizontal="center" vertical="center" wrapText="1"/>
    </xf>
    <xf numFmtId="0" fontId="55" fillId="0" borderId="19" xfId="4" applyFont="1" applyFill="1" applyBorder="1" applyAlignment="1">
      <alignment horizontal="center" vertical="center" wrapText="1"/>
    </xf>
    <xf numFmtId="2" fontId="54" fillId="4" borderId="0" xfId="0" applyNumberFormat="1" applyFont="1" applyFill="1"/>
    <xf numFmtId="10" fontId="54" fillId="4" borderId="0" xfId="38" applyNumberFormat="1" applyFont="1" applyFill="1"/>
    <xf numFmtId="10" fontId="54" fillId="4" borderId="0" xfId="0" applyNumberFormat="1" applyFont="1" applyFill="1"/>
    <xf numFmtId="10" fontId="54" fillId="0" borderId="0" xfId="0" applyNumberFormat="1" applyFont="1"/>
    <xf numFmtId="0" fontId="73" fillId="4" borderId="0" xfId="0" applyFont="1" applyFill="1"/>
    <xf numFmtId="0" fontId="74" fillId="4" borderId="0" xfId="0" applyFont="1" applyFill="1"/>
    <xf numFmtId="0" fontId="74" fillId="0" borderId="0" xfId="0" applyFont="1"/>
    <xf numFmtId="0" fontId="73" fillId="0" borderId="0" xfId="0" applyFont="1"/>
    <xf numFmtId="0" fontId="75" fillId="4" borderId="0" xfId="0" applyFont="1" applyFill="1" applyAlignment="1">
      <alignment horizontal="center"/>
    </xf>
    <xf numFmtId="171" fontId="75" fillId="4" borderId="0" xfId="0" applyNumberFormat="1" applyFont="1" applyFill="1" applyAlignment="1">
      <alignment horizontal="center"/>
    </xf>
    <xf numFmtId="10" fontId="75" fillId="4" borderId="0" xfId="38" applyNumberFormat="1" applyFont="1" applyFill="1"/>
    <xf numFmtId="4" fontId="73" fillId="4" borderId="0" xfId="0" applyNumberFormat="1" applyFont="1" applyFill="1"/>
    <xf numFmtId="10" fontId="75" fillId="4" borderId="0" xfId="38" applyNumberFormat="1" applyFont="1" applyFill="1" applyAlignment="1">
      <alignment horizontal="center"/>
    </xf>
    <xf numFmtId="2" fontId="75" fillId="4" borderId="0" xfId="0" applyNumberFormat="1" applyFont="1" applyFill="1" applyAlignment="1">
      <alignment horizontal="center"/>
    </xf>
    <xf numFmtId="4" fontId="75" fillId="4" borderId="0" xfId="0" applyNumberFormat="1" applyFont="1" applyFill="1"/>
    <xf numFmtId="167" fontId="73" fillId="4" borderId="0" xfId="6" applyFont="1" applyFill="1"/>
    <xf numFmtId="0" fontId="75" fillId="4" borderId="0" xfId="0" applyFont="1" applyFill="1"/>
    <xf numFmtId="2" fontId="73" fillId="4" borderId="0" xfId="0" applyNumberFormat="1" applyFont="1" applyFill="1" applyAlignment="1">
      <alignment horizontal="center"/>
    </xf>
    <xf numFmtId="4" fontId="73" fillId="4" borderId="0" xfId="0" applyNumberFormat="1" applyFont="1" applyFill="1" applyAlignment="1">
      <alignment horizontal="center"/>
    </xf>
    <xf numFmtId="167" fontId="73" fillId="4" borderId="0" xfId="0" applyNumberFormat="1" applyFont="1" applyFill="1"/>
    <xf numFmtId="10" fontId="73" fillId="4" borderId="0" xfId="38" applyNumberFormat="1" applyFont="1" applyFill="1" applyAlignment="1">
      <alignment horizontal="center"/>
    </xf>
    <xf numFmtId="170" fontId="75" fillId="4" borderId="0" xfId="0" applyNumberFormat="1" applyFont="1" applyFill="1" applyAlignment="1">
      <alignment horizontal="center"/>
    </xf>
    <xf numFmtId="2" fontId="73" fillId="4" borderId="0" xfId="0" applyNumberFormat="1" applyFont="1" applyFill="1"/>
    <xf numFmtId="0" fontId="77" fillId="0" borderId="0" xfId="37" applyFont="1"/>
    <xf numFmtId="17" fontId="77" fillId="0" borderId="0" xfId="37" applyNumberFormat="1" applyFont="1"/>
    <xf numFmtId="49" fontId="77" fillId="0" borderId="0" xfId="37" applyNumberFormat="1" applyFont="1"/>
    <xf numFmtId="0" fontId="78" fillId="0" borderId="0" xfId="37" applyFont="1" applyAlignment="1">
      <alignment horizontal="center"/>
    </xf>
    <xf numFmtId="172" fontId="77" fillId="0" borderId="0" xfId="37" applyNumberFormat="1" applyFont="1"/>
    <xf numFmtId="0" fontId="81" fillId="0" borderId="0" xfId="37" applyFont="1"/>
    <xf numFmtId="0" fontId="62" fillId="0" borderId="6" xfId="0" applyFont="1" applyBorder="1"/>
    <xf numFmtId="0" fontId="55" fillId="0" borderId="5" xfId="0" applyFont="1" applyBorder="1"/>
    <xf numFmtId="0" fontId="54" fillId="0" borderId="5" xfId="0" applyFont="1" applyBorder="1"/>
    <xf numFmtId="0" fontId="66" fillId="0" borderId="5" xfId="0" applyFont="1" applyBorder="1"/>
    <xf numFmtId="168" fontId="55" fillId="4" borderId="7" xfId="38" applyNumberFormat="1" applyFont="1" applyFill="1" applyBorder="1"/>
    <xf numFmtId="168" fontId="55" fillId="0" borderId="7" xfId="38" applyNumberFormat="1" applyFont="1" applyFill="1" applyBorder="1"/>
    <xf numFmtId="168" fontId="65" fillId="4" borderId="7" xfId="38" applyNumberFormat="1" applyFont="1" applyFill="1" applyBorder="1"/>
    <xf numFmtId="168" fontId="65" fillId="0" borderId="7" xfId="38" applyNumberFormat="1" applyFont="1" applyFill="1" applyBorder="1"/>
    <xf numFmtId="0" fontId="54" fillId="4" borderId="5" xfId="0" applyFont="1" applyFill="1" applyBorder="1"/>
    <xf numFmtId="167" fontId="54" fillId="4" borderId="2" xfId="0" applyNumberFormat="1" applyFont="1" applyFill="1" applyBorder="1"/>
    <xf numFmtId="167" fontId="54" fillId="0" borderId="2" xfId="0" applyNumberFormat="1" applyFont="1" applyBorder="1"/>
    <xf numFmtId="0" fontId="66" fillId="4" borderId="5" xfId="0" applyFont="1" applyFill="1" applyBorder="1"/>
    <xf numFmtId="10" fontId="55" fillId="4" borderId="2" xfId="38" applyNumberFormat="1" applyFont="1" applyFill="1" applyBorder="1"/>
    <xf numFmtId="10" fontId="55" fillId="0" borderId="2" xfId="38" applyNumberFormat="1" applyFont="1" applyFill="1" applyBorder="1"/>
    <xf numFmtId="0" fontId="55" fillId="4" borderId="5" xfId="0" applyFont="1" applyFill="1" applyBorder="1"/>
    <xf numFmtId="0" fontId="64" fillId="4" borderId="7" xfId="0" applyFont="1" applyFill="1" applyBorder="1"/>
    <xf numFmtId="0" fontId="64" fillId="0" borderId="7" xfId="0" applyFont="1" applyBorder="1"/>
    <xf numFmtId="2" fontId="55" fillId="4" borderId="2" xfId="0" applyNumberFormat="1" applyFont="1" applyFill="1" applyBorder="1"/>
    <xf numFmtId="168" fontId="54" fillId="4" borderId="7" xfId="0" applyNumberFormat="1" applyFont="1" applyFill="1" applyBorder="1"/>
    <xf numFmtId="2" fontId="55" fillId="0" borderId="2" xfId="0" applyNumberFormat="1" applyFont="1" applyBorder="1"/>
    <xf numFmtId="168" fontId="54" fillId="0" borderId="7" xfId="0" applyNumberFormat="1" applyFont="1" applyBorder="1"/>
    <xf numFmtId="0" fontId="62" fillId="4" borderId="7" xfId="0" applyFont="1" applyFill="1" applyBorder="1"/>
    <xf numFmtId="0" fontId="62" fillId="0" borderId="7" xfId="0" applyFont="1" applyBorder="1"/>
    <xf numFmtId="0" fontId="62" fillId="4" borderId="0" xfId="0" applyFont="1" applyFill="1"/>
    <xf numFmtId="167" fontId="55" fillId="4" borderId="2" xfId="6" applyFont="1" applyFill="1" applyBorder="1" applyAlignment="1">
      <alignment horizontal="right"/>
    </xf>
    <xf numFmtId="167" fontId="55" fillId="4" borderId="7" xfId="0" applyNumberFormat="1" applyFont="1" applyFill="1" applyBorder="1" applyAlignment="1">
      <alignment horizontal="right"/>
    </xf>
    <xf numFmtId="167" fontId="55" fillId="0" borderId="2" xfId="6" applyFont="1" applyFill="1" applyBorder="1" applyAlignment="1">
      <alignment horizontal="right"/>
    </xf>
    <xf numFmtId="167" fontId="55" fillId="0" borderId="7" xfId="0" applyNumberFormat="1" applyFont="1" applyBorder="1" applyAlignment="1">
      <alignment horizontal="right"/>
    </xf>
    <xf numFmtId="167" fontId="55" fillId="4" borderId="7" xfId="0" applyNumberFormat="1" applyFont="1" applyFill="1" applyBorder="1"/>
    <xf numFmtId="167" fontId="55" fillId="0" borderId="7" xfId="0" applyNumberFormat="1" applyFont="1" applyBorder="1"/>
    <xf numFmtId="0" fontId="55" fillId="0" borderId="4" xfId="0" applyFont="1" applyBorder="1"/>
    <xf numFmtId="167" fontId="55" fillId="4" borderId="8" xfId="0" applyNumberFormat="1" applyFont="1" applyFill="1" applyBorder="1"/>
    <xf numFmtId="167" fontId="55" fillId="0" borderId="8" xfId="0" applyNumberFormat="1" applyFont="1" applyBorder="1"/>
    <xf numFmtId="0" fontId="55" fillId="5" borderId="0" xfId="0" applyFont="1" applyFill="1" applyAlignment="1">
      <alignment horizontal="center" vertical="center"/>
    </xf>
    <xf numFmtId="168" fontId="65" fillId="5" borderId="7" xfId="38" applyNumberFormat="1" applyFont="1" applyFill="1" applyBorder="1"/>
    <xf numFmtId="167" fontId="54" fillId="5" borderId="2" xfId="0" applyNumberFormat="1" applyFont="1" applyFill="1" applyBorder="1"/>
    <xf numFmtId="10" fontId="55" fillId="5" borderId="2" xfId="38" applyNumberFormat="1" applyFont="1" applyFill="1" applyBorder="1"/>
    <xf numFmtId="0" fontId="64" fillId="5" borderId="7" xfId="0" applyFont="1" applyFill="1" applyBorder="1"/>
    <xf numFmtId="2" fontId="55" fillId="5" borderId="2" xfId="0" applyNumberFormat="1" applyFont="1" applyFill="1" applyBorder="1"/>
    <xf numFmtId="168" fontId="54" fillId="5" borderId="7" xfId="0" applyNumberFormat="1" applyFont="1" applyFill="1" applyBorder="1"/>
    <xf numFmtId="0" fontId="62" fillId="5" borderId="7" xfId="0" applyFont="1" applyFill="1" applyBorder="1"/>
    <xf numFmtId="167" fontId="55" fillId="5" borderId="2" xfId="6" applyFont="1" applyFill="1" applyBorder="1" applyAlignment="1">
      <alignment horizontal="right"/>
    </xf>
    <xf numFmtId="167" fontId="55" fillId="5" borderId="7" xfId="0" applyNumberFormat="1" applyFont="1" applyFill="1" applyBorder="1" applyAlignment="1">
      <alignment horizontal="right"/>
    </xf>
    <xf numFmtId="167" fontId="55" fillId="5" borderId="7" xfId="0" applyNumberFormat="1" applyFont="1" applyFill="1" applyBorder="1"/>
    <xf numFmtId="167" fontId="55" fillId="5" borderId="8" xfId="0" applyNumberFormat="1" applyFont="1" applyFill="1" applyBorder="1"/>
    <xf numFmtId="0" fontId="63" fillId="0" borderId="0" xfId="0" applyFont="1" applyAlignment="1">
      <alignment horizontal="center" vertical="center"/>
    </xf>
    <xf numFmtId="0" fontId="62" fillId="0" borderId="1" xfId="0" applyFont="1" applyBorder="1"/>
    <xf numFmtId="168" fontId="66" fillId="4" borderId="7" xfId="0" applyNumberFormat="1" applyFont="1" applyFill="1" applyBorder="1"/>
    <xf numFmtId="168" fontId="66" fillId="0" borderId="7" xfId="0" applyNumberFormat="1" applyFont="1" applyBorder="1"/>
    <xf numFmtId="10" fontId="55" fillId="4" borderId="2" xfId="38" applyNumberFormat="1" applyFont="1" applyFill="1" applyBorder="1" applyAlignment="1">
      <alignment horizontal="right"/>
    </xf>
    <xf numFmtId="0" fontId="61" fillId="0" borderId="7" xfId="0" applyFont="1" applyBorder="1"/>
    <xf numFmtId="0" fontId="61" fillId="4" borderId="7" xfId="0" applyFont="1" applyFill="1" applyBorder="1"/>
    <xf numFmtId="168" fontId="55" fillId="4" borderId="0" xfId="38" applyNumberFormat="1" applyFont="1" applyFill="1"/>
    <xf numFmtId="168" fontId="55" fillId="4" borderId="18" xfId="0" applyNumberFormat="1" applyFont="1" applyFill="1" applyBorder="1"/>
    <xf numFmtId="168" fontId="55" fillId="0" borderId="0" xfId="38" applyNumberFormat="1" applyFont="1" applyFill="1"/>
    <xf numFmtId="168" fontId="55" fillId="0" borderId="18" xfId="0" applyNumberFormat="1" applyFont="1" applyBorder="1"/>
    <xf numFmtId="4" fontId="54" fillId="0" borderId="0" xfId="0" applyNumberFormat="1" applyFont="1"/>
    <xf numFmtId="0" fontId="82" fillId="0" borderId="0" xfId="0" applyFont="1" applyAlignment="1">
      <alignment horizontal="center" readingOrder="1"/>
    </xf>
    <xf numFmtId="10" fontId="82" fillId="0" borderId="0" xfId="0" applyNumberFormat="1" applyFont="1" applyAlignment="1">
      <alignment horizontal="center" readingOrder="1"/>
    </xf>
    <xf numFmtId="0" fontId="79" fillId="0" borderId="0" xfId="0" applyFont="1"/>
    <xf numFmtId="4" fontId="83" fillId="0" borderId="0" xfId="0" applyNumberFormat="1" applyFont="1" applyAlignment="1">
      <alignment horizontal="center"/>
    </xf>
    <xf numFmtId="15" fontId="83" fillId="0" borderId="0" xfId="0" applyNumberFormat="1" applyFont="1" applyAlignment="1">
      <alignment horizontal="center"/>
    </xf>
    <xf numFmtId="167" fontId="54" fillId="0" borderId="0" xfId="6" applyFont="1"/>
    <xf numFmtId="0" fontId="84" fillId="0" borderId="0" xfId="0" applyFont="1"/>
    <xf numFmtId="10" fontId="84" fillId="0" borderId="0" xfId="0" applyNumberFormat="1" applyFont="1"/>
    <xf numFmtId="168" fontId="85" fillId="4" borderId="0" xfId="38" applyNumberFormat="1" applyFont="1" applyFill="1"/>
    <xf numFmtId="10" fontId="85" fillId="4" borderId="0" xfId="38" applyNumberFormat="1" applyFont="1" applyFill="1"/>
    <xf numFmtId="10" fontId="73" fillId="4" borderId="0" xfId="0" applyNumberFormat="1" applyFont="1" applyFill="1" applyAlignment="1">
      <alignment horizontal="center"/>
    </xf>
    <xf numFmtId="0" fontId="86" fillId="4" borderId="0" xfId="0" applyFont="1" applyFill="1"/>
    <xf numFmtId="10" fontId="73" fillId="4" borderId="0" xfId="0" applyNumberFormat="1" applyFont="1" applyFill="1"/>
    <xf numFmtId="4" fontId="87" fillId="4" borderId="0" xfId="0" applyNumberFormat="1" applyFont="1" applyFill="1" applyAlignment="1">
      <alignment horizontal="center"/>
    </xf>
    <xf numFmtId="15" fontId="87" fillId="4" borderId="0" xfId="0" applyNumberFormat="1" applyFont="1" applyFill="1" applyAlignment="1">
      <alignment horizontal="center"/>
    </xf>
    <xf numFmtId="168" fontId="73" fillId="4" borderId="0" xfId="0" applyNumberFormat="1" applyFont="1" applyFill="1"/>
    <xf numFmtId="4" fontId="73" fillId="4" borderId="0" xfId="6" applyNumberFormat="1" applyFont="1" applyFill="1"/>
    <xf numFmtId="0" fontId="54" fillId="0" borderId="0" xfId="21" applyFont="1"/>
    <xf numFmtId="0" fontId="77" fillId="0" borderId="0" xfId="37" applyFont="1" applyAlignment="1">
      <alignment wrapText="1"/>
    </xf>
    <xf numFmtId="0" fontId="54" fillId="0" borderId="0" xfId="21" applyFont="1" applyAlignment="1">
      <alignment wrapText="1"/>
    </xf>
    <xf numFmtId="0" fontId="55" fillId="2" borderId="12" xfId="4" applyFont="1" applyFill="1" applyBorder="1" applyAlignment="1">
      <alignment horizontal="center" vertical="center" wrapText="1"/>
    </xf>
    <xf numFmtId="0" fontId="64" fillId="0" borderId="0" xfId="21" applyFont="1"/>
    <xf numFmtId="0" fontId="54" fillId="0" borderId="1" xfId="0" applyFont="1" applyBorder="1"/>
    <xf numFmtId="0" fontId="62" fillId="0" borderId="3" xfId="0" applyFont="1" applyBorder="1"/>
    <xf numFmtId="9" fontId="66" fillId="4" borderId="2" xfId="38" applyFont="1" applyFill="1" applyBorder="1"/>
    <xf numFmtId="9" fontId="66" fillId="0" borderId="2" xfId="38" applyFont="1" applyFill="1" applyBorder="1"/>
    <xf numFmtId="9" fontId="68" fillId="0" borderId="2" xfId="38" applyFont="1" applyFill="1" applyBorder="1"/>
    <xf numFmtId="9" fontId="68" fillId="4" borderId="2" xfId="38" applyFont="1" applyFill="1" applyBorder="1"/>
    <xf numFmtId="168" fontId="68" fillId="4" borderId="2" xfId="38" applyNumberFormat="1" applyFont="1" applyFill="1" applyBorder="1"/>
    <xf numFmtId="10" fontId="55" fillId="4" borderId="7" xfId="0" applyNumberFormat="1" applyFont="1" applyFill="1" applyBorder="1"/>
    <xf numFmtId="10" fontId="55" fillId="0" borderId="7" xfId="0" applyNumberFormat="1" applyFont="1" applyBorder="1"/>
    <xf numFmtId="0" fontId="55" fillId="4" borderId="7" xfId="0" applyFont="1" applyFill="1" applyBorder="1" applyAlignment="1">
      <alignment horizontal="right"/>
    </xf>
    <xf numFmtId="0" fontId="55" fillId="0" borderId="7" xfId="0" applyFont="1" applyBorder="1" applyAlignment="1">
      <alignment horizontal="right"/>
    </xf>
    <xf numFmtId="0" fontId="54" fillId="4" borderId="7" xfId="0" applyFont="1" applyFill="1" applyBorder="1" applyAlignment="1">
      <alignment horizontal="center"/>
    </xf>
    <xf numFmtId="0" fontId="54" fillId="0" borderId="7" xfId="0" applyFont="1" applyBorder="1" applyAlignment="1">
      <alignment horizontal="center"/>
    </xf>
    <xf numFmtId="0" fontId="54" fillId="0" borderId="3" xfId="0" applyFont="1" applyBorder="1"/>
    <xf numFmtId="0" fontId="54" fillId="4" borderId="8" xfId="0" applyFont="1" applyFill="1" applyBorder="1" applyAlignment="1">
      <alignment horizontal="center"/>
    </xf>
    <xf numFmtId="0" fontId="54" fillId="0" borderId="8" xfId="0" applyFont="1" applyBorder="1" applyAlignment="1">
      <alignment horizontal="center"/>
    </xf>
    <xf numFmtId="167" fontId="64" fillId="4" borderId="2" xfId="6" applyFont="1" applyFill="1" applyBorder="1"/>
    <xf numFmtId="167" fontId="64" fillId="0" borderId="2" xfId="6" applyFont="1" applyFill="1" applyBorder="1"/>
    <xf numFmtId="43" fontId="55" fillId="4" borderId="0" xfId="0" applyNumberFormat="1" applyFont="1" applyFill="1"/>
    <xf numFmtId="10" fontId="55" fillId="4" borderId="7" xfId="38" applyNumberFormat="1" applyFont="1" applyFill="1" applyBorder="1"/>
    <xf numFmtId="10" fontId="55" fillId="0" borderId="7" xfId="38" applyNumberFormat="1" applyFont="1" applyFill="1" applyBorder="1"/>
    <xf numFmtId="0" fontId="65" fillId="2" borderId="12" xfId="4" applyFont="1" applyFill="1" applyBorder="1" applyAlignment="1">
      <alignment horizontal="center" vertical="center" wrapText="1"/>
    </xf>
    <xf numFmtId="4" fontId="73" fillId="0" borderId="0" xfId="0" applyNumberFormat="1" applyFont="1"/>
    <xf numFmtId="167" fontId="74" fillId="4" borderId="0" xfId="6" applyFont="1" applyFill="1"/>
    <xf numFmtId="10" fontId="75" fillId="0" borderId="0" xfId="38" applyNumberFormat="1" applyFont="1" applyFill="1"/>
    <xf numFmtId="167" fontId="73" fillId="4" borderId="0" xfId="6" applyFont="1" applyFill="1" applyAlignment="1">
      <alignment horizontal="center"/>
    </xf>
    <xf numFmtId="167" fontId="75" fillId="4" borderId="0" xfId="6" applyFont="1" applyFill="1" applyAlignment="1">
      <alignment horizontal="center"/>
    </xf>
    <xf numFmtId="0" fontId="72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194" fontId="73" fillId="4" borderId="0" xfId="0" applyNumberFormat="1" applyFont="1" applyFill="1"/>
    <xf numFmtId="0" fontId="72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62" fillId="4" borderId="0" xfId="0" applyFont="1" applyFill="1" applyAlignment="1">
      <alignment horizontal="center"/>
    </xf>
    <xf numFmtId="0" fontId="55" fillId="0" borderId="0" xfId="37" applyFont="1" applyAlignment="1">
      <alignment horizontal="center" wrapText="1"/>
    </xf>
    <xf numFmtId="17" fontId="81" fillId="0" borderId="0" xfId="37" applyNumberFormat="1" applyFont="1" applyAlignment="1">
      <alignment horizontal="center"/>
    </xf>
    <xf numFmtId="17" fontId="81" fillId="0" borderId="0" xfId="37" applyNumberFormat="1" applyFont="1"/>
    <xf numFmtId="0" fontId="65" fillId="2" borderId="19" xfId="4" applyFont="1" applyFill="1" applyBorder="1" applyAlignment="1">
      <alignment horizontal="center" vertical="center" wrapText="1"/>
    </xf>
    <xf numFmtId="0" fontId="80" fillId="0" borderId="0" xfId="37" applyFont="1" applyAlignment="1">
      <alignment horizontal="center"/>
    </xf>
    <xf numFmtId="172" fontId="81" fillId="0" borderId="0" xfId="37" applyNumberFormat="1" applyFont="1"/>
    <xf numFmtId="0" fontId="65" fillId="0" borderId="0" xfId="5" applyFont="1" applyAlignment="1">
      <alignment horizontal="center" vertical="center" wrapText="1"/>
    </xf>
    <xf numFmtId="9" fontId="79" fillId="0" borderId="0" xfId="44" applyFont="1" applyAlignment="1">
      <alignment horizontal="center"/>
    </xf>
    <xf numFmtId="0" fontId="78" fillId="0" borderId="13" xfId="37" applyFont="1" applyBorder="1" applyAlignment="1">
      <alignment horizontal="left"/>
    </xf>
    <xf numFmtId="0" fontId="78" fillId="0" borderId="13" xfId="37" applyFont="1" applyBorder="1" applyAlignment="1">
      <alignment horizontal="center"/>
    </xf>
    <xf numFmtId="167" fontId="77" fillId="0" borderId="0" xfId="6" applyFont="1"/>
    <xf numFmtId="167" fontId="77" fillId="0" borderId="0" xfId="6" applyFont="1" applyAlignment="1">
      <alignment horizontal="right"/>
    </xf>
    <xf numFmtId="0" fontId="78" fillId="0" borderId="13" xfId="37" applyFont="1" applyBorder="1"/>
    <xf numFmtId="167" fontId="78" fillId="0" borderId="13" xfId="10" applyFont="1" applyBorder="1"/>
    <xf numFmtId="167" fontId="54" fillId="0" borderId="0" xfId="21" applyNumberFormat="1" applyFont="1"/>
    <xf numFmtId="3" fontId="77" fillId="0" borderId="0" xfId="37" applyNumberFormat="1" applyFont="1"/>
    <xf numFmtId="167" fontId="77" fillId="0" borderId="0" xfId="37" applyNumberFormat="1" applyFont="1"/>
    <xf numFmtId="167" fontId="78" fillId="0" borderId="0" xfId="10" applyFont="1"/>
    <xf numFmtId="167" fontId="73" fillId="0" borderId="0" xfId="37" applyNumberFormat="1" applyFont="1"/>
    <xf numFmtId="164" fontId="77" fillId="0" borderId="0" xfId="37" applyNumberFormat="1" applyFont="1"/>
    <xf numFmtId="10" fontId="77" fillId="0" borderId="0" xfId="37" applyNumberFormat="1" applyFont="1"/>
    <xf numFmtId="17" fontId="77" fillId="0" borderId="0" xfId="37" applyNumberFormat="1" applyFont="1" applyAlignment="1">
      <alignment horizontal="center"/>
    </xf>
    <xf numFmtId="167" fontId="77" fillId="0" borderId="0" xfId="6" applyFont="1" applyAlignment="1">
      <alignment horizontal="center"/>
    </xf>
    <xf numFmtId="167" fontId="77" fillId="0" borderId="0" xfId="10" applyFont="1"/>
    <xf numFmtId="167" fontId="77" fillId="0" borderId="0" xfId="37" applyNumberFormat="1" applyFont="1" applyAlignment="1">
      <alignment horizontal="left"/>
    </xf>
    <xf numFmtId="4" fontId="77" fillId="0" borderId="0" xfId="10" applyNumberFormat="1" applyFont="1"/>
    <xf numFmtId="4" fontId="77" fillId="0" borderId="0" xfId="37" applyNumberFormat="1" applyFont="1"/>
    <xf numFmtId="164" fontId="73" fillId="0" borderId="0" xfId="37" applyNumberFormat="1" applyFont="1"/>
    <xf numFmtId="0" fontId="77" fillId="0" borderId="0" xfId="37" applyFont="1" applyAlignment="1">
      <alignment horizontal="center"/>
    </xf>
    <xf numFmtId="167" fontId="77" fillId="0" borderId="0" xfId="37" applyNumberFormat="1" applyFont="1" applyAlignment="1">
      <alignment horizontal="center"/>
    </xf>
    <xf numFmtId="2" fontId="77" fillId="0" borderId="0" xfId="44" applyNumberFormat="1" applyFont="1" applyAlignment="1">
      <alignment horizontal="center"/>
    </xf>
    <xf numFmtId="168" fontId="77" fillId="0" borderId="0" xfId="44" applyNumberFormat="1" applyFont="1" applyAlignment="1">
      <alignment horizontal="center"/>
    </xf>
    <xf numFmtId="10" fontId="78" fillId="0" borderId="13" xfId="44" applyNumberFormat="1" applyFont="1" applyBorder="1" applyAlignment="1">
      <alignment horizontal="center"/>
    </xf>
    <xf numFmtId="17" fontId="77" fillId="4" borderId="0" xfId="37" applyNumberFormat="1" applyFont="1" applyFill="1"/>
    <xf numFmtId="9" fontId="78" fillId="0" borderId="0" xfId="38" applyFont="1"/>
    <xf numFmtId="167" fontId="78" fillId="0" borderId="0" xfId="10" applyFont="1" applyBorder="1"/>
    <xf numFmtId="167" fontId="73" fillId="0" borderId="0" xfId="21" applyNumberFormat="1" applyFont="1"/>
    <xf numFmtId="167" fontId="77" fillId="0" borderId="0" xfId="6" applyFont="1" applyBorder="1"/>
    <xf numFmtId="167" fontId="77" fillId="0" borderId="0" xfId="6" applyFont="1" applyFill="1" applyBorder="1"/>
    <xf numFmtId="168" fontId="77" fillId="0" borderId="0" xfId="44" applyNumberFormat="1" applyFont="1" applyBorder="1" applyAlignment="1">
      <alignment horizontal="center"/>
    </xf>
    <xf numFmtId="168" fontId="78" fillId="0" borderId="13" xfId="44" applyNumberFormat="1" applyFont="1" applyBorder="1" applyAlignment="1">
      <alignment horizontal="center"/>
    </xf>
    <xf numFmtId="168" fontId="78" fillId="0" borderId="0" xfId="44" applyNumberFormat="1" applyFont="1" applyBorder="1" applyAlignment="1">
      <alignment horizontal="center"/>
    </xf>
    <xf numFmtId="172" fontId="78" fillId="0" borderId="0" xfId="37" applyNumberFormat="1" applyFont="1"/>
    <xf numFmtId="10" fontId="78" fillId="0" borderId="0" xfId="37" applyNumberFormat="1" applyFont="1"/>
    <xf numFmtId="167" fontId="78" fillId="0" borderId="0" xfId="37" applyNumberFormat="1" applyFont="1"/>
    <xf numFmtId="10" fontId="77" fillId="0" borderId="0" xfId="38" applyNumberFormat="1" applyFont="1"/>
    <xf numFmtId="43" fontId="54" fillId="0" borderId="0" xfId="21" applyNumberFormat="1" applyFont="1"/>
    <xf numFmtId="0" fontId="55" fillId="4" borderId="0" xfId="0" applyFont="1" applyFill="1" applyAlignment="1">
      <alignment horizontal="center"/>
    </xf>
    <xf numFmtId="10" fontId="54" fillId="4" borderId="0" xfId="0" applyNumberFormat="1" applyFont="1" applyFill="1" applyAlignment="1">
      <alignment horizontal="center"/>
    </xf>
    <xf numFmtId="10" fontId="66" fillId="5" borderId="2" xfId="38" applyNumberFormat="1" applyFont="1" applyFill="1" applyBorder="1"/>
    <xf numFmtId="0" fontId="72" fillId="4" borderId="0" xfId="0" applyFont="1" applyFill="1" applyAlignment="1">
      <alignment horizontal="center" vertical="center"/>
    </xf>
    <xf numFmtId="0" fontId="71" fillId="4" borderId="0" xfId="0" applyFont="1" applyFill="1" applyAlignment="1">
      <alignment horizontal="center" vertical="center"/>
    </xf>
    <xf numFmtId="10" fontId="66" fillId="0" borderId="2" xfId="38" applyNumberFormat="1" applyFont="1" applyFill="1" applyBorder="1"/>
    <xf numFmtId="167" fontId="81" fillId="0" borderId="0" xfId="6" applyFont="1" applyAlignment="1">
      <alignment horizontal="center"/>
    </xf>
    <xf numFmtId="43" fontId="81" fillId="0" borderId="0" xfId="37" applyNumberFormat="1" applyFont="1" applyAlignment="1">
      <alignment horizontal="center"/>
    </xf>
    <xf numFmtId="43" fontId="81" fillId="0" borderId="0" xfId="37" applyNumberFormat="1" applyFont="1"/>
    <xf numFmtId="167" fontId="65" fillId="0" borderId="0" xfId="0" applyNumberFormat="1" applyFont="1"/>
    <xf numFmtId="10" fontId="73" fillId="0" borderId="0" xfId="0" applyNumberFormat="1" applyFont="1"/>
    <xf numFmtId="10" fontId="73" fillId="0" borderId="0" xfId="38" applyNumberFormat="1" applyFont="1" applyFill="1"/>
    <xf numFmtId="167" fontId="73" fillId="0" borderId="0" xfId="6" applyFont="1" applyFill="1"/>
    <xf numFmtId="167" fontId="65" fillId="0" borderId="0" xfId="6" applyFont="1" applyFill="1"/>
    <xf numFmtId="167" fontId="64" fillId="0" borderId="0" xfId="0" applyNumberFormat="1" applyFont="1"/>
    <xf numFmtId="0" fontId="66" fillId="0" borderId="2" xfId="38" applyNumberFormat="1" applyFont="1" applyFill="1" applyBorder="1"/>
    <xf numFmtId="10" fontId="66" fillId="4" borderId="2" xfId="38" applyNumberFormat="1" applyFont="1" applyFill="1" applyBorder="1"/>
    <xf numFmtId="0" fontId="66" fillId="4" borderId="2" xfId="38" applyNumberFormat="1" applyFont="1" applyFill="1" applyBorder="1"/>
    <xf numFmtId="167" fontId="65" fillId="4" borderId="2" xfId="0" applyNumberFormat="1" applyFont="1" applyFill="1" applyBorder="1"/>
    <xf numFmtId="0" fontId="84" fillId="4" borderId="0" xfId="0" applyFont="1" applyFill="1"/>
    <xf numFmtId="171" fontId="89" fillId="4" borderId="0" xfId="0" applyNumberFormat="1" applyFont="1" applyFill="1" applyAlignment="1">
      <alignment horizontal="center"/>
    </xf>
    <xf numFmtId="10" fontId="89" fillId="4" borderId="0" xfId="38" applyNumberFormat="1" applyFont="1" applyFill="1"/>
    <xf numFmtId="195" fontId="55" fillId="4" borderId="2" xfId="6" applyNumberFormat="1" applyFont="1" applyFill="1" applyBorder="1"/>
    <xf numFmtId="195" fontId="55" fillId="4" borderId="0" xfId="0" applyNumberFormat="1" applyFont="1" applyFill="1"/>
    <xf numFmtId="197" fontId="55" fillId="4" borderId="2" xfId="38" applyNumberFormat="1" applyFont="1" applyFill="1" applyBorder="1"/>
    <xf numFmtId="169" fontId="55" fillId="4" borderId="2" xfId="38" applyNumberFormat="1" applyFont="1" applyFill="1" applyBorder="1" applyAlignment="1">
      <alignment horizontal="right"/>
    </xf>
    <xf numFmtId="171" fontId="90" fillId="4" borderId="0" xfId="0" applyNumberFormat="1" applyFont="1" applyFill="1" applyAlignment="1">
      <alignment horizontal="center"/>
    </xf>
    <xf numFmtId="10" fontId="90" fillId="4" borderId="0" xfId="38" applyNumberFormat="1" applyFont="1" applyFill="1"/>
    <xf numFmtId="0" fontId="90" fillId="4" borderId="0" xfId="0" applyFont="1" applyFill="1"/>
    <xf numFmtId="4" fontId="90" fillId="4" borderId="0" xfId="0" applyNumberFormat="1" applyFont="1" applyFill="1"/>
    <xf numFmtId="195" fontId="55" fillId="0" borderId="2" xfId="6" applyNumberFormat="1" applyFont="1" applyFill="1" applyBorder="1"/>
    <xf numFmtId="195" fontId="55" fillId="0" borderId="0" xfId="0" applyNumberFormat="1" applyFont="1"/>
    <xf numFmtId="194" fontId="73" fillId="0" borderId="0" xfId="0" applyNumberFormat="1" applyFont="1"/>
    <xf numFmtId="0" fontId="75" fillId="0" borderId="0" xfId="0" applyFont="1" applyAlignment="1">
      <alignment horizontal="center"/>
    </xf>
    <xf numFmtId="168" fontId="73" fillId="0" borderId="0" xfId="0" applyNumberFormat="1" applyFont="1"/>
    <xf numFmtId="0" fontId="73" fillId="0" borderId="0" xfId="0" applyFont="1" applyAlignment="1">
      <alignment horizontal="center"/>
    </xf>
    <xf numFmtId="4" fontId="73" fillId="0" borderId="0" xfId="6" applyNumberFormat="1" applyFont="1" applyFill="1"/>
    <xf numFmtId="4" fontId="75" fillId="0" borderId="0" xfId="0" applyNumberFormat="1" applyFont="1"/>
    <xf numFmtId="169" fontId="73" fillId="0" borderId="0" xfId="0" applyNumberFormat="1" applyFont="1"/>
    <xf numFmtId="43" fontId="64" fillId="0" borderId="0" xfId="0" applyNumberFormat="1" applyFont="1"/>
    <xf numFmtId="167" fontId="64" fillId="4" borderId="0" xfId="0" applyNumberFormat="1" applyFont="1" applyFill="1"/>
    <xf numFmtId="167" fontId="64" fillId="0" borderId="0" xfId="21" applyNumberFormat="1" applyFont="1"/>
    <xf numFmtId="169" fontId="65" fillId="0" borderId="0" xfId="38" applyNumberFormat="1" applyFont="1" applyFill="1"/>
    <xf numFmtId="193" fontId="65" fillId="0" borderId="0" xfId="38" applyNumberFormat="1" applyFont="1" applyFill="1"/>
    <xf numFmtId="171" fontId="55" fillId="4" borderId="0" xfId="0" applyNumberFormat="1" applyFont="1" applyFill="1" applyAlignment="1">
      <alignment horizontal="center"/>
    </xf>
    <xf numFmtId="10" fontId="55" fillId="4" borderId="0" xfId="38" applyNumberFormat="1" applyFont="1" applyFill="1"/>
    <xf numFmtId="171" fontId="54" fillId="4" borderId="0" xfId="0" applyNumberFormat="1" applyFont="1" applyFill="1"/>
    <xf numFmtId="0" fontId="55" fillId="0" borderId="34" xfId="4" applyFont="1" applyFill="1" applyBorder="1" applyAlignment="1">
      <alignment horizontal="center" vertical="center" wrapText="1"/>
    </xf>
    <xf numFmtId="0" fontId="76" fillId="0" borderId="0" xfId="21" applyFont="1" applyAlignment="1">
      <alignment horizontal="center" vertical="center"/>
    </xf>
    <xf numFmtId="0" fontId="3" fillId="2" borderId="0" xfId="4" applyFont="1" applyFill="1" applyBorder="1" applyAlignment="1">
      <alignment horizontal="center" vertical="center" wrapText="1"/>
    </xf>
    <xf numFmtId="43" fontId="66" fillId="0" borderId="2" xfId="38" applyNumberFormat="1" applyFont="1" applyFill="1" applyBorder="1"/>
    <xf numFmtId="167" fontId="55" fillId="0" borderId="2" xfId="6" applyFont="1" applyFill="1" applyBorder="1" applyAlignment="1">
      <alignment horizontal="center"/>
    </xf>
    <xf numFmtId="168" fontId="65" fillId="0" borderId="0" xfId="38" applyNumberFormat="1" applyFont="1" applyFill="1"/>
    <xf numFmtId="0" fontId="54" fillId="0" borderId="8" xfId="0" applyFont="1" applyBorder="1"/>
    <xf numFmtId="0" fontId="55" fillId="0" borderId="0" xfId="21" applyFont="1"/>
    <xf numFmtId="0" fontId="79" fillId="0" borderId="0" xfId="21" applyFont="1" applyAlignment="1">
      <alignment horizontal="center" readingOrder="1"/>
    </xf>
    <xf numFmtId="49" fontId="79" fillId="0" borderId="0" xfId="21" applyNumberFormat="1" applyFont="1" applyAlignment="1">
      <alignment horizontal="center" readingOrder="1"/>
    </xf>
    <xf numFmtId="0" fontId="79" fillId="0" borderId="0" xfId="21" applyFont="1"/>
    <xf numFmtId="0" fontId="79" fillId="0" borderId="0" xfId="21" applyFont="1" applyAlignment="1">
      <alignment horizontal="center" wrapText="1" readingOrder="1"/>
    </xf>
    <xf numFmtId="4" fontId="64" fillId="0" borderId="0" xfId="21" applyNumberFormat="1" applyFont="1"/>
    <xf numFmtId="0" fontId="64" fillId="0" borderId="0" xfId="21" applyFont="1" applyAlignment="1">
      <alignment horizontal="left"/>
    </xf>
    <xf numFmtId="0" fontId="54" fillId="4" borderId="0" xfId="21" applyFont="1" applyFill="1"/>
    <xf numFmtId="0" fontId="77" fillId="4" borderId="0" xfId="21" applyFont="1" applyFill="1"/>
    <xf numFmtId="0" fontId="55" fillId="4" borderId="0" xfId="21" applyFont="1" applyFill="1"/>
    <xf numFmtId="10" fontId="77" fillId="4" borderId="0" xfId="21" applyNumberFormat="1" applyFont="1" applyFill="1"/>
    <xf numFmtId="10" fontId="77" fillId="0" borderId="0" xfId="21" applyNumberFormat="1" applyFont="1"/>
    <xf numFmtId="0" fontId="73" fillId="4" borderId="0" xfId="21" applyFont="1" applyFill="1"/>
    <xf numFmtId="0" fontId="75" fillId="4" borderId="0" xfId="21" applyFont="1" applyFill="1"/>
    <xf numFmtId="10" fontId="73" fillId="4" borderId="0" xfId="21" applyNumberFormat="1" applyFont="1" applyFill="1"/>
    <xf numFmtId="10" fontId="73" fillId="0" borderId="0" xfId="21" applyNumberFormat="1" applyFont="1"/>
    <xf numFmtId="0" fontId="73" fillId="0" borderId="0" xfId="21" applyFont="1"/>
    <xf numFmtId="4" fontId="73" fillId="4" borderId="0" xfId="21" applyNumberFormat="1" applyFont="1" applyFill="1"/>
    <xf numFmtId="4" fontId="73" fillId="0" borderId="0" xfId="21" applyNumberFormat="1" applyFont="1"/>
    <xf numFmtId="0" fontId="75" fillId="4" borderId="0" xfId="21" applyFont="1" applyFill="1" applyAlignment="1">
      <alignment horizontal="center"/>
    </xf>
    <xf numFmtId="0" fontId="73" fillId="4" borderId="0" xfId="21" applyFont="1" applyFill="1" applyAlignment="1">
      <alignment vertical="center" wrapText="1"/>
    </xf>
    <xf numFmtId="9" fontId="75" fillId="4" borderId="0" xfId="21" applyNumberFormat="1" applyFont="1" applyFill="1" applyAlignment="1">
      <alignment horizontal="center"/>
    </xf>
    <xf numFmtId="4" fontId="73" fillId="4" borderId="0" xfId="21" applyNumberFormat="1" applyFont="1" applyFill="1" applyAlignment="1">
      <alignment vertical="center" wrapText="1"/>
    </xf>
    <xf numFmtId="0" fontId="73" fillId="0" borderId="0" xfId="21" applyFont="1" applyAlignment="1">
      <alignment vertical="center" wrapText="1"/>
    </xf>
    <xf numFmtId="4" fontId="75" fillId="4" borderId="0" xfId="21" applyNumberFormat="1" applyFont="1" applyFill="1" applyAlignment="1">
      <alignment horizontal="center"/>
    </xf>
    <xf numFmtId="4" fontId="74" fillId="4" borderId="0" xfId="21" applyNumberFormat="1" applyFont="1" applyFill="1"/>
    <xf numFmtId="0" fontId="74" fillId="0" borderId="0" xfId="21" applyFont="1"/>
    <xf numFmtId="0" fontId="75" fillId="4" borderId="0" xfId="21" applyFont="1" applyFill="1" applyAlignment="1">
      <alignment vertical="center" wrapText="1"/>
    </xf>
    <xf numFmtId="0" fontId="75" fillId="4" borderId="0" xfId="21" applyFont="1" applyFill="1" applyAlignment="1">
      <alignment horizontal="center" vertical="center" wrapText="1"/>
    </xf>
    <xf numFmtId="172" fontId="73" fillId="4" borderId="0" xfId="21" applyNumberFormat="1" applyFont="1" applyFill="1"/>
    <xf numFmtId="4" fontId="75" fillId="4" borderId="0" xfId="21" applyNumberFormat="1" applyFont="1" applyFill="1"/>
    <xf numFmtId="0" fontId="74" fillId="4" borderId="0" xfId="21" applyFont="1" applyFill="1"/>
    <xf numFmtId="0" fontId="74" fillId="4" borderId="0" xfId="21" applyFont="1" applyFill="1" applyAlignment="1">
      <alignment vertical="center" wrapText="1"/>
    </xf>
    <xf numFmtId="0" fontId="74" fillId="0" borderId="0" xfId="21" applyFont="1" applyAlignment="1">
      <alignment vertical="center" wrapText="1"/>
    </xf>
    <xf numFmtId="2" fontId="73" fillId="4" borderId="0" xfId="21" applyNumberFormat="1" applyFont="1" applyFill="1"/>
    <xf numFmtId="172" fontId="75" fillId="4" borderId="0" xfId="21" applyNumberFormat="1" applyFont="1" applyFill="1"/>
    <xf numFmtId="167" fontId="73" fillId="4" borderId="0" xfId="21" applyNumberFormat="1" applyFont="1" applyFill="1"/>
    <xf numFmtId="17" fontId="73" fillId="4" borderId="0" xfId="37" applyNumberFormat="1" applyFont="1" applyFill="1"/>
    <xf numFmtId="169" fontId="54" fillId="0" borderId="0" xfId="38" applyNumberFormat="1" applyFont="1"/>
    <xf numFmtId="196" fontId="55" fillId="0" borderId="0" xfId="0" applyNumberFormat="1" applyFont="1"/>
    <xf numFmtId="9" fontId="64" fillId="0" borderId="0" xfId="38" applyFont="1" applyFill="1"/>
    <xf numFmtId="10" fontId="64" fillId="0" borderId="0" xfId="38" applyNumberFormat="1" applyFont="1" applyFill="1"/>
    <xf numFmtId="167" fontId="55" fillId="0" borderId="0" xfId="6" applyFont="1"/>
    <xf numFmtId="168" fontId="66" fillId="5" borderId="7" xfId="0" applyNumberFormat="1" applyFont="1" applyFill="1" applyBorder="1"/>
    <xf numFmtId="167" fontId="65" fillId="5" borderId="2" xfId="0" applyNumberFormat="1" applyFont="1" applyFill="1" applyBorder="1"/>
    <xf numFmtId="0" fontId="61" fillId="5" borderId="7" xfId="0" applyFont="1" applyFill="1" applyBorder="1"/>
    <xf numFmtId="167" fontId="55" fillId="5" borderId="2" xfId="6" applyFont="1" applyFill="1" applyBorder="1" applyAlignment="1">
      <alignment horizontal="center"/>
    </xf>
    <xf numFmtId="168" fontId="55" fillId="5" borderId="18" xfId="0" applyNumberFormat="1" applyFont="1" applyFill="1" applyBorder="1"/>
    <xf numFmtId="168" fontId="91" fillId="5" borderId="2" xfId="38" applyNumberFormat="1" applyFont="1" applyFill="1" applyBorder="1"/>
    <xf numFmtId="167" fontId="54" fillId="0" borderId="0" xfId="6" applyFont="1" applyFill="1" applyBorder="1"/>
    <xf numFmtId="167" fontId="64" fillId="5" borderId="2" xfId="6" applyFont="1" applyFill="1" applyBorder="1"/>
    <xf numFmtId="0" fontId="54" fillId="5" borderId="8" xfId="0" applyFont="1" applyFill="1" applyBorder="1"/>
    <xf numFmtId="0" fontId="91" fillId="5" borderId="2" xfId="38" applyNumberFormat="1" applyFont="1" applyFill="1" applyBorder="1"/>
    <xf numFmtId="167" fontId="54" fillId="4" borderId="0" xfId="6" applyFont="1" applyFill="1"/>
    <xf numFmtId="167" fontId="77" fillId="0" borderId="0" xfId="6" applyFont="1" applyFill="1"/>
    <xf numFmtId="168" fontId="91" fillId="0" borderId="2" xfId="38" applyNumberFormat="1" applyFont="1" applyFill="1" applyBorder="1"/>
    <xf numFmtId="169" fontId="54" fillId="0" borderId="0" xfId="38" applyNumberFormat="1" applyFont="1" applyFill="1"/>
    <xf numFmtId="0" fontId="91" fillId="0" borderId="2" xfId="38" applyNumberFormat="1" applyFont="1" applyFill="1" applyBorder="1"/>
    <xf numFmtId="43" fontId="54" fillId="0" borderId="0" xfId="0" applyNumberFormat="1" applyFont="1"/>
    <xf numFmtId="168" fontId="65" fillId="0" borderId="2" xfId="38" applyNumberFormat="1" applyFont="1" applyFill="1" applyBorder="1"/>
    <xf numFmtId="0" fontId="63" fillId="4" borderId="0" xfId="0" applyFont="1" applyFill="1"/>
    <xf numFmtId="43" fontId="65" fillId="4" borderId="0" xfId="0" applyNumberFormat="1" applyFont="1" applyFill="1"/>
    <xf numFmtId="167" fontId="78" fillId="0" borderId="13" xfId="10" applyFont="1" applyFill="1" applyBorder="1"/>
    <xf numFmtId="167" fontId="81" fillId="0" borderId="0" xfId="6" applyFont="1" applyFill="1" applyAlignment="1">
      <alignment horizontal="center"/>
    </xf>
    <xf numFmtId="167" fontId="81" fillId="0" borderId="0" xfId="37" applyNumberFormat="1" applyFont="1"/>
    <xf numFmtId="43" fontId="77" fillId="30" borderId="0" xfId="37" applyNumberFormat="1" applyFont="1" applyFill="1"/>
    <xf numFmtId="0" fontId="54" fillId="0" borderId="0" xfId="0" applyFont="1"/>
    <xf numFmtId="0" fontId="58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left"/>
    </xf>
    <xf numFmtId="0" fontId="72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62" fillId="0" borderId="6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/>
    </xf>
    <xf numFmtId="49" fontId="55" fillId="0" borderId="9" xfId="0" applyNumberFormat="1" applyFont="1" applyBorder="1" applyAlignment="1">
      <alignment horizontal="center"/>
    </xf>
    <xf numFmtId="49" fontId="55" fillId="4" borderId="1" xfId="0" applyNumberFormat="1" applyFont="1" applyFill="1" applyBorder="1" applyAlignment="1">
      <alignment horizontal="center"/>
    </xf>
    <xf numFmtId="49" fontId="55" fillId="4" borderId="9" xfId="0" applyNumberFormat="1" applyFont="1" applyFill="1" applyBorder="1" applyAlignment="1">
      <alignment horizontal="center"/>
    </xf>
    <xf numFmtId="49" fontId="55" fillId="5" borderId="1" xfId="0" applyNumberFormat="1" applyFont="1" applyFill="1" applyBorder="1" applyAlignment="1">
      <alignment horizontal="center"/>
    </xf>
    <xf numFmtId="49" fontId="55" fillId="5" borderId="9" xfId="0" applyNumberFormat="1" applyFont="1" applyFill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5" fillId="4" borderId="0" xfId="0" applyFont="1" applyFill="1" applyAlignment="1">
      <alignment horizontal="center"/>
    </xf>
    <xf numFmtId="17" fontId="55" fillId="0" borderId="0" xfId="0" applyNumberFormat="1" applyFont="1" applyAlignment="1">
      <alignment horizontal="center" readingOrder="1"/>
    </xf>
    <xf numFmtId="49" fontId="55" fillId="0" borderId="0" xfId="0" applyNumberFormat="1" applyFont="1" applyAlignment="1">
      <alignment horizontal="center" readingOrder="1"/>
    </xf>
    <xf numFmtId="0" fontId="55" fillId="0" borderId="0" xfId="0" applyFont="1" applyAlignment="1">
      <alignment horizontal="center" readingOrder="1"/>
    </xf>
    <xf numFmtId="0" fontId="58" fillId="0" borderId="0" xfId="0" applyFont="1" applyAlignment="1">
      <alignment horizontal="center" readingOrder="1"/>
    </xf>
    <xf numFmtId="0" fontId="55" fillId="0" borderId="0" xfId="37" applyFont="1" applyAlignment="1">
      <alignment horizontal="center"/>
    </xf>
    <xf numFmtId="9" fontId="55" fillId="0" borderId="0" xfId="37" applyNumberFormat="1" applyFont="1" applyAlignment="1">
      <alignment horizontal="center"/>
    </xf>
    <xf numFmtId="0" fontId="55" fillId="0" borderId="0" xfId="37" applyFont="1" applyAlignment="1">
      <alignment horizontal="center" wrapText="1"/>
    </xf>
    <xf numFmtId="0" fontId="55" fillId="0" borderId="0" xfId="21" applyFont="1" applyAlignment="1">
      <alignment horizontal="center"/>
    </xf>
    <xf numFmtId="0" fontId="55" fillId="0" borderId="0" xfId="37" applyFont="1" applyAlignment="1">
      <alignment horizontal="center" vertical="center"/>
    </xf>
    <xf numFmtId="49" fontId="55" fillId="0" borderId="0" xfId="21" applyNumberFormat="1" applyFont="1" applyAlignment="1">
      <alignment horizontal="center" readingOrder="1"/>
    </xf>
    <xf numFmtId="9" fontId="79" fillId="0" borderId="0" xfId="44" applyFont="1" applyAlignment="1">
      <alignment horizontal="center"/>
    </xf>
    <xf numFmtId="167" fontId="80" fillId="0" borderId="15" xfId="10" applyFont="1" applyFill="1" applyBorder="1" applyAlignment="1">
      <alignment horizontal="center"/>
    </xf>
    <xf numFmtId="9" fontId="79" fillId="0" borderId="17" xfId="44" applyFont="1" applyBorder="1" applyAlignment="1">
      <alignment horizontal="center"/>
    </xf>
    <xf numFmtId="9" fontId="79" fillId="0" borderId="0" xfId="44" applyFont="1" applyBorder="1" applyAlignment="1">
      <alignment horizontal="center"/>
    </xf>
    <xf numFmtId="9" fontId="88" fillId="0" borderId="0" xfId="44" applyFont="1" applyAlignment="1">
      <alignment horizontal="center"/>
    </xf>
    <xf numFmtId="9" fontId="55" fillId="0" borderId="0" xfId="37" applyNumberFormat="1" applyFont="1" applyAlignment="1">
      <alignment horizontal="center" wrapText="1"/>
    </xf>
    <xf numFmtId="0" fontId="55" fillId="0" borderId="0" xfId="37" applyFont="1" applyAlignment="1">
      <alignment horizontal="center" vertical="center" wrapText="1"/>
    </xf>
    <xf numFmtId="0" fontId="76" fillId="0" borderId="0" xfId="21" applyFont="1" applyAlignment="1">
      <alignment horizontal="center" vertical="center" readingOrder="1"/>
    </xf>
    <xf numFmtId="0" fontId="76" fillId="0" borderId="18" xfId="21" applyFont="1" applyBorder="1" applyAlignment="1">
      <alignment horizontal="center" vertical="center" readingOrder="1"/>
    </xf>
    <xf numFmtId="49" fontId="55" fillId="0" borderId="0" xfId="21" applyNumberFormat="1" applyFont="1" applyAlignment="1">
      <alignment horizontal="center"/>
    </xf>
    <xf numFmtId="0" fontId="76" fillId="0" borderId="0" xfId="0" applyFont="1" applyAlignment="1">
      <alignment horizontal="center" vertical="center" readingOrder="1"/>
    </xf>
    <xf numFmtId="0" fontId="76" fillId="0" borderId="22" xfId="0" applyFont="1" applyBorder="1" applyAlignment="1">
      <alignment horizontal="center" vertical="center" readingOrder="1"/>
    </xf>
    <xf numFmtId="0" fontId="79" fillId="0" borderId="0" xfId="0" applyFont="1" applyAlignment="1">
      <alignment horizontal="center" readingOrder="1"/>
    </xf>
    <xf numFmtId="49" fontId="79" fillId="0" borderId="0" xfId="0" applyNumberFormat="1" applyFont="1" applyAlignment="1">
      <alignment horizontal="center" readingOrder="1"/>
    </xf>
    <xf numFmtId="9" fontId="79" fillId="0" borderId="0" xfId="44" applyFont="1" applyAlignment="1">
      <alignment horizontal="center" vertical="center" wrapText="1"/>
    </xf>
    <xf numFmtId="9" fontId="79" fillId="0" borderId="0" xfId="44" applyFont="1" applyAlignment="1">
      <alignment horizontal="center" wrapText="1"/>
    </xf>
    <xf numFmtId="0" fontId="79" fillId="0" borderId="0" xfId="21" applyFont="1" applyAlignment="1">
      <alignment horizontal="center" readingOrder="1"/>
    </xf>
    <xf numFmtId="0" fontId="76" fillId="0" borderId="0" xfId="21" applyFont="1" applyAlignment="1">
      <alignment horizontal="center" vertical="center" wrapText="1" readingOrder="1"/>
    </xf>
    <xf numFmtId="0" fontId="76" fillId="0" borderId="22" xfId="21" applyFont="1" applyBorder="1" applyAlignment="1">
      <alignment horizontal="center" vertical="center" wrapText="1" readingOrder="1"/>
    </xf>
    <xf numFmtId="49" fontId="79" fillId="0" borderId="0" xfId="21" applyNumberFormat="1" applyFont="1" applyAlignment="1">
      <alignment horizontal="center" readingOrder="1"/>
    </xf>
    <xf numFmtId="0" fontId="79" fillId="0" borderId="0" xfId="21" applyFont="1" applyAlignment="1">
      <alignment horizontal="center" wrapText="1" readingOrder="1"/>
    </xf>
    <xf numFmtId="49" fontId="88" fillId="0" borderId="0" xfId="21" applyNumberFormat="1" applyFont="1" applyAlignment="1">
      <alignment horizontal="center" readingOrder="1"/>
    </xf>
    <xf numFmtId="0" fontId="88" fillId="0" borderId="0" xfId="21" applyFont="1" applyAlignment="1">
      <alignment horizontal="center" readingOrder="1"/>
    </xf>
    <xf numFmtId="0" fontId="79" fillId="0" borderId="0" xfId="28" applyFont="1" applyAlignment="1">
      <alignment horizontal="center" wrapText="1" readingOrder="1"/>
    </xf>
    <xf numFmtId="0" fontId="79" fillId="0" borderId="0" xfId="28" applyFont="1" applyAlignment="1">
      <alignment horizontal="center" readingOrder="1"/>
    </xf>
    <xf numFmtId="0" fontId="73" fillId="4" borderId="0" xfId="21" applyFont="1" applyFill="1" applyAlignment="1">
      <alignment horizontal="center"/>
    </xf>
    <xf numFmtId="0" fontId="64" fillId="0" borderId="0" xfId="21" applyFont="1"/>
    <xf numFmtId="0" fontId="75" fillId="4" borderId="0" xfId="21" applyFont="1" applyFill="1" applyAlignment="1">
      <alignment horizontal="center"/>
    </xf>
    <xf numFmtId="0" fontId="76" fillId="0" borderId="0" xfId="21" applyFont="1" applyAlignment="1">
      <alignment horizontal="center" vertical="center"/>
    </xf>
  </cellXfs>
  <cellStyles count="224">
    <cellStyle name="1 indent" xfId="50" xr:uid="{00000000-0005-0000-0000-000000000000}"/>
    <cellStyle name="2 indents" xfId="51" xr:uid="{00000000-0005-0000-0000-000001000000}"/>
    <cellStyle name="20% - Accent1" xfId="52" xr:uid="{00000000-0005-0000-0000-000002000000}"/>
    <cellStyle name="20% - Accent2" xfId="53" xr:uid="{00000000-0005-0000-0000-000003000000}"/>
    <cellStyle name="20% - Accent3" xfId="54" xr:uid="{00000000-0005-0000-0000-000004000000}"/>
    <cellStyle name="20% - Accent4" xfId="55" xr:uid="{00000000-0005-0000-0000-000005000000}"/>
    <cellStyle name="20% - Accent5" xfId="56" xr:uid="{00000000-0005-0000-0000-000006000000}"/>
    <cellStyle name="20% - Accent6" xfId="57" xr:uid="{00000000-0005-0000-0000-000007000000}"/>
    <cellStyle name="20% - Énfasis1 2" xfId="58" xr:uid="{00000000-0005-0000-0000-000008000000}"/>
    <cellStyle name="20% - Énfasis2 2" xfId="59" xr:uid="{00000000-0005-0000-0000-000009000000}"/>
    <cellStyle name="20% - Énfasis3 2" xfId="60" xr:uid="{00000000-0005-0000-0000-00000A000000}"/>
    <cellStyle name="20% - Énfasis4 2" xfId="61" xr:uid="{00000000-0005-0000-0000-00000B000000}"/>
    <cellStyle name="20% - Énfasis5 2" xfId="62" xr:uid="{00000000-0005-0000-0000-00000C000000}"/>
    <cellStyle name="20% - Énfasis6 2" xfId="63" xr:uid="{00000000-0005-0000-0000-00000D000000}"/>
    <cellStyle name="3 indents" xfId="64" xr:uid="{00000000-0005-0000-0000-00000E000000}"/>
    <cellStyle name="4 indents" xfId="65" xr:uid="{00000000-0005-0000-0000-00000F000000}"/>
    <cellStyle name="40% - Accent1" xfId="66" xr:uid="{00000000-0005-0000-0000-000010000000}"/>
    <cellStyle name="40% - Accent2" xfId="67" xr:uid="{00000000-0005-0000-0000-000011000000}"/>
    <cellStyle name="40% - Accent3" xfId="68" xr:uid="{00000000-0005-0000-0000-000012000000}"/>
    <cellStyle name="40% - Accent4" xfId="69" xr:uid="{00000000-0005-0000-0000-000013000000}"/>
    <cellStyle name="40% - Accent5" xfId="70" xr:uid="{00000000-0005-0000-0000-000014000000}"/>
    <cellStyle name="40% - Accent6" xfId="71" xr:uid="{00000000-0005-0000-0000-000015000000}"/>
    <cellStyle name="40% - Énfasis1 2" xfId="72" xr:uid="{00000000-0005-0000-0000-000016000000}"/>
    <cellStyle name="40% - Énfasis2 2" xfId="73" xr:uid="{00000000-0005-0000-0000-000017000000}"/>
    <cellStyle name="40% - Énfasis3 2" xfId="74" xr:uid="{00000000-0005-0000-0000-000018000000}"/>
    <cellStyle name="40% - Énfasis4 2" xfId="75" xr:uid="{00000000-0005-0000-0000-000019000000}"/>
    <cellStyle name="40% - Énfasis5 2" xfId="76" xr:uid="{00000000-0005-0000-0000-00001A000000}"/>
    <cellStyle name="40% - Énfasis6 2" xfId="77" xr:uid="{00000000-0005-0000-0000-00001B000000}"/>
    <cellStyle name="5 indents" xfId="78" xr:uid="{00000000-0005-0000-0000-00001C000000}"/>
    <cellStyle name="60% - Accent1" xfId="79" xr:uid="{00000000-0005-0000-0000-00001D000000}"/>
    <cellStyle name="60% - Accent2" xfId="80" xr:uid="{00000000-0005-0000-0000-00001E000000}"/>
    <cellStyle name="60% - Accent3" xfId="81" xr:uid="{00000000-0005-0000-0000-00001F000000}"/>
    <cellStyle name="60% - Accent4" xfId="82" xr:uid="{00000000-0005-0000-0000-000020000000}"/>
    <cellStyle name="60% - Accent5" xfId="83" xr:uid="{00000000-0005-0000-0000-000021000000}"/>
    <cellStyle name="60% - Accent6" xfId="84" xr:uid="{00000000-0005-0000-0000-000022000000}"/>
    <cellStyle name="60% - Énfasis1 2" xfId="85" xr:uid="{00000000-0005-0000-0000-000023000000}"/>
    <cellStyle name="60% - Énfasis2 2" xfId="86" xr:uid="{00000000-0005-0000-0000-000024000000}"/>
    <cellStyle name="60% - Énfasis3 2" xfId="87" xr:uid="{00000000-0005-0000-0000-000025000000}"/>
    <cellStyle name="60% - Énfasis4 2" xfId="88" xr:uid="{00000000-0005-0000-0000-000026000000}"/>
    <cellStyle name="60% - Énfasis5 2" xfId="89" xr:uid="{00000000-0005-0000-0000-000027000000}"/>
    <cellStyle name="60% - Énfasis6 2" xfId="90" xr:uid="{00000000-0005-0000-0000-000028000000}"/>
    <cellStyle name="Accent1" xfId="91" xr:uid="{00000000-0005-0000-0000-000029000000}"/>
    <cellStyle name="Accent2" xfId="92" xr:uid="{00000000-0005-0000-0000-00002A000000}"/>
    <cellStyle name="Accent3" xfId="93" xr:uid="{00000000-0005-0000-0000-00002B000000}"/>
    <cellStyle name="Accent4" xfId="94" xr:uid="{00000000-0005-0000-0000-00002C000000}"/>
    <cellStyle name="Accent5" xfId="95" xr:uid="{00000000-0005-0000-0000-00002D000000}"/>
    <cellStyle name="Accent6" xfId="96" xr:uid="{00000000-0005-0000-0000-00002E000000}"/>
    <cellStyle name="Array" xfId="97" xr:uid="{00000000-0005-0000-0000-00002F000000}"/>
    <cellStyle name="Array Enter" xfId="98" xr:uid="{00000000-0005-0000-0000-000030000000}"/>
    <cellStyle name="Bad" xfId="99" xr:uid="{00000000-0005-0000-0000-000031000000}"/>
    <cellStyle name="Buena 2" xfId="100" xr:uid="{00000000-0005-0000-0000-000032000000}"/>
    <cellStyle name="Calculation" xfId="101" xr:uid="{00000000-0005-0000-0000-000033000000}"/>
    <cellStyle name="Cálculo" xfId="1" builtinId="22"/>
    <cellStyle name="Cálculo 2" xfId="102" xr:uid="{00000000-0005-0000-0000-000035000000}"/>
    <cellStyle name="Celda de comprobación 2" xfId="103" xr:uid="{00000000-0005-0000-0000-000036000000}"/>
    <cellStyle name="Celda vinculada 2" xfId="104" xr:uid="{00000000-0005-0000-0000-000037000000}"/>
    <cellStyle name="Encabezado 4 2" xfId="105" xr:uid="{00000000-0005-0000-0000-000038000000}"/>
    <cellStyle name="Énfasis1 2" xfId="106" xr:uid="{00000000-0005-0000-0000-000039000000}"/>
    <cellStyle name="Énfasis2 2" xfId="107" xr:uid="{00000000-0005-0000-0000-00003A000000}"/>
    <cellStyle name="Énfasis3 2" xfId="108" xr:uid="{00000000-0005-0000-0000-00003B000000}"/>
    <cellStyle name="Énfasis4 2" xfId="109" xr:uid="{00000000-0005-0000-0000-00003C000000}"/>
    <cellStyle name="Énfasis5 2" xfId="110" xr:uid="{00000000-0005-0000-0000-00003D000000}"/>
    <cellStyle name="Énfasis6 2" xfId="111" xr:uid="{00000000-0005-0000-0000-00003E000000}"/>
    <cellStyle name="Entrada 2" xfId="112" xr:uid="{00000000-0005-0000-0000-00003F000000}"/>
    <cellStyle name="Est.Fin." xfId="113" xr:uid="{00000000-0005-0000-0000-000040000000}"/>
    <cellStyle name="Estilo 1" xfId="2" xr:uid="{00000000-0005-0000-0000-000041000000}"/>
    <cellStyle name="Estilo 1 2" xfId="114" xr:uid="{00000000-0005-0000-0000-000042000000}"/>
    <cellStyle name="Euro" xfId="3" xr:uid="{00000000-0005-0000-0000-000043000000}"/>
    <cellStyle name="Euro 2" xfId="116" xr:uid="{00000000-0005-0000-0000-000044000000}"/>
    <cellStyle name="Euro 3" xfId="117" xr:uid="{00000000-0005-0000-0000-000045000000}"/>
    <cellStyle name="Euro 4" xfId="115" xr:uid="{00000000-0005-0000-0000-000046000000}"/>
    <cellStyle name="Explanatory Text" xfId="118" xr:uid="{00000000-0005-0000-0000-000047000000}"/>
    <cellStyle name="Grey" xfId="119" xr:uid="{00000000-0005-0000-0000-000048000000}"/>
    <cellStyle name="Heading 1" xfId="120" xr:uid="{00000000-0005-0000-0000-000049000000}"/>
    <cellStyle name="Heading 2" xfId="121" xr:uid="{00000000-0005-0000-0000-00004A000000}"/>
    <cellStyle name="Heading 3" xfId="122" xr:uid="{00000000-0005-0000-0000-00004B000000}"/>
    <cellStyle name="Hipervínculo" xfId="4" builtinId="8"/>
    <cellStyle name="Hipervínculo 2" xfId="5" xr:uid="{00000000-0005-0000-0000-00004D000000}"/>
    <cellStyle name="imf-one decimal" xfId="123" xr:uid="{00000000-0005-0000-0000-00004E000000}"/>
    <cellStyle name="imf-zero decimal" xfId="124" xr:uid="{00000000-0005-0000-0000-00004F000000}"/>
    <cellStyle name="Incorrecto 2" xfId="125" xr:uid="{00000000-0005-0000-0000-000050000000}"/>
    <cellStyle name="Input [yellow]" xfId="126" xr:uid="{00000000-0005-0000-0000-000051000000}"/>
    <cellStyle name="MacroCode" xfId="127" xr:uid="{00000000-0005-0000-0000-000052000000}"/>
    <cellStyle name="Millares" xfId="6" builtinId="3"/>
    <cellStyle name="Millares 10" xfId="129" xr:uid="{00000000-0005-0000-0000-000054000000}"/>
    <cellStyle name="Millares 11" xfId="130" xr:uid="{00000000-0005-0000-0000-000055000000}"/>
    <cellStyle name="Millares 11 2" xfId="7" xr:uid="{00000000-0005-0000-0000-000056000000}"/>
    <cellStyle name="Millares 11 2 2" xfId="8" xr:uid="{00000000-0005-0000-0000-000057000000}"/>
    <cellStyle name="Millares 12" xfId="128" xr:uid="{00000000-0005-0000-0000-000058000000}"/>
    <cellStyle name="Millares 13" xfId="219" xr:uid="{00000000-0005-0000-0000-000008010000}"/>
    <cellStyle name="Millares 2" xfId="9" xr:uid="{00000000-0005-0000-0000-000059000000}"/>
    <cellStyle name="Millares 2 2" xfId="10" xr:uid="{00000000-0005-0000-0000-00005A000000}"/>
    <cellStyle name="Millares 2 2 2" xfId="221" xr:uid="{68950231-85D5-4078-BA98-3EBEF2BB9FEA}"/>
    <cellStyle name="Millares 2 3" xfId="132" xr:uid="{00000000-0005-0000-0000-00005B000000}"/>
    <cellStyle name="Millares 2 4" xfId="133" xr:uid="{00000000-0005-0000-0000-00005C000000}"/>
    <cellStyle name="Millares 2 5" xfId="131" xr:uid="{00000000-0005-0000-0000-00005D000000}"/>
    <cellStyle name="Millares 3" xfId="11" xr:uid="{00000000-0005-0000-0000-00005E000000}"/>
    <cellStyle name="Millares 3 2" xfId="12" xr:uid="{00000000-0005-0000-0000-00005F000000}"/>
    <cellStyle name="Millares 3 2 2" xfId="135" xr:uid="{00000000-0005-0000-0000-000060000000}"/>
    <cellStyle name="Millares 3 3" xfId="134" xr:uid="{00000000-0005-0000-0000-000061000000}"/>
    <cellStyle name="Millares 4" xfId="13" xr:uid="{00000000-0005-0000-0000-000062000000}"/>
    <cellStyle name="Millares 4 2" xfId="136" xr:uid="{00000000-0005-0000-0000-000063000000}"/>
    <cellStyle name="Millares 5" xfId="14" xr:uid="{00000000-0005-0000-0000-000064000000}"/>
    <cellStyle name="Millares 5 2" xfId="137" xr:uid="{00000000-0005-0000-0000-000065000000}"/>
    <cellStyle name="Millares 6" xfId="15" xr:uid="{00000000-0005-0000-0000-000066000000}"/>
    <cellStyle name="Millares 6 2" xfId="138" xr:uid="{00000000-0005-0000-0000-000067000000}"/>
    <cellStyle name="Millares 7" xfId="16" xr:uid="{00000000-0005-0000-0000-000068000000}"/>
    <cellStyle name="Millares 7 2" xfId="139" xr:uid="{00000000-0005-0000-0000-000069000000}"/>
    <cellStyle name="Millares 8" xfId="140" xr:uid="{00000000-0005-0000-0000-00006A000000}"/>
    <cellStyle name="Millares 9" xfId="141" xr:uid="{00000000-0005-0000-0000-00006B000000}"/>
    <cellStyle name="Milliers [0]_Encours - Apr rééch" xfId="142" xr:uid="{00000000-0005-0000-0000-00006C000000}"/>
    <cellStyle name="Milliers_Encours - Apr rééch" xfId="143" xr:uid="{00000000-0005-0000-0000-00006D000000}"/>
    <cellStyle name="Moneda 2" xfId="144" xr:uid="{00000000-0005-0000-0000-00006E000000}"/>
    <cellStyle name="Monétaire [0]_Encours - Apr rééch" xfId="145" xr:uid="{00000000-0005-0000-0000-00006F000000}"/>
    <cellStyle name="Monétaire_Encours - Apr rééch" xfId="146" xr:uid="{00000000-0005-0000-0000-000070000000}"/>
    <cellStyle name="Neutral 2" xfId="147" xr:uid="{00000000-0005-0000-0000-000071000000}"/>
    <cellStyle name="No-definido" xfId="148" xr:uid="{00000000-0005-0000-0000-000072000000}"/>
    <cellStyle name="Normal" xfId="0" builtinId="0"/>
    <cellStyle name="Normal - Modelo1" xfId="149" xr:uid="{00000000-0005-0000-0000-000074000000}"/>
    <cellStyle name="Normal - Style1" xfId="150" xr:uid="{00000000-0005-0000-0000-000075000000}"/>
    <cellStyle name="Normal - Style2" xfId="151" xr:uid="{00000000-0005-0000-0000-000076000000}"/>
    <cellStyle name="Normal - Style3" xfId="152" xr:uid="{00000000-0005-0000-0000-000077000000}"/>
    <cellStyle name="Normal 10" xfId="17" xr:uid="{00000000-0005-0000-0000-000078000000}"/>
    <cellStyle name="Normal 10 2" xfId="153" xr:uid="{00000000-0005-0000-0000-000079000000}"/>
    <cellStyle name="Normal 11" xfId="18" xr:uid="{00000000-0005-0000-0000-00007A000000}"/>
    <cellStyle name="Normal 11 2" xfId="154" xr:uid="{00000000-0005-0000-0000-00007B000000}"/>
    <cellStyle name="Normal 12" xfId="19" xr:uid="{00000000-0005-0000-0000-00007C000000}"/>
    <cellStyle name="Normal 12 2" xfId="155" xr:uid="{00000000-0005-0000-0000-00007D000000}"/>
    <cellStyle name="Normal 13" xfId="20" xr:uid="{00000000-0005-0000-0000-00007E000000}"/>
    <cellStyle name="Normal 13 2" xfId="156" xr:uid="{00000000-0005-0000-0000-00007F000000}"/>
    <cellStyle name="Normal 14" xfId="21" xr:uid="{00000000-0005-0000-0000-000080000000}"/>
    <cellStyle name="Normal 14 2" xfId="157" xr:uid="{00000000-0005-0000-0000-000081000000}"/>
    <cellStyle name="Normal 15" xfId="22" xr:uid="{00000000-0005-0000-0000-000082000000}"/>
    <cellStyle name="Normal 15 2" xfId="158" xr:uid="{00000000-0005-0000-0000-000083000000}"/>
    <cellStyle name="Normal 16" xfId="23" xr:uid="{00000000-0005-0000-0000-000084000000}"/>
    <cellStyle name="Normal 16 2" xfId="159" xr:uid="{00000000-0005-0000-0000-000085000000}"/>
    <cellStyle name="Normal 17" xfId="24" xr:uid="{00000000-0005-0000-0000-000086000000}"/>
    <cellStyle name="Normal 17 2" xfId="25" xr:uid="{00000000-0005-0000-0000-000087000000}"/>
    <cellStyle name="Normal 17 3" xfId="160" xr:uid="{00000000-0005-0000-0000-000088000000}"/>
    <cellStyle name="Normal 18" xfId="161" xr:uid="{00000000-0005-0000-0000-000089000000}"/>
    <cellStyle name="Normal 19" xfId="162" xr:uid="{00000000-0005-0000-0000-00008A000000}"/>
    <cellStyle name="Normal 2" xfId="26" xr:uid="{00000000-0005-0000-0000-00008B000000}"/>
    <cellStyle name="Normal 2 2" xfId="27" xr:uid="{00000000-0005-0000-0000-00008C000000}"/>
    <cellStyle name="Normal 2 2 2" xfId="163" xr:uid="{00000000-0005-0000-0000-00008D000000}"/>
    <cellStyle name="Normal 2 3" xfId="28" xr:uid="{00000000-0005-0000-0000-00008E000000}"/>
    <cellStyle name="Normal 2 3 2" xfId="164" xr:uid="{00000000-0005-0000-0000-00008F000000}"/>
    <cellStyle name="Normal 2 4" xfId="165" xr:uid="{00000000-0005-0000-0000-000090000000}"/>
    <cellStyle name="Normal 2 5" xfId="220" xr:uid="{00000000-0005-0000-0000-000009000000}"/>
    <cellStyle name="Normal 20" xfId="166" xr:uid="{00000000-0005-0000-0000-000091000000}"/>
    <cellStyle name="Normal 21" xfId="167" xr:uid="{00000000-0005-0000-0000-000092000000}"/>
    <cellStyle name="Normal 22" xfId="168" xr:uid="{00000000-0005-0000-0000-000093000000}"/>
    <cellStyle name="Normal 23" xfId="169" xr:uid="{00000000-0005-0000-0000-000094000000}"/>
    <cellStyle name="Normal 24" xfId="170" xr:uid="{00000000-0005-0000-0000-000095000000}"/>
    <cellStyle name="Normal 25" xfId="171" xr:uid="{00000000-0005-0000-0000-000096000000}"/>
    <cellStyle name="Normal 26" xfId="222" xr:uid="{00000000-0005-0000-0000-00000B010000}"/>
    <cellStyle name="Normal 27" xfId="223" xr:uid="{00000000-0005-0000-0000-00000C010000}"/>
    <cellStyle name="Normal 3" xfId="29" xr:uid="{00000000-0005-0000-0000-000097000000}"/>
    <cellStyle name="Normal 3 2" xfId="173" xr:uid="{00000000-0005-0000-0000-000098000000}"/>
    <cellStyle name="Normal 3 2 2" xfId="174" xr:uid="{00000000-0005-0000-0000-000099000000}"/>
    <cellStyle name="Normal 3 3" xfId="175" xr:uid="{00000000-0005-0000-0000-00009A000000}"/>
    <cellStyle name="Normal 3 4" xfId="172" xr:uid="{00000000-0005-0000-0000-00009B000000}"/>
    <cellStyle name="Normal 4" xfId="30" xr:uid="{00000000-0005-0000-0000-00009C000000}"/>
    <cellStyle name="Normal 4 2" xfId="31" xr:uid="{00000000-0005-0000-0000-00009D000000}"/>
    <cellStyle name="Normal 4 3" xfId="176" xr:uid="{00000000-0005-0000-0000-00009E000000}"/>
    <cellStyle name="Normal 5" xfId="32" xr:uid="{00000000-0005-0000-0000-00009F000000}"/>
    <cellStyle name="Normal 5 2" xfId="177" xr:uid="{00000000-0005-0000-0000-0000A0000000}"/>
    <cellStyle name="Normal 6" xfId="33" xr:uid="{00000000-0005-0000-0000-0000A1000000}"/>
    <cellStyle name="Normal 6 2" xfId="178" xr:uid="{00000000-0005-0000-0000-0000A2000000}"/>
    <cellStyle name="Normal 7" xfId="34" xr:uid="{00000000-0005-0000-0000-0000A3000000}"/>
    <cellStyle name="Normal 7 2" xfId="179" xr:uid="{00000000-0005-0000-0000-0000A4000000}"/>
    <cellStyle name="Normal 8" xfId="35" xr:uid="{00000000-0005-0000-0000-0000A5000000}"/>
    <cellStyle name="Normal 8 2" xfId="180" xr:uid="{00000000-0005-0000-0000-0000A6000000}"/>
    <cellStyle name="Normal 9" xfId="36" xr:uid="{00000000-0005-0000-0000-0000A7000000}"/>
    <cellStyle name="Normal 9 2" xfId="181" xr:uid="{00000000-0005-0000-0000-0000A8000000}"/>
    <cellStyle name="Normal Table" xfId="182" xr:uid="{00000000-0005-0000-0000-0000A9000000}"/>
    <cellStyle name="Normal_Saldos vigentes menos cancel setiembre 06-Hoja Trabajo MSH 2" xfId="37" xr:uid="{00000000-0005-0000-0000-0000AB000000}"/>
    <cellStyle name="Notas 2" xfId="183" xr:uid="{00000000-0005-0000-0000-0000AD000000}"/>
    <cellStyle name="Output" xfId="184" xr:uid="{00000000-0005-0000-0000-0000AE000000}"/>
    <cellStyle name="Percent [2]" xfId="185" xr:uid="{00000000-0005-0000-0000-0000AF000000}"/>
    <cellStyle name="percentage difference" xfId="186" xr:uid="{00000000-0005-0000-0000-0000B0000000}"/>
    <cellStyle name="percentage difference one decimal" xfId="187" xr:uid="{00000000-0005-0000-0000-0000B1000000}"/>
    <cellStyle name="percentage difference zero decimal" xfId="188" xr:uid="{00000000-0005-0000-0000-0000B2000000}"/>
    <cellStyle name="Porcentaje" xfId="38" builtinId="5"/>
    <cellStyle name="Porcentaje 2" xfId="39" xr:uid="{00000000-0005-0000-0000-0000B4000000}"/>
    <cellStyle name="Porcentaje 2 2" xfId="190" xr:uid="{00000000-0005-0000-0000-0000B5000000}"/>
    <cellStyle name="Porcentaje 2 2 2" xfId="218" xr:uid="{ECED8B0E-2FC2-4DCD-9341-CBBB4B615D0D}"/>
    <cellStyle name="Porcentaje 3" xfId="40" xr:uid="{00000000-0005-0000-0000-0000B6000000}"/>
    <cellStyle name="Porcentaje 3 2" xfId="41" xr:uid="{00000000-0005-0000-0000-0000B7000000}"/>
    <cellStyle name="Porcentaje 3 3" xfId="191" xr:uid="{00000000-0005-0000-0000-0000B8000000}"/>
    <cellStyle name="Porcentaje 4" xfId="192" xr:uid="{00000000-0005-0000-0000-0000B9000000}"/>
    <cellStyle name="Porcentaje 5" xfId="189" xr:uid="{00000000-0005-0000-0000-0000BA000000}"/>
    <cellStyle name="Porcentual 2" xfId="42" xr:uid="{00000000-0005-0000-0000-0000BB000000}"/>
    <cellStyle name="Porcentual 2 10" xfId="43" xr:uid="{00000000-0005-0000-0000-0000BC000000}"/>
    <cellStyle name="Porcentual 2 2" xfId="44" xr:uid="{00000000-0005-0000-0000-0000BD000000}"/>
    <cellStyle name="Porcentual 3" xfId="45" xr:uid="{00000000-0005-0000-0000-0000BE000000}"/>
    <cellStyle name="Porcentual 4" xfId="46" xr:uid="{00000000-0005-0000-0000-0000BF000000}"/>
    <cellStyle name="Porcentual 5" xfId="47" xr:uid="{00000000-0005-0000-0000-0000C0000000}"/>
    <cellStyle name="Porcentual 6" xfId="48" xr:uid="{00000000-0005-0000-0000-0000C1000000}"/>
    <cellStyle name="Presentation" xfId="193" xr:uid="{00000000-0005-0000-0000-0000C2000000}"/>
    <cellStyle name="Publication" xfId="194" xr:uid="{00000000-0005-0000-0000-0000C3000000}"/>
    <cellStyle name="Red Text" xfId="195" xr:uid="{00000000-0005-0000-0000-0000C4000000}"/>
    <cellStyle name="Salida" xfId="49" builtinId="21"/>
    <cellStyle name="Salida 2" xfId="196" xr:uid="{00000000-0005-0000-0000-0000C6000000}"/>
    <cellStyle name="Style1" xfId="197" xr:uid="{00000000-0005-0000-0000-0000C7000000}"/>
    <cellStyle name="Text" xfId="198" xr:uid="{00000000-0005-0000-0000-0000C8000000}"/>
    <cellStyle name="Texto de advertencia 2" xfId="199" xr:uid="{00000000-0005-0000-0000-0000C9000000}"/>
    <cellStyle name="Texto explicativo 2" xfId="200" xr:uid="{00000000-0005-0000-0000-0000CA000000}"/>
    <cellStyle name="Title" xfId="201" xr:uid="{00000000-0005-0000-0000-0000CB000000}"/>
    <cellStyle name="Título 1 2" xfId="202" xr:uid="{00000000-0005-0000-0000-0000CC000000}"/>
    <cellStyle name="Título 2 2" xfId="203" xr:uid="{00000000-0005-0000-0000-0000CD000000}"/>
    <cellStyle name="Título 3 2" xfId="204" xr:uid="{00000000-0005-0000-0000-0000CE000000}"/>
    <cellStyle name="Título 4" xfId="205" xr:uid="{00000000-0005-0000-0000-0000CF000000}"/>
    <cellStyle name="TopGrey" xfId="206" xr:uid="{00000000-0005-0000-0000-0000D0000000}"/>
    <cellStyle name="Total 2" xfId="207" xr:uid="{00000000-0005-0000-0000-0000D1000000}"/>
    <cellStyle name="ДАТА" xfId="208" xr:uid="{00000000-0005-0000-0000-0000D2000000}"/>
    <cellStyle name="ДЕНЕЖНЫЙ_BOPENGC" xfId="209" xr:uid="{00000000-0005-0000-0000-0000D3000000}"/>
    <cellStyle name="ЗАГОЛОВОК1" xfId="210" xr:uid="{00000000-0005-0000-0000-0000D4000000}"/>
    <cellStyle name="ЗАГОЛОВОК2" xfId="211" xr:uid="{00000000-0005-0000-0000-0000D5000000}"/>
    <cellStyle name="ИТОГОВЫЙ" xfId="212" xr:uid="{00000000-0005-0000-0000-0000D6000000}"/>
    <cellStyle name="Обычный_BOPENGC" xfId="213" xr:uid="{00000000-0005-0000-0000-0000D7000000}"/>
    <cellStyle name="ПРОЦЕНТНЫЙ_BOPENGC" xfId="214" xr:uid="{00000000-0005-0000-0000-0000D8000000}"/>
    <cellStyle name="ТЕКСТ" xfId="215" xr:uid="{00000000-0005-0000-0000-0000D9000000}"/>
    <cellStyle name="ФИКСИРОВАННЫЙ" xfId="216" xr:uid="{00000000-0005-0000-0000-0000DA000000}"/>
    <cellStyle name="ФИНАНСОВЫЙ_BOPENGC" xfId="217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39178244566535E-2"/>
          <c:y val="0.25670271691420576"/>
          <c:w val="0.81018947973969002"/>
          <c:h val="0.62734159503406728"/>
        </c:manualLayout>
      </c:layout>
      <c:pie3DChart>
        <c:varyColors val="1"/>
        <c:ser>
          <c:idx val="0"/>
          <c:order val="0"/>
          <c:tx>
            <c:strRef>
              <c:f>'Deuda Interna colones'!$A$9</c:f>
              <c:strCache>
                <c:ptCount val="1"/>
                <c:pt idx="0">
                  <c:v>MONEDA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C5-4A76-B7E2-E1A6ACFE8383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C5-4A76-B7E2-E1A6ACFE83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('Deuda Interna colones'!$A$10,'Deuda Interna colones'!$A$12)</c:f>
              <c:strCache>
                <c:ptCount val="2"/>
                <c:pt idx="0">
                  <c:v>   Deuda ¢</c:v>
                </c:pt>
                <c:pt idx="1">
                  <c:v>   Deuda US$</c:v>
                </c:pt>
              </c:strCache>
            </c:strRef>
          </c:cat>
          <c:val>
            <c:numRef>
              <c:f>('Deuda Interna colones'!$DH$10,'Deuda Interna colones'!$DH$12)</c:f>
              <c:numCache>
                <c:formatCode>_(* #\ ##0.00_);_(* \(#\ ##0.00\);_(* "-"??_);_(@_)</c:formatCode>
                <c:ptCount val="2"/>
                <c:pt idx="0">
                  <c:v>18976377.366862681</c:v>
                </c:pt>
                <c:pt idx="1">
                  <c:v>3133099.2406770703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C5-4A76-B7E2-E1A6ACFE83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chemeClr val="bg1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Central. 
Datos al 31 de Septiembre del 2007. Datos porcentuales.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379,8536612</c:v>
          </c:tx>
          <c:spPr>
            <a:gradFill rotWithShape="0">
              <a:gsLst>
                <a:gs pos="0">
                  <a:srgbClr val="FFFFCC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3F-47AE-AFCE-095CC520120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3F-47AE-AFCE-095CC520120F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3F-47AE-AFCE-095CC520120F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3F-47AE-AFCE-095CC520120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3F-47AE-AFCE-095CC520120F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3F-47AE-AFCE-095CC520120F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3F-47AE-AFCE-095CC520120F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3F-47AE-AFCE-095CC520120F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3F-47AE-AFCE-095CC520120F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3F-47AE-AFCE-095CC520120F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3F-47AE-AFCE-095CC520120F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3F-47AE-AFCE-095CC520120F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3F-47AE-AFCE-095CC520120F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3F-47AE-AFCE-095CC520120F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3F-47AE-AFCE-095CC520120F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3F-47AE-AFCE-095CC520120F}"/>
                </c:ext>
              </c:extLst>
            </c:dLbl>
            <c:dLbl>
              <c:idx val="1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3F-47AE-AFCE-095CC520120F}"/>
                </c:ext>
              </c:extLst>
            </c:dLbl>
            <c:dLbl>
              <c:idx val="1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3F-47AE-AFCE-095CC52012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</c:numLit>
          </c:cat>
          <c:val>
            <c:numLit>
              <c:formatCode>General</c:formatCode>
              <c:ptCount val="27"/>
              <c:pt idx="0">
                <c:v>144.361318554446</c:v>
              </c:pt>
              <c:pt idx="1">
                <c:v>379.85366117943698</c:v>
              </c:pt>
              <c:pt idx="2">
                <c:v>282.71898613749403</c:v>
              </c:pt>
              <c:pt idx="3">
                <c:v>176.99060808711999</c:v>
              </c:pt>
              <c:pt idx="4">
                <c:v>262.62184903731202</c:v>
              </c:pt>
              <c:pt idx="5">
                <c:v>170.253582656639</c:v>
              </c:pt>
              <c:pt idx="6">
                <c:v>104.572848319717</c:v>
              </c:pt>
              <c:pt idx="7">
                <c:v>120.765089572631</c:v>
              </c:pt>
              <c:pt idx="8">
                <c:v>146.002565584964</c:v>
              </c:pt>
              <c:pt idx="9">
                <c:v>89.230667193275494</c:v>
              </c:pt>
              <c:pt idx="10">
                <c:v>7.6447699610117601</c:v>
              </c:pt>
              <c:pt idx="11">
                <c:v>4.1898281200732903</c:v>
              </c:pt>
              <c:pt idx="12">
                <c:v>3.2324016504736801</c:v>
              </c:pt>
              <c:pt idx="13">
                <c:v>68.829103284658103</c:v>
              </c:pt>
              <c:pt idx="14">
                <c:v>1.65088451131346</c:v>
              </c:pt>
              <c:pt idx="15">
                <c:v>5.4236824030592796</c:v>
              </c:pt>
              <c:pt idx="16">
                <c:v>1</c:v>
              </c:pt>
              <c:pt idx="17">
                <c:v>0.99174254215095603</c:v>
              </c:pt>
              <c:pt idx="18">
                <c:v>0.99174254215095603</c:v>
              </c:pt>
              <c:pt idx="19">
                <c:v>0.99174254215095603</c:v>
              </c:pt>
              <c:pt idx="20">
                <c:v>0.9234443752532</c:v>
              </c:pt>
              <c:pt idx="21">
                <c:v>0.84615951913208098</c:v>
              </c:pt>
              <c:pt idx="22">
                <c:v>0.459967195879255</c:v>
              </c:pt>
              <c:pt idx="23">
                <c:v>8.27615301645028E-2</c:v>
              </c:pt>
              <c:pt idx="24">
                <c:v>8.27615301645028E-2</c:v>
              </c:pt>
              <c:pt idx="25">
                <c:v>8.27615301645028E-2</c:v>
              </c:pt>
              <c:pt idx="2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AB3F-47AE-AFCE-095CC5201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167936"/>
        <c:axId val="88169472"/>
      </c:barChart>
      <c:catAx>
        <c:axId val="8816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88169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8169472"/>
        <c:scaling>
          <c:orientation val="minMax"/>
          <c:max val="0.30000000000000032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88167936"/>
        <c:crosses val="autoZero"/>
        <c:crossBetween val="between"/>
        <c:majorUnit val="0.0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88318100711957E-2"/>
          <c:y val="3.1172396133410153E-2"/>
          <c:w val="0.86283645578785406"/>
          <c:h val="0.768382952130983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Interna'!$C$102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Interna'!$B$103:$B$114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Interna'!$C$103:$C$114</c:f>
              <c:numCache>
                <c:formatCode>_(* #\ ##0.00_);_(* \(#\ ##0.00\);_(* "-"??_);_(@_)</c:formatCode>
                <c:ptCount val="12"/>
                <c:pt idx="7">
                  <c:v>112721.57855674818</c:v>
                </c:pt>
                <c:pt idx="8">
                  <c:v>211320.0233565126</c:v>
                </c:pt>
                <c:pt idx="9">
                  <c:v>15942.278702483802</c:v>
                </c:pt>
                <c:pt idx="10">
                  <c:v>189701.32468648342</c:v>
                </c:pt>
                <c:pt idx="11">
                  <c:v>22411.870377650095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A-4485-B5BE-6681B3404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4101248"/>
        <c:axId val="114103040"/>
      </c:barChart>
      <c:catAx>
        <c:axId val="1141012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14103040"/>
        <c:crossesAt val="0"/>
        <c:auto val="1"/>
        <c:lblAlgn val="ctr"/>
        <c:lblOffset val="100"/>
        <c:noMultiLvlLbl val="0"/>
      </c:catAx>
      <c:valAx>
        <c:axId val="1141030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14101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1417752869445"/>
          <c:y val="3.0732953391308344E-2"/>
          <c:w val="0.85486424648225401"/>
          <c:h val="0.7857184136386622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Interna'!$C$148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Interna'!$B$149:$B$160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Interna'!$C$149:$C$160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5.0983377199579653E-3</c:v>
                </c:pt>
                <c:pt idx="8">
                  <c:v>9.5578935271786788E-3</c:v>
                </c:pt>
                <c:pt idx="9">
                  <c:v>7.2106088196801472E-4</c:v>
                </c:pt>
                <c:pt idx="10">
                  <c:v>8.5800911552013706E-3</c:v>
                </c:pt>
                <c:pt idx="11">
                  <c:v>1.0136771111988795E-3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8-4F06-8E49-3073B895F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4128768"/>
        <c:axId val="114130304"/>
      </c:barChart>
      <c:catAx>
        <c:axId val="1141287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14130304"/>
        <c:crosses val="autoZero"/>
        <c:auto val="1"/>
        <c:lblAlgn val="ctr"/>
        <c:lblOffset val="100"/>
        <c:noMultiLvlLbl val="0"/>
      </c:catAx>
      <c:valAx>
        <c:axId val="114130304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14128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70923297170048E-2"/>
          <c:y val="3.0854146984603904E-2"/>
          <c:w val="0.85762626084295523"/>
          <c:h val="0.8043572065453539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Interna'!$C$125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Interna'!$B$126:$B$137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Interna'!$C$126:$C$137</c:f>
              <c:numCache>
                <c:formatCode>_(* #\ ##0.00_);_(* \(#\ ##0.00\);_(* "-"??_);_(@_)</c:formatCode>
                <c:ptCount val="12"/>
                <c:pt idx="7">
                  <c:v>222.14650300884514</c:v>
                </c:pt>
                <c:pt idx="8">
                  <c:v>416.45978352550674</c:v>
                </c:pt>
                <c:pt idx="9">
                  <c:v>31.41830968918017</c:v>
                </c:pt>
                <c:pt idx="10">
                  <c:v>373.85464642009265</c:v>
                </c:pt>
                <c:pt idx="11">
                  <c:v>44.168283429210717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4-4CFF-925A-0FC382294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770176"/>
        <c:axId val="144771712"/>
      </c:barChart>
      <c:catAx>
        <c:axId val="14477017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4771712"/>
        <c:crosses val="autoZero"/>
        <c:auto val="1"/>
        <c:lblAlgn val="ctr"/>
        <c:lblOffset val="100"/>
        <c:noMultiLvlLbl val="0"/>
      </c:catAx>
      <c:valAx>
        <c:axId val="144771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44770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>
                <a:solidFill>
                  <a:sysClr val="windowText" lastClr="000000"/>
                </a:solidFill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7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47065128252269E-2"/>
          <c:y val="3.4444531067279953E-2"/>
          <c:w val="0.84930883639546195"/>
          <c:h val="0.786427807635156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Interna'!$D$102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Interna'!$B$103:$B$114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Interna'!$D$103:$D$114</c:f>
              <c:numCache>
                <c:formatCode>_(* #\ ##0.00_);_(* \(#\ ##0.00\);_(* "-"??_);_(@_)</c:formatCode>
                <c:ptCount val="12"/>
                <c:pt idx="0">
                  <c:v>387750.0903096486</c:v>
                </c:pt>
                <c:pt idx="1">
                  <c:v>378789.39752859541</c:v>
                </c:pt>
                <c:pt idx="2">
                  <c:v>95719.615861272221</c:v>
                </c:pt>
                <c:pt idx="3">
                  <c:v>53737.616116490222</c:v>
                </c:pt>
                <c:pt idx="4">
                  <c:v>242454.49720819364</c:v>
                </c:pt>
                <c:pt idx="5">
                  <c:v>174386.6894720835</c:v>
                </c:pt>
                <c:pt idx="6">
                  <c:v>192799.90512856684</c:v>
                </c:pt>
                <c:pt idx="7">
                  <c:v>249278.18712939383</c:v>
                </c:pt>
                <c:pt idx="8">
                  <c:v>237834.94484484298</c:v>
                </c:pt>
                <c:pt idx="9">
                  <c:v>789.97770734140011</c:v>
                </c:pt>
                <c:pt idx="10">
                  <c:v>942.93782235906008</c:v>
                </c:pt>
                <c:pt idx="11">
                  <c:v>807.73023244753995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7-4682-96B3-4BA5FB10C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814080"/>
        <c:axId val="144815616"/>
      </c:barChart>
      <c:catAx>
        <c:axId val="1448140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4815616"/>
        <c:crosses val="autoZero"/>
        <c:auto val="1"/>
        <c:lblAlgn val="ctr"/>
        <c:lblOffset val="100"/>
        <c:noMultiLvlLbl val="0"/>
      </c:catAx>
      <c:valAx>
        <c:axId val="144815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44814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46263729551777"/>
          <c:y val="8.1074720732372221E-2"/>
          <c:w val="0.83754903825427607"/>
          <c:h val="0.7467191601049869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Interna'!$D$148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Interna'!$B$149:$B$160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Interna'!$D$149:$D$160</c:f>
              <c:numCache>
                <c:formatCode>0.0%</c:formatCode>
                <c:ptCount val="12"/>
                <c:pt idx="0">
                  <c:v>1.7537732674206247E-2</c:v>
                </c:pt>
                <c:pt idx="1">
                  <c:v>1.7132445251979465E-2</c:v>
                </c:pt>
                <c:pt idx="2">
                  <c:v>4.3293478882548498E-3</c:v>
                </c:pt>
                <c:pt idx="3">
                  <c:v>2.4305241173445363E-3</c:v>
                </c:pt>
                <c:pt idx="4">
                  <c:v>1.0966089406454427E-2</c:v>
                </c:pt>
                <c:pt idx="5">
                  <c:v>7.8874182581334523E-3</c:v>
                </c:pt>
                <c:pt idx="6">
                  <c:v>8.7202383191114716E-3</c:v>
                </c:pt>
                <c:pt idx="7">
                  <c:v>1.1274721313139779E-2</c:v>
                </c:pt>
                <c:pt idx="8">
                  <c:v>1.0757149482396013E-2</c:v>
                </c:pt>
                <c:pt idx="9">
                  <c:v>3.5730276268593477E-5</c:v>
                </c:pt>
                <c:pt idx="10">
                  <c:v>4.2648581831986943E-5</c:v>
                </c:pt>
                <c:pt idx="11">
                  <c:v>3.6533213643424225E-5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B-4038-A194-16C59D0E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246848"/>
        <c:axId val="145252736"/>
      </c:barChart>
      <c:catAx>
        <c:axId val="1452468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5252736"/>
        <c:crosses val="autoZero"/>
        <c:auto val="1"/>
        <c:lblAlgn val="ctr"/>
        <c:lblOffset val="100"/>
        <c:noMultiLvlLbl val="0"/>
      </c:catAx>
      <c:valAx>
        <c:axId val="14525273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45246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625886442137"/>
          <c:y val="7.616092764523838E-2"/>
          <c:w val="0.85907644349749746"/>
          <c:h val="0.7437620297462816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Interna'!$D$125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Interna'!$B$126:$B$137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Interna'!$D$126:$D$137</c:f>
              <c:numCache>
                <c:formatCode>_(* #\ ##0.00_);_(* \(#\ ##0.00\);_(* "-"??_);_(@_)</c:formatCode>
                <c:ptCount val="12"/>
                <c:pt idx="0">
                  <c:v>764.1600455434326</c:v>
                </c:pt>
                <c:pt idx="1">
                  <c:v>746.50072430845319</c:v>
                </c:pt>
                <c:pt idx="2">
                  <c:v>188.63981684062952</c:v>
                </c:pt>
                <c:pt idx="3">
                  <c:v>105.90362247544481</c:v>
                </c:pt>
                <c:pt idx="4">
                  <c:v>477.81817273302909</c:v>
                </c:pt>
                <c:pt idx="5">
                  <c:v>343.67326765220827</c:v>
                </c:pt>
                <c:pt idx="6">
                  <c:v>379.96118625313699</c:v>
                </c:pt>
                <c:pt idx="7">
                  <c:v>491.26598701153637</c:v>
                </c:pt>
                <c:pt idx="8">
                  <c:v>468.71417138631318</c:v>
                </c:pt>
                <c:pt idx="9">
                  <c:v>1.5568517349363444</c:v>
                </c:pt>
                <c:pt idx="10">
                  <c:v>1.8582984950515549</c:v>
                </c:pt>
                <c:pt idx="11">
                  <c:v>1.591837594985495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8-46A3-A4A7-88413019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270272"/>
        <c:axId val="145271808"/>
      </c:barChart>
      <c:catAx>
        <c:axId val="1452702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5271808"/>
        <c:crosses val="autoZero"/>
        <c:auto val="1"/>
        <c:lblAlgn val="ctr"/>
        <c:lblOffset val="100"/>
        <c:noMultiLvlLbl val="0"/>
      </c:catAx>
      <c:valAx>
        <c:axId val="1452718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45270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6752982596605"/>
          <c:y val="5.3435186273357631E-2"/>
          <c:w val="0.84840937015564688"/>
          <c:h val="0.7440002089291077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Interna'!$E$102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Interna'!$B$103:$B$114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Interna'!$E$103:$E$114</c:f>
              <c:numCache>
                <c:formatCode>_(* #\ ##0.00_);_(* \(#\ ##0.00\);_(* "-"??_);_(@_)</c:formatCode>
                <c:ptCount val="12"/>
                <c:pt idx="0">
                  <c:v>1975.8842554566399</c:v>
                </c:pt>
                <c:pt idx="1">
                  <c:v>439536.93458341155</c:v>
                </c:pt>
                <c:pt idx="2">
                  <c:v>348061.89652966958</c:v>
                </c:pt>
                <c:pt idx="3">
                  <c:v>43992.916771374941</c:v>
                </c:pt>
                <c:pt idx="4">
                  <c:v>155514.58891218505</c:v>
                </c:pt>
                <c:pt idx="5">
                  <c:v>40683.1033475472</c:v>
                </c:pt>
                <c:pt idx="6">
                  <c:v>119184.40633350622</c:v>
                </c:pt>
                <c:pt idx="7">
                  <c:v>272181.17036380828</c:v>
                </c:pt>
                <c:pt idx="8">
                  <c:v>449.92947956563</c:v>
                </c:pt>
                <c:pt idx="9">
                  <c:v>664.26351489216006</c:v>
                </c:pt>
                <c:pt idx="10">
                  <c:v>180500.24966847457</c:v>
                </c:pt>
                <c:pt idx="11">
                  <c:v>457.48306326159008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E-4879-A3CC-61CB73D19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366848"/>
        <c:axId val="146368384"/>
      </c:barChart>
      <c:catAx>
        <c:axId val="1463668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6368384"/>
        <c:crosses val="autoZero"/>
        <c:auto val="1"/>
        <c:lblAlgn val="ctr"/>
        <c:lblOffset val="100"/>
        <c:noMultiLvlLbl val="0"/>
      </c:catAx>
      <c:valAx>
        <c:axId val="146368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46366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749078928939"/>
          <c:y val="8.5679840259202056E-2"/>
          <c:w val="0.85936308575613218"/>
          <c:h val="0.700819690704129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Interna'!$E$125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Interna'!$B$126:$B$137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Interna'!$E$126:$E$137</c:f>
              <c:numCache>
                <c:formatCode>_(* #\ ##0.00_);_(* \(#\ ##0.00\);_(* "-"??_);_(@_)</c:formatCode>
                <c:ptCount val="12"/>
                <c:pt idx="0">
                  <c:v>3.893981820694179</c:v>
                </c:pt>
                <c:pt idx="1">
                  <c:v>866.21917658628263</c:v>
                </c:pt>
                <c:pt idx="2">
                  <c:v>685.94437848265602</c:v>
                </c:pt>
                <c:pt idx="3">
                  <c:v>86.699217160094065</c:v>
                </c:pt>
                <c:pt idx="4">
                  <c:v>306.48099978752316</c:v>
                </c:pt>
                <c:pt idx="5">
                  <c:v>80.176389081130452</c:v>
                </c:pt>
                <c:pt idx="6">
                  <c:v>234.88314676896107</c:v>
                </c:pt>
                <c:pt idx="7">
                  <c:v>536.40213307281579</c:v>
                </c:pt>
                <c:pt idx="8">
                  <c:v>0.88670032628912931</c:v>
                </c:pt>
                <c:pt idx="9">
                  <c:v>1.3090999859921961</c:v>
                </c:pt>
                <c:pt idx="10">
                  <c:v>355.72159092758375</c:v>
                </c:pt>
                <c:pt idx="11">
                  <c:v>0.90158658165147221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1-4D41-8BFB-38D45704D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402304"/>
        <c:axId val="146404096"/>
      </c:barChart>
      <c:catAx>
        <c:axId val="1464023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6404096"/>
        <c:crosses val="autoZero"/>
        <c:auto val="1"/>
        <c:lblAlgn val="ctr"/>
        <c:lblOffset val="100"/>
        <c:noMultiLvlLbl val="0"/>
      </c:catAx>
      <c:valAx>
        <c:axId val="1464040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46402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6921725717462"/>
          <c:y val="8.1997815966435045E-2"/>
          <c:w val="0.85223078274282749"/>
          <c:h val="0.729479280418424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Interna'!$E$148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Interna'!$B$149:$B$160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Interna'!$E$149:$E$160</c:f>
              <c:numCache>
                <c:formatCode>0.0%</c:formatCode>
                <c:ptCount val="12"/>
                <c:pt idx="0">
                  <c:v>8.9368205793837106E-5</c:v>
                </c:pt>
                <c:pt idx="1">
                  <c:v>1.9880024406978551E-2</c:v>
                </c:pt>
                <c:pt idx="2">
                  <c:v>1.5742656540814443E-2</c:v>
                </c:pt>
                <c:pt idx="3">
                  <c:v>1.9897764905195685E-3</c:v>
                </c:pt>
                <c:pt idx="4">
                  <c:v>7.0338430742929309E-3</c:v>
                </c:pt>
                <c:pt idx="5">
                  <c:v>1.8400753699286346E-3</c:v>
                </c:pt>
                <c:pt idx="6">
                  <c:v>5.3906480216208323E-3</c:v>
                </c:pt>
                <c:pt idx="7">
                  <c:v>1.2310611200583072E-2</c:v>
                </c:pt>
                <c:pt idx="8">
                  <c:v>2.0350073751279826E-5</c:v>
                </c:pt>
                <c:pt idx="9">
                  <c:v>3.0044289454850035E-5</c:v>
                </c:pt>
                <c:pt idx="10">
                  <c:v>8.1639313708095906E-3</c:v>
                </c:pt>
                <c:pt idx="11">
                  <c:v>2.0691718369560122E-5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B-4F2C-A71B-0B2EF0AF2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679680"/>
        <c:axId val="146681216"/>
      </c:barChart>
      <c:catAx>
        <c:axId val="1466796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6681216"/>
        <c:crosses val="autoZero"/>
        <c:auto val="1"/>
        <c:lblAlgn val="ctr"/>
        <c:lblOffset val="100"/>
        <c:noMultiLvlLbl val="0"/>
      </c:catAx>
      <c:valAx>
        <c:axId val="14668121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46679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Interna colones'!$A$15</c:f>
              <c:strCache>
                <c:ptCount val="1"/>
                <c:pt idx="0">
                  <c:v>TIPO DE INSTRUMENTO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explosion val="30"/>
            <c:spPr>
              <a:solidFill>
                <a:srgbClr val="CCE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C0-428B-940F-DBE666478E1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C0-428B-940F-DBE666478E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8C0-428B-940F-DBE666478E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('Deuda Interna colones'!$A$16,'Deuda Interna colones'!$A$18,'Deuda Interna colones'!$A$20)</c:f>
              <c:strCache>
                <c:ptCount val="3"/>
                <c:pt idx="0">
                  <c:v>   Deuda Ajustable</c:v>
                </c:pt>
                <c:pt idx="1">
                  <c:v>   Deuda Fija</c:v>
                </c:pt>
                <c:pt idx="2">
                  <c:v>   Deuda Indexada</c:v>
                </c:pt>
              </c:strCache>
            </c:strRef>
          </c:cat>
          <c:val>
            <c:numRef>
              <c:f>('Deuda Interna colones'!$DH$16,'Deuda Interna colones'!$DH$18,'Deuda Interna colones'!$DH$20)</c:f>
              <c:numCache>
                <c:formatCode>_(* #\ ##0.00_);_(* \(#\ ##0.00\);_(* "-"??_);_(@_)</c:formatCode>
                <c:ptCount val="3"/>
                <c:pt idx="0">
                  <c:v>2294947.96453354</c:v>
                </c:pt>
                <c:pt idx="1">
                  <c:v>17106692.528225362</c:v>
                </c:pt>
                <c:pt idx="2">
                  <c:v>2707836.1147808474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C0-428B-940F-DBE666478E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chemeClr val="bg1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16165243188251"/>
          <c:y val="4.7088080470388129E-2"/>
          <c:w val="0.84765893549900428"/>
          <c:h val="0.70739471291579725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08320"/>
        <c:axId val="148010112"/>
      </c:barChart>
      <c:catAx>
        <c:axId val="14800832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8010112"/>
        <c:crosses val="autoZero"/>
        <c:auto val="1"/>
        <c:lblAlgn val="ctr"/>
        <c:lblOffset val="100"/>
        <c:noMultiLvlLbl val="0"/>
      </c:catAx>
      <c:valAx>
        <c:axId val="1480101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48008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2019615969057"/>
          <c:y val="4.1669908908445269E-2"/>
          <c:w val="0.84271945687955963"/>
          <c:h val="0.73618950363822799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031360"/>
        <c:axId val="148032896"/>
      </c:barChart>
      <c:catAx>
        <c:axId val="1480313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8032896"/>
        <c:crosses val="autoZero"/>
        <c:auto val="1"/>
        <c:lblAlgn val="ctr"/>
        <c:lblOffset val="100"/>
        <c:noMultiLvlLbl val="0"/>
      </c:catAx>
      <c:valAx>
        <c:axId val="1480328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48031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CE-4554-9A75-A217CB1B5F5E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CE-4554-9A75-A217CB1B5F5E}"/>
              </c:ext>
            </c:extLst>
          </c:dPt>
          <c:dPt>
            <c:idx val="2"/>
            <c:bubble3D val="0"/>
            <c:spPr>
              <a:solidFill>
                <a:srgbClr val="CCEC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DCE-4554-9A75-A217CB1B5F5E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DCE-4554-9A75-A217CB1B5F5E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DCE-4554-9A75-A217CB1B5F5E}"/>
              </c:ext>
            </c:extLst>
          </c:dPt>
          <c:dLbls>
            <c:dLbl>
              <c:idx val="1"/>
              <c:layout>
                <c:manualLayout>
                  <c:x val="5.419436295307635E-2"/>
                  <c:y val="-9.68110079022768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E-4554-9A75-A217CB1B5F5E}"/>
                </c:ext>
              </c:extLst>
            </c:dLbl>
            <c:dLbl>
              <c:idx val="2"/>
              <c:layout>
                <c:manualLayout>
                  <c:x val="3.7966822295452597E-2"/>
                  <c:y val="4.45791960826470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CE-4554-9A75-A217CB1B5F5E}"/>
                </c:ext>
              </c:extLst>
            </c:dLbl>
            <c:dLbl>
              <c:idx val="3"/>
              <c:layout>
                <c:manualLayout>
                  <c:x val="2.2858359257228247E-2"/>
                  <c:y val="-2.56505886121215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CE-4554-9A75-A217CB1B5F5E}"/>
                </c:ext>
              </c:extLst>
            </c:dLbl>
            <c:dLbl>
              <c:idx val="4"/>
              <c:layout>
                <c:manualLayout>
                  <c:x val="1.2158649660317883E-3"/>
                  <c:y val="3.564231890368542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CE-4554-9A75-A217CB1B5F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('Gráficos Deuda Externa'!$C$101,'Gráficos Deuda Externa'!$C$94,'Gráficos Deuda Externa'!$E$97)</c:f>
              <c:strCache>
                <c:ptCount val="3"/>
                <c:pt idx="0">
                  <c:v>US$</c:v>
                </c:pt>
                <c:pt idx="1">
                  <c:v>CRC</c:v>
                </c:pt>
                <c:pt idx="2">
                  <c:v>Otras monedas</c:v>
                </c:pt>
              </c:strCache>
            </c:strRef>
          </c:cat>
          <c:val>
            <c:numRef>
              <c:f>('Gráficos Deuda Externa'!$H$95,'Gráficos Deuda Externa'!$H$93,'Gráficos Deuda Externa'!$H$94)</c:f>
              <c:numCache>
                <c:formatCode>0.00%</c:formatCode>
                <c:ptCount val="3"/>
                <c:pt idx="0">
                  <c:v>0.64606045295257586</c:v>
                </c:pt>
                <c:pt idx="1">
                  <c:v>0.10516099980350789</c:v>
                </c:pt>
                <c:pt idx="2">
                  <c:v>0.24877854724391621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CE-4554-9A75-A217CB1B5F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25"/>
        <c:splitType val="cust"/>
        <c:custSplit>
          <c:secondPiePt val="1"/>
          <c:secondPiePt val="2"/>
          <c:secondPiePt val="3"/>
        </c:custSplit>
        <c:secondPieSize val="75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165354330709"/>
          <c:y val="5.6366330592439833E-2"/>
          <c:w val="0.81748934613854274"/>
          <c:h val="0.6627717167884135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Deuda Externa'!$B$82</c:f>
              <c:strCache>
                <c:ptCount val="1"/>
                <c:pt idx="0">
                  <c:v>   %PIB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diamond"/>
            <c:size val="8"/>
            <c:spPr>
              <a:solidFill>
                <a:srgbClr val="00B0F0"/>
              </a:solidFill>
              <a:ln w="12700"/>
            </c:spPr>
          </c:marker>
          <c:cat>
            <c:numRef>
              <c:f>'Gráficos Deuda Externa'!$C$81:$AC$81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Externa'!$C$82:$AC$82</c:f>
              <c:numCache>
                <c:formatCode>0.00%</c:formatCode>
                <c:ptCount val="27"/>
                <c:pt idx="0">
                  <c:v>3.4338942937608436E-3</c:v>
                </c:pt>
                <c:pt idx="1">
                  <c:v>4.7329315942628769E-3</c:v>
                </c:pt>
                <c:pt idx="2">
                  <c:v>5.6656939473578071E-3</c:v>
                </c:pt>
                <c:pt idx="3">
                  <c:v>7.6138434041180579E-3</c:v>
                </c:pt>
                <c:pt idx="4">
                  <c:v>8.1150334598289724E-3</c:v>
                </c:pt>
                <c:pt idx="5">
                  <c:v>8.7597571627980302E-3</c:v>
                </c:pt>
                <c:pt idx="6">
                  <c:v>9.0468711481181373E-3</c:v>
                </c:pt>
                <c:pt idx="7">
                  <c:v>8.4927046713490755E-3</c:v>
                </c:pt>
                <c:pt idx="8">
                  <c:v>7.562745744382429E-3</c:v>
                </c:pt>
                <c:pt idx="9">
                  <c:v>6.392843439103642E-3</c:v>
                </c:pt>
                <c:pt idx="10">
                  <c:v>5.2696549987860256E-3</c:v>
                </c:pt>
                <c:pt idx="11">
                  <c:v>4.5706757306073409E-3</c:v>
                </c:pt>
                <c:pt idx="12">
                  <c:v>3.3692251342551985E-3</c:v>
                </c:pt>
                <c:pt idx="13">
                  <c:v>2.7901730325752554E-3</c:v>
                </c:pt>
                <c:pt idx="14">
                  <c:v>2.0835449926746631E-3</c:v>
                </c:pt>
                <c:pt idx="15">
                  <c:v>2.5837228138275623E-3</c:v>
                </c:pt>
                <c:pt idx="16">
                  <c:v>3.6359233677707545E-3</c:v>
                </c:pt>
                <c:pt idx="17">
                  <c:v>4.9479404670254761E-3</c:v>
                </c:pt>
                <c:pt idx="18">
                  <c:v>5.9179650702546648E-3</c:v>
                </c:pt>
                <c:pt idx="19">
                  <c:v>5.9451391403558644E-3</c:v>
                </c:pt>
                <c:pt idx="20">
                  <c:v>5.9056261300018884E-3</c:v>
                </c:pt>
                <c:pt idx="21">
                  <c:v>5.4778667500270644E-3</c:v>
                </c:pt>
                <c:pt idx="22">
                  <c:v>6.5626024287886104E-3</c:v>
                </c:pt>
                <c:pt idx="23">
                  <c:v>6.2700891565230007E-3</c:v>
                </c:pt>
                <c:pt idx="24">
                  <c:v>6.8715183934884494E-3</c:v>
                </c:pt>
                <c:pt idx="25">
                  <c:v>8.7173893706065705E-3</c:v>
                </c:pt>
                <c:pt idx="26">
                  <c:v>1.0423905398833611E-2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03-4B00-8714-A10DE77693A5}"/>
            </c:ext>
          </c:extLst>
        </c:ser>
        <c:ser>
          <c:idx val="1"/>
          <c:order val="1"/>
          <c:tx>
            <c:strRef>
              <c:f>'Gráficos Deuda Externa'!$B$83</c:f>
              <c:strCache>
                <c:ptCount val="1"/>
                <c:pt idx="0">
                  <c:v>   %Ingresos Corrientes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/>
            </c:spPr>
          </c:marker>
          <c:cat>
            <c:numRef>
              <c:f>'Gráficos Deuda Externa'!$C$81:$AC$81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Externa'!$C$83:$AC$83</c:f>
              <c:numCache>
                <c:formatCode>0.00%</c:formatCode>
                <c:ptCount val="27"/>
                <c:pt idx="0">
                  <c:v>2.800770059905297E-2</c:v>
                </c:pt>
                <c:pt idx="1">
                  <c:v>3.901581632429383E-2</c:v>
                </c:pt>
                <c:pt idx="2">
                  <c:v>4.3571153754670543E-2</c:v>
                </c:pt>
                <c:pt idx="3">
                  <c:v>5.6589668133866698E-2</c:v>
                </c:pt>
                <c:pt idx="4">
                  <c:v>6.1644056393083631E-2</c:v>
                </c:pt>
                <c:pt idx="5">
                  <c:v>6.4886541234315184E-2</c:v>
                </c:pt>
                <c:pt idx="6">
                  <c:v>6.799655987043475E-2</c:v>
                </c:pt>
                <c:pt idx="7">
                  <c:v>6.2745704946309794E-2</c:v>
                </c:pt>
                <c:pt idx="8">
                  <c:v>5.4622943872755694E-2</c:v>
                </c:pt>
                <c:pt idx="9">
                  <c:v>4.2998865656023351E-2</c:v>
                </c:pt>
                <c:pt idx="10">
                  <c:v>3.4099357991912355E-2</c:v>
                </c:pt>
                <c:pt idx="11">
                  <c:v>3.3945857397029384E-2</c:v>
                </c:pt>
                <c:pt idx="12">
                  <c:v>2.4082972532309392E-2</c:v>
                </c:pt>
                <c:pt idx="13">
                  <c:v>1.9741713212339435E-2</c:v>
                </c:pt>
                <c:pt idx="14">
                  <c:v>1.4889877003030301E-2</c:v>
                </c:pt>
                <c:pt idx="15">
                  <c:v>1.8164623975565369E-2</c:v>
                </c:pt>
                <c:pt idx="16">
                  <c:v>2.5982869243233692E-2</c:v>
                </c:pt>
                <c:pt idx="17">
                  <c:v>3.4496088916601664E-2</c:v>
                </c:pt>
                <c:pt idx="18">
                  <c:v>4.027827369886397E-2</c:v>
                </c:pt>
                <c:pt idx="19">
                  <c:v>4.101262694695032E-2</c:v>
                </c:pt>
                <c:pt idx="20">
                  <c:v>4.1596379496722444E-2</c:v>
                </c:pt>
                <c:pt idx="21">
                  <c:v>3.9431028950885454E-2</c:v>
                </c:pt>
                <c:pt idx="22">
                  <c:v>5.1015695136170859E-2</c:v>
                </c:pt>
                <c:pt idx="23">
                  <c:v>4.0010207104033531E-2</c:v>
                </c:pt>
                <c:pt idx="24">
                  <c:v>4.1986805341569601E-2</c:v>
                </c:pt>
                <c:pt idx="25">
                  <c:v>5.71764202935829E-2</c:v>
                </c:pt>
                <c:pt idx="26">
                  <c:v>6.9163478784942653E-2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3-4B00-8714-A10DE77693A5}"/>
            </c:ext>
          </c:extLst>
        </c:ser>
        <c:ser>
          <c:idx val="2"/>
          <c:order val="2"/>
          <c:tx>
            <c:strRef>
              <c:f>'Gráficos Deuda Externa'!$B$84</c:f>
              <c:strCache>
                <c:ptCount val="1"/>
                <c:pt idx="0">
                  <c:v>   %Gastos Totales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pPr>
              <a:solidFill>
                <a:schemeClr val="accent3"/>
              </a:solidFill>
              <a:ln w="12700"/>
            </c:spPr>
          </c:marker>
          <c:cat>
            <c:numRef>
              <c:f>'Gráficos Deuda Externa'!$C$81:$AC$81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Externa'!$C$84:$AC$84</c:f>
              <c:numCache>
                <c:formatCode>0.00%</c:formatCode>
                <c:ptCount val="27"/>
                <c:pt idx="0">
                  <c:v>2.3316196581252613E-2</c:v>
                </c:pt>
                <c:pt idx="1">
                  <c:v>3.3041126058456612E-2</c:v>
                </c:pt>
                <c:pt idx="2">
                  <c:v>3.5309670278952279E-2</c:v>
                </c:pt>
                <c:pt idx="3">
                  <c:v>4.6967977284597548E-2</c:v>
                </c:pt>
                <c:pt idx="4">
                  <c:v>4.717588044375861E-2</c:v>
                </c:pt>
                <c:pt idx="5">
                  <c:v>5.2633507193981348E-2</c:v>
                </c:pt>
                <c:pt idx="6">
                  <c:v>5.732485767528913E-2</c:v>
                </c:pt>
                <c:pt idx="7">
                  <c:v>5.6172723099337803E-2</c:v>
                </c:pt>
                <c:pt idx="8">
                  <c:v>5.2077615402922529E-2</c:v>
                </c:pt>
                <c:pt idx="9">
                  <c:v>4.4894935984988615E-2</c:v>
                </c:pt>
                <c:pt idx="10">
                  <c:v>3.4502925119770642E-2</c:v>
                </c:pt>
                <c:pt idx="11">
                  <c:v>2.727337490430479E-2</c:v>
                </c:pt>
                <c:pt idx="12">
                  <c:v>1.7727241893129204E-2</c:v>
                </c:pt>
                <c:pt idx="13">
                  <c:v>1.5409383808936729E-2</c:v>
                </c:pt>
                <c:pt idx="14">
                  <c:v>1.1389420395514363E-2</c:v>
                </c:pt>
                <c:pt idx="15">
                  <c:v>1.3183464919220338E-2</c:v>
                </c:pt>
                <c:pt idx="16">
                  <c:v>1.8029466271469268E-2</c:v>
                </c:pt>
                <c:pt idx="17">
                  <c:v>2.3384504272148582E-2</c:v>
                </c:pt>
                <c:pt idx="18">
                  <c:v>2.9627081834619203E-2</c:v>
                </c:pt>
                <c:pt idx="19">
                  <c:v>2.8713748383127083E-2</c:v>
                </c:pt>
                <c:pt idx="20">
                  <c:v>2.9287708798166414E-2</c:v>
                </c:pt>
                <c:pt idx="21">
                  <c:v>2.6298078929876574E-2</c:v>
                </c:pt>
                <c:pt idx="22">
                  <c:v>3.1176270439542679E-2</c:v>
                </c:pt>
                <c:pt idx="23">
                  <c:v>3.0336015385972703E-2</c:v>
                </c:pt>
                <c:pt idx="24">
                  <c:v>3.6405253675858999E-2</c:v>
                </c:pt>
                <c:pt idx="25">
                  <c:v>4.7075681168039958E-2</c:v>
                </c:pt>
                <c:pt idx="26">
                  <c:v>5.5266928851665155E-2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03-4B00-8714-A10DE7769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58656"/>
        <c:axId val="117160960"/>
      </c:lineChart>
      <c:catAx>
        <c:axId val="11715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PERÍODO</a:t>
                </a:r>
              </a:p>
            </c:rich>
          </c:tx>
          <c:layout>
            <c:manualLayout>
              <c:xMode val="edge"/>
              <c:yMode val="edge"/>
              <c:x val="0.46883784201060719"/>
              <c:y val="0.8517133099326439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1716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160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PORCENTAJE</a:t>
                </a:r>
              </a:p>
            </c:rich>
          </c:tx>
          <c:layout>
            <c:manualLayout>
              <c:xMode val="edge"/>
              <c:yMode val="edge"/>
              <c:x val="1.0729692174805653E-2"/>
              <c:y val="0.4121620339626221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117158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20162821459718"/>
          <c:y val="0.9328093476267274"/>
          <c:w val="0.78518800412269596"/>
          <c:h val="5.7183695411567537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Externa dólares'!$A$25</c:f>
              <c:strCache>
                <c:ptCount val="1"/>
                <c:pt idx="0">
                  <c:v>TIPO DE INSTRUMENTO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12"/>
            <c:extLst>
              <c:ext xmlns:c16="http://schemas.microsoft.com/office/drawing/2014/chart" uri="{C3380CC4-5D6E-409C-BE32-E72D297353CC}">
                <c16:uniqueId val="{00000000-87B7-406D-ACF8-AF139AD4C2C7}"/>
              </c:ext>
            </c:extLst>
          </c:dPt>
          <c:dPt>
            <c:idx val="1"/>
            <c:bubble3D val="0"/>
            <c:explosion val="4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B7-406D-ACF8-AF139AD4C2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7A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('Deuda Externa dólares'!$A$26,'Deuda Externa dólares'!$A$28)</c:f>
              <c:strCache>
                <c:ptCount val="2"/>
                <c:pt idx="0">
                  <c:v>   Deuda Ajustable</c:v>
                </c:pt>
                <c:pt idx="1">
                  <c:v>   Deuda Fija</c:v>
                </c:pt>
              </c:strCache>
            </c:strRef>
          </c:cat>
          <c:val>
            <c:numRef>
              <c:f>('Deuda Externa dólares'!$DH$26,'Deuda Externa dólares'!$DH$28)</c:f>
              <c:numCache>
                <c:formatCode>_(* #\ ##0.00_);_(* \(#\ ##0.00\);_(* "-"??_);_(@_)</c:formatCode>
                <c:ptCount val="2"/>
                <c:pt idx="0">
                  <c:v>7021.598769977486</c:v>
                </c:pt>
                <c:pt idx="1">
                  <c:v>7784.6696751553573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B7-406D-ACF8-AF139AD4C2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Externa dólares'!$A$33</c:f>
              <c:strCache>
                <c:ptCount val="1"/>
                <c:pt idx="0">
                  <c:v>VENCIMIENTO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CD-44BA-8E78-15099B4A3F44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CD-44BA-8E78-15099B4A3F44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CD-44BA-8E78-15099B4A3F44}"/>
              </c:ext>
            </c:extLst>
          </c:dPt>
          <c:dLbls>
            <c:dLbl>
              <c:idx val="0"/>
              <c:layout>
                <c:manualLayout>
                  <c:x val="0.1615230190820742"/>
                  <c:y val="3.39953032186766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CD-44BA-8E78-15099B4A3F44}"/>
                </c:ext>
              </c:extLst>
            </c:dLbl>
            <c:dLbl>
              <c:idx val="2"/>
              <c:layout>
                <c:manualLayout>
                  <c:x val="-3.5630546181727285E-2"/>
                  <c:y val="0.450396463599944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CD-44BA-8E78-15099B4A3F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7A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('Deuda Externa dólares'!$A$34,'Deuda Externa dólares'!$A$36,'Deuda Externa dólares'!$A$38)</c:f>
              <c:strCache>
                <c:ptCount val="3"/>
                <c:pt idx="0">
                  <c:v>   Deuda &lt; 1 año</c:v>
                </c:pt>
                <c:pt idx="1">
                  <c:v>   Deuda &gt; 1 y &lt; 5 años</c:v>
                </c:pt>
                <c:pt idx="2">
                  <c:v>   Deuda &gt; 5 años</c:v>
                </c:pt>
              </c:strCache>
            </c:strRef>
          </c:cat>
          <c:val>
            <c:numRef>
              <c:f>('Deuda Externa dólares'!$DH$34,'Deuda Externa dólares'!$DH$36,'Deuda Externa dólares'!$DH$38)</c:f>
              <c:numCache>
                <c:formatCode>_(* #\ ##0.00_);_(* \(#\ ##0.00\);_(* "-"??_);_(@_)</c:formatCode>
                <c:ptCount val="3"/>
                <c:pt idx="0">
                  <c:v>482.3606511375292</c:v>
                </c:pt>
                <c:pt idx="1">
                  <c:v>3192.1222254642703</c:v>
                </c:pt>
                <c:pt idx="2">
                  <c:v>11131.785568531068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CD-44BA-8E78-15099B4A3F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Externa dólares'!$A$17</c:f>
              <c:strCache>
                <c:ptCount val="1"/>
                <c:pt idx="0">
                  <c:v>ACREEDOR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C6-4199-ADED-0ABAC7E0C01E}"/>
              </c:ext>
            </c:extLst>
          </c:dPt>
          <c:dPt>
            <c:idx val="1"/>
            <c:bubble3D val="0"/>
            <c:explosion val="2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C6-4199-ADED-0ABAC7E0C01E}"/>
              </c:ext>
            </c:extLst>
          </c:dPt>
          <c:dPt>
            <c:idx val="2"/>
            <c:bubble3D val="0"/>
            <c:explosion val="1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C6-4199-ADED-0ABAC7E0C01E}"/>
              </c:ext>
            </c:extLst>
          </c:dPt>
          <c:dLbls>
            <c:dLbl>
              <c:idx val="1"/>
              <c:layout>
                <c:manualLayout>
                  <c:x val="-2.0188652510981113E-2"/>
                  <c:y val="-8.48769276974706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C6-4199-ADED-0ABAC7E0C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7A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('Deuda Externa dólares'!$A$18,'Deuda Externa dólares'!$A$20,'Deuda Externa dólares'!$A$22)</c:f>
              <c:strCache>
                <c:ptCount val="3"/>
                <c:pt idx="0">
                  <c:v>   Bilateral</c:v>
                </c:pt>
                <c:pt idx="1">
                  <c:v>   Eurobonos</c:v>
                </c:pt>
                <c:pt idx="2">
                  <c:v>   Multilateral</c:v>
                </c:pt>
              </c:strCache>
            </c:strRef>
          </c:cat>
          <c:val>
            <c:numRef>
              <c:f>('Deuda Externa dólares'!$DH$18,'Deuda Externa dólares'!$DH$20,'Deuda Externa dólares'!$DH$22)</c:f>
              <c:numCache>
                <c:formatCode>_(* #\ ##0.00_);_(* \(#\ ##0.00\);_(* "-"??_);_(@_)</c:formatCode>
                <c:ptCount val="3"/>
                <c:pt idx="0">
                  <c:v>678.82907681982385</c:v>
                </c:pt>
                <c:pt idx="1">
                  <c:v>7000</c:v>
                </c:pt>
                <c:pt idx="2">
                  <c:v>7127.439368313052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C6-4199-ADED-0ABAC7E0C0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735907819111"/>
          <c:y val="6.4820136056504912E-2"/>
          <c:w val="0.81733458890157817"/>
          <c:h val="0.69849064878097589"/>
        </c:manualLayout>
      </c:layout>
      <c:barChart>
        <c:barDir val="col"/>
        <c:grouping val="clustered"/>
        <c:varyColors val="0"/>
        <c:ser>
          <c:idx val="2"/>
          <c:order val="0"/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Externa'!$B$91:$B$102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Externa'!#REF!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5F-4FB2-8CE2-639410F91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196032"/>
        <c:axId val="151197568"/>
      </c:barChart>
      <c:catAx>
        <c:axId val="15119603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1197568"/>
        <c:crosses val="autoZero"/>
        <c:auto val="1"/>
        <c:lblAlgn val="ctr"/>
        <c:lblOffset val="100"/>
        <c:noMultiLvlLbl val="0"/>
      </c:catAx>
      <c:valAx>
        <c:axId val="1511975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1196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51073716665991"/>
          <c:y val="6.8561796267794489E-2"/>
          <c:w val="0.82018834297947563"/>
          <c:h val="0.7101486657599777"/>
        </c:manualLayout>
      </c:layout>
      <c:barChart>
        <c:barDir val="col"/>
        <c:grouping val="clustered"/>
        <c:varyColors val="0"/>
        <c:ser>
          <c:idx val="2"/>
          <c:order val="0"/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Externa'!$B$139:$B$150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Externa'!#REF!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Externa'!#REF!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372-4B9D-921B-A9A3BD083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206912"/>
        <c:axId val="151233280"/>
      </c:barChart>
      <c:catAx>
        <c:axId val="1512069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1233280"/>
        <c:crosses val="autoZero"/>
        <c:auto val="1"/>
        <c:lblAlgn val="ctr"/>
        <c:lblOffset val="100"/>
        <c:noMultiLvlLbl val="0"/>
      </c:catAx>
      <c:valAx>
        <c:axId val="151233280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51206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/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78117321995467"/>
          <c:y val="7.2676735080246122E-2"/>
          <c:w val="0.81596747668956426"/>
          <c:h val="0.71724050887081769"/>
        </c:manualLayout>
      </c:layout>
      <c:barChart>
        <c:barDir val="col"/>
        <c:grouping val="clustered"/>
        <c:varyColors val="0"/>
        <c:ser>
          <c:idx val="2"/>
          <c:order val="0"/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Externa'!#REF!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B03-46C9-86D2-3BD21D89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267200"/>
        <c:axId val="151268736"/>
      </c:barChart>
      <c:catAx>
        <c:axId val="1512672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1268736"/>
        <c:crosses val="autoZero"/>
        <c:auto val="1"/>
        <c:lblAlgn val="ctr"/>
        <c:lblOffset val="100"/>
        <c:noMultiLvlLbl val="0"/>
      </c:catAx>
      <c:valAx>
        <c:axId val="151268736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126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Interna colones'!$A$25</c:f>
              <c:strCache>
                <c:ptCount val="1"/>
                <c:pt idx="0">
                  <c:v>VENCIMIENTO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42-46B6-8F31-62F87DE139B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42-46B6-8F31-62F87DE139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42-46B6-8F31-62F87DE139BC}"/>
              </c:ext>
            </c:extLst>
          </c:dPt>
          <c:dLbls>
            <c:dLbl>
              <c:idx val="0"/>
              <c:layout>
                <c:manualLayout>
                  <c:x val="-5.8972227528162752E-2"/>
                  <c:y val="-1.2636719590379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2-46B6-8F31-62F87DE139BC}"/>
                </c:ext>
              </c:extLst>
            </c:dLbl>
            <c:dLbl>
              <c:idx val="1"/>
              <c:layout>
                <c:manualLayout>
                  <c:x val="-1.0981204880232878E-16"/>
                  <c:y val="5.05275160277095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42-46B6-8F31-62F87DE13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('Deuda Interna colones'!$A$26,'Deuda Interna colones'!$A$28,'Deuda Interna colones'!$A$30)</c:f>
              <c:strCache>
                <c:ptCount val="3"/>
                <c:pt idx="0">
                  <c:v>   Deuda &lt; 1 año</c:v>
                </c:pt>
                <c:pt idx="1">
                  <c:v>   Deuda &gt; 1 y &lt; 5 años</c:v>
                </c:pt>
                <c:pt idx="2">
                  <c:v>   Deuda &gt; 5 años</c:v>
                </c:pt>
              </c:strCache>
            </c:strRef>
          </c:cat>
          <c:val>
            <c:numRef>
              <c:f>('Deuda Interna colones'!$DH$26,'Deuda Interna colones'!$DH$28,'Deuda Interna colones'!$DH$30)</c:f>
              <c:numCache>
                <c:formatCode>_(* #\ ##0.00_);_(* \(#\ ##0.00\);_(* "-"??_);_(@_)</c:formatCode>
                <c:ptCount val="3"/>
                <c:pt idx="0">
                  <c:v>2077734.8873047293</c:v>
                </c:pt>
                <c:pt idx="1">
                  <c:v>8085202.0319788316</c:v>
                </c:pt>
                <c:pt idx="2">
                  <c:v>11946539.688256189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42-46B6-8F31-62F87DE139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
Datos al 30 de Septiembre del 2007
- En millones de colones-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Deuda Interna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CC"/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276610.44230673701</c:v>
              </c:pt>
              <c:pt idx="1">
                <c:v>607819.60380162497</c:v>
              </c:pt>
              <c:pt idx="2">
                <c:v>365834.87417318602</c:v>
              </c:pt>
              <c:pt idx="3">
                <c:v>315140.907745854</c:v>
              </c:pt>
              <c:pt idx="4">
                <c:v>356519.31541266799</c:v>
              </c:pt>
              <c:pt idx="5">
                <c:v>177623.85006423501</c:v>
              </c:pt>
              <c:pt idx="6">
                <c:v>53407.972886433097</c:v>
              </c:pt>
              <c:pt idx="7">
                <c:v>91045.6901739319</c:v>
              </c:pt>
              <c:pt idx="8">
                <c:v>273607.66697982303</c:v>
              </c:pt>
              <c:pt idx="9">
                <c:v>162471.330901785</c:v>
              </c:pt>
              <c:pt idx="10">
                <c:v>4805.8409894705401</c:v>
              </c:pt>
              <c:pt idx="11">
                <c:v>2360.4345289922499</c:v>
              </c:pt>
              <c:pt idx="12">
                <c:v>2267.14291498475</c:v>
              </c:pt>
              <c:pt idx="13">
                <c:v>1865.6589907709899</c:v>
              </c:pt>
              <c:pt idx="14">
                <c:v>216.51707237775</c:v>
              </c:pt>
            </c:numLit>
          </c:val>
          <c:extLst>
            <c:ext xmlns:c16="http://schemas.microsoft.com/office/drawing/2014/chart" uri="{C3380CC4-5D6E-409C-BE32-E72D297353CC}">
              <c16:uniqueId val="{00000000-6677-487A-BDF4-A11247C6590E}"/>
            </c:ext>
          </c:extLst>
        </c:ser>
        <c:ser>
          <c:idx val="1"/>
          <c:order val="1"/>
          <c:tx>
            <c:v>Deuda Externa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7373.1362790622597</c:v>
              </c:pt>
              <c:pt idx="1">
                <c:v>139418.000560566</c:v>
              </c:pt>
              <c:pt idx="2">
                <c:v>190322.087044824</c:v>
              </c:pt>
              <c:pt idx="3">
                <c:v>33030.115724032403</c:v>
              </c:pt>
              <c:pt idx="4">
                <c:v>160103.114179008</c:v>
              </c:pt>
              <c:pt idx="5">
                <c:v>157294.28352282499</c:v>
              </c:pt>
              <c:pt idx="6">
                <c:v>152304.83877143901</c:v>
              </c:pt>
              <c:pt idx="7">
                <c:v>146520.05012365201</c:v>
              </c:pt>
              <c:pt idx="8">
                <c:v>13604.537319320099</c:v>
              </c:pt>
              <c:pt idx="9">
                <c:v>13060.7668595346</c:v>
              </c:pt>
              <c:pt idx="10">
                <c:v>10232.738798939299</c:v>
              </c:pt>
              <c:pt idx="11">
                <c:v>5881.6793350992502</c:v>
              </c:pt>
              <c:pt idx="12">
                <c:v>4091.5481086497398</c:v>
              </c:pt>
              <c:pt idx="13">
                <c:v>133533.047156043</c:v>
              </c:pt>
              <c:pt idx="14">
                <c:v>3031.0572263198701</c:v>
              </c:pt>
            </c:numLit>
          </c:val>
          <c:extLst>
            <c:ext xmlns:c16="http://schemas.microsoft.com/office/drawing/2014/chart" uri="{C3380CC4-5D6E-409C-BE32-E72D297353CC}">
              <c16:uniqueId val="{00000001-6677-487A-BDF4-A11247C65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2074112"/>
        <c:axId val="152075648"/>
      </c:barChart>
      <c:catAx>
        <c:axId val="1520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5207564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52075648"/>
        <c:scaling>
          <c:orientation val="minMax"/>
          <c:max val="10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  <c:crossAx val="152074112"/>
        <c:crosses val="autoZero"/>
        <c:crossBetween val="between"/>
        <c:minorUnit val="500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lang="es-ES" sz="46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Central. 
Datos al 31 de Septiembre del 2007. Datos porcentuales.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379,8536612</c:v>
          </c:tx>
          <c:spPr>
            <a:gradFill rotWithShape="0">
              <a:gsLst>
                <a:gs pos="0">
                  <a:srgbClr val="FFFFCC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E-45B1-B38B-DEAA91C430C2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E-45B1-B38B-DEAA91C430C2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3E-45B1-B38B-DEAA91C430C2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3E-45B1-B38B-DEAA91C430C2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3E-45B1-B38B-DEAA91C430C2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3E-45B1-B38B-DEAA91C430C2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3E-45B1-B38B-DEAA91C430C2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3E-45B1-B38B-DEAA91C430C2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3E-45B1-B38B-DEAA91C430C2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3E-45B1-B38B-DEAA91C430C2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3E-45B1-B38B-DEAA91C430C2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3E-45B1-B38B-DEAA91C430C2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3E-45B1-B38B-DEAA91C430C2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3E-45B1-B38B-DEAA91C430C2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3E-45B1-B38B-DEAA91C430C2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3E-45B1-B38B-DEAA91C430C2}"/>
                </c:ext>
              </c:extLst>
            </c:dLbl>
            <c:dLbl>
              <c:idx val="1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3E-45B1-B38B-DEAA91C430C2}"/>
                </c:ext>
              </c:extLst>
            </c:dLbl>
            <c:dLbl>
              <c:idx val="1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3E-45B1-B38B-DEAA91C430C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</c:numLit>
          </c:cat>
          <c:val>
            <c:numLit>
              <c:formatCode>General</c:formatCode>
              <c:ptCount val="27"/>
              <c:pt idx="0">
                <c:v>144.361318554446</c:v>
              </c:pt>
              <c:pt idx="1">
                <c:v>379.85366117943698</c:v>
              </c:pt>
              <c:pt idx="2">
                <c:v>282.71898613749403</c:v>
              </c:pt>
              <c:pt idx="3">
                <c:v>176.99060808711999</c:v>
              </c:pt>
              <c:pt idx="4">
                <c:v>262.62184903731202</c:v>
              </c:pt>
              <c:pt idx="5">
                <c:v>170.253582656639</c:v>
              </c:pt>
              <c:pt idx="6">
                <c:v>104.572848319717</c:v>
              </c:pt>
              <c:pt idx="7">
                <c:v>120.765089572631</c:v>
              </c:pt>
              <c:pt idx="8">
                <c:v>146.002565584964</c:v>
              </c:pt>
              <c:pt idx="9">
                <c:v>89.230667193275494</c:v>
              </c:pt>
              <c:pt idx="10">
                <c:v>7.6447699610117601</c:v>
              </c:pt>
              <c:pt idx="11">
                <c:v>4.1898281200732903</c:v>
              </c:pt>
              <c:pt idx="12">
                <c:v>3.2324016504736801</c:v>
              </c:pt>
              <c:pt idx="13">
                <c:v>68.829103284658103</c:v>
              </c:pt>
              <c:pt idx="14">
                <c:v>1.65088451131346</c:v>
              </c:pt>
              <c:pt idx="15">
                <c:v>5.4236824030592796</c:v>
              </c:pt>
              <c:pt idx="16">
                <c:v>1</c:v>
              </c:pt>
              <c:pt idx="17">
                <c:v>0.99174254215095603</c:v>
              </c:pt>
              <c:pt idx="18">
                <c:v>0.99174254215095603</c:v>
              </c:pt>
              <c:pt idx="19">
                <c:v>0.99174254215095603</c:v>
              </c:pt>
              <c:pt idx="20">
                <c:v>0.9234443752532</c:v>
              </c:pt>
              <c:pt idx="21">
                <c:v>0.84615951913208098</c:v>
              </c:pt>
              <c:pt idx="22">
                <c:v>0.459967195879255</c:v>
              </c:pt>
              <c:pt idx="23">
                <c:v>8.27615301645028E-2</c:v>
              </c:pt>
              <c:pt idx="24">
                <c:v>8.27615301645028E-2</c:v>
              </c:pt>
              <c:pt idx="25">
                <c:v>8.27615301645028E-2</c:v>
              </c:pt>
              <c:pt idx="2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D93E-45B1-B38B-DEAA91C4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252992"/>
        <c:axId val="153254528"/>
      </c:barChart>
      <c:catAx>
        <c:axId val="1532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53254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3254528"/>
        <c:scaling>
          <c:orientation val="minMax"/>
          <c:max val="0.30000000000000032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53252992"/>
        <c:crosses val="autoZero"/>
        <c:crossBetween val="between"/>
        <c:majorUnit val="0.0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6946900215827"/>
          <c:y val="3.3482315204182891E-2"/>
          <c:w val="0.8435762486210967"/>
          <c:h val="0.744994911350366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Externa'!$C$90</c:f>
              <c:strCache>
                <c:ptCount val="1"/>
                <c:pt idx="0">
                  <c:v>2025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Externa'!$B$91:$B$102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Externa'!$C$91:$C$102</c:f>
              <c:numCache>
                <c:formatCode>_(* #\ ##0.00_);_(* \(#\ ##0.00\);_(* "-"??_);_(@_)</c:formatCode>
                <c:ptCount val="12"/>
                <c:pt idx="7">
                  <c:v>10751.002316832662</c:v>
                </c:pt>
                <c:pt idx="8">
                  <c:v>69761.157745407269</c:v>
                </c:pt>
                <c:pt idx="9">
                  <c:v>14653.030164499934</c:v>
                </c:pt>
                <c:pt idx="10">
                  <c:v>11278.188097516906</c:v>
                </c:pt>
                <c:pt idx="11">
                  <c:v>18954.759311236652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E-4EE8-8524-A7E4E293B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295488"/>
        <c:axId val="153301376"/>
      </c:barChart>
      <c:catAx>
        <c:axId val="1532954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301376"/>
        <c:crossesAt val="0"/>
        <c:auto val="1"/>
        <c:lblAlgn val="ctr"/>
        <c:lblOffset val="100"/>
        <c:noMultiLvlLbl val="0"/>
      </c:catAx>
      <c:valAx>
        <c:axId val="1533013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3295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7458384944341"/>
          <c:y val="5.8644714865187311E-2"/>
          <c:w val="0.82496456692913389"/>
          <c:h val="0.747557666402810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Externa'!$C$138</c:f>
              <c:strCache>
                <c:ptCount val="1"/>
                <c:pt idx="0">
                  <c:v>2025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Externa'!$B$139:$B$150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Externa'!$C$139:$C$150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1.4309872207936302E-3</c:v>
                </c:pt>
                <c:pt idx="8">
                  <c:v>9.2853970541098684E-3</c:v>
                </c:pt>
                <c:pt idx="9">
                  <c:v>1.9503575846573191E-3</c:v>
                </c:pt>
                <c:pt idx="10">
                  <c:v>1.5011570610476985E-3</c:v>
                </c:pt>
                <c:pt idx="11">
                  <c:v>2.5229292626168546E-3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5-46BA-A4A1-5E2A0F76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331200"/>
        <c:axId val="153332736"/>
      </c:barChart>
      <c:catAx>
        <c:axId val="1533312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332736"/>
        <c:crosses val="autoZero"/>
        <c:auto val="1"/>
        <c:lblAlgn val="ctr"/>
        <c:lblOffset val="100"/>
        <c:noMultiLvlLbl val="0"/>
      </c:catAx>
      <c:valAx>
        <c:axId val="15333273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3331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8586715122147"/>
          <c:y val="9.0930359593375698E-2"/>
          <c:w val="0.81052289375356235"/>
          <c:h val="0.70124610591900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Externa'!$C$114</c:f>
              <c:strCache>
                <c:ptCount val="1"/>
                <c:pt idx="0">
                  <c:v>2025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Externa'!$C$115:$C$126</c:f>
              <c:numCache>
                <c:formatCode>_(* #\ ##0.00_);_(* \(#\ ##0.00\);_(* "-"??_);_(@_)</c:formatCode>
                <c:ptCount val="12"/>
                <c:pt idx="7">
                  <c:v>21.187580932625171</c:v>
                </c:pt>
                <c:pt idx="8">
                  <c:v>137.48208140279704</c:v>
                </c:pt>
                <c:pt idx="9">
                  <c:v>28.877517962437295</c:v>
                </c:pt>
                <c:pt idx="10">
                  <c:v>22.226534424178997</c:v>
                </c:pt>
                <c:pt idx="11">
                  <c:v>37.355167930386358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9-40BA-BB66-00391EAB0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616192"/>
        <c:axId val="154617728"/>
      </c:barChart>
      <c:catAx>
        <c:axId val="1546161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4617728"/>
        <c:crosses val="autoZero"/>
        <c:auto val="1"/>
        <c:lblAlgn val="ctr"/>
        <c:lblOffset val="100"/>
        <c:noMultiLvlLbl val="0"/>
      </c:catAx>
      <c:valAx>
        <c:axId val="15461772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4616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50409742924748"/>
          <c:y val="3.7977047202782756E-2"/>
          <c:w val="0.82860134308824474"/>
          <c:h val="0.724306744265662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Externa'!$D$90</c:f>
              <c:strCache>
                <c:ptCount val="1"/>
                <c:pt idx="0">
                  <c:v>2026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Externa'!$B$91:$B$102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Externa'!$D$91:$D$102</c:f>
              <c:numCache>
                <c:formatCode>_(* #\ ##0.00_);_(* \(#\ ##0.00\);_(* "-"??_);_(@_)</c:formatCode>
                <c:ptCount val="12"/>
                <c:pt idx="0">
                  <c:v>12408.526521391848</c:v>
                </c:pt>
                <c:pt idx="1">
                  <c:v>10552.884602535063</c:v>
                </c:pt>
                <c:pt idx="2">
                  <c:v>38940.88477543828</c:v>
                </c:pt>
                <c:pt idx="3">
                  <c:v>14653.030164499934</c:v>
                </c:pt>
                <c:pt idx="4">
                  <c:v>11442.692068218106</c:v>
                </c:pt>
                <c:pt idx="5">
                  <c:v>18954.759311236652</c:v>
                </c:pt>
                <c:pt idx="6">
                  <c:v>12408.526521391848</c:v>
                </c:pt>
                <c:pt idx="7">
                  <c:v>10552.884602535063</c:v>
                </c:pt>
                <c:pt idx="8">
                  <c:v>51392.921435767763</c:v>
                </c:pt>
                <c:pt idx="9">
                  <c:v>14653.030164499934</c:v>
                </c:pt>
                <c:pt idx="10">
                  <c:v>11442.692068218106</c:v>
                </c:pt>
                <c:pt idx="11">
                  <c:v>18954.759311236652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D-4A57-9C1F-F00D23340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631168"/>
        <c:axId val="155058944"/>
      </c:barChart>
      <c:catAx>
        <c:axId val="1546311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058944"/>
        <c:crosses val="autoZero"/>
        <c:auto val="1"/>
        <c:lblAlgn val="ctr"/>
        <c:lblOffset val="100"/>
        <c:noMultiLvlLbl val="0"/>
      </c:catAx>
      <c:valAx>
        <c:axId val="1550589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54631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8165674103765"/>
          <c:y val="2.9402245771910095E-2"/>
          <c:w val="0.87523750461979855"/>
          <c:h val="0.725177667221278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Externa'!$D$138</c:f>
              <c:strCache>
                <c:ptCount val="1"/>
                <c:pt idx="0">
                  <c:v>2026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Externa'!$B$139:$B$150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Externa'!$D$139:$D$150</c:f>
              <c:numCache>
                <c:formatCode>0.0%</c:formatCode>
                <c:ptCount val="12"/>
                <c:pt idx="0">
                  <c:v>1.6516081345447774E-3</c:v>
                </c:pt>
                <c:pt idx="1">
                  <c:v>1.4046172220699921E-3</c:v>
                </c:pt>
                <c:pt idx="2">
                  <c:v>5.1831361242294068E-3</c:v>
                </c:pt>
                <c:pt idx="3">
                  <c:v>1.9503575846573191E-3</c:v>
                </c:pt>
                <c:pt idx="4">
                  <c:v>1.5230529804146455E-3</c:v>
                </c:pt>
                <c:pt idx="5">
                  <c:v>2.5229292626168546E-3</c:v>
                </c:pt>
                <c:pt idx="6">
                  <c:v>1.6516081345447774E-3</c:v>
                </c:pt>
                <c:pt idx="7">
                  <c:v>1.4046172220699921E-3</c:v>
                </c:pt>
                <c:pt idx="8">
                  <c:v>6.8405355748728906E-3</c:v>
                </c:pt>
                <c:pt idx="9">
                  <c:v>1.9503575846573191E-3</c:v>
                </c:pt>
                <c:pt idx="10">
                  <c:v>1.5230529804146455E-3</c:v>
                </c:pt>
                <c:pt idx="11">
                  <c:v>2.5229292626168546E-3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2-4316-9EA3-62925D1F3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080576"/>
        <c:axId val="155082112"/>
      </c:barChart>
      <c:catAx>
        <c:axId val="15508057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082112"/>
        <c:crosses val="autoZero"/>
        <c:auto val="1"/>
        <c:lblAlgn val="ctr"/>
        <c:lblOffset val="100"/>
        <c:noMultiLvlLbl val="0"/>
      </c:catAx>
      <c:valAx>
        <c:axId val="155082112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550805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1782338288237"/>
          <c:y val="0.10646901224574343"/>
          <c:w val="0.82178026272514459"/>
          <c:h val="0.699958795473146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Externa'!$D$114</c:f>
              <c:strCache>
                <c:ptCount val="1"/>
                <c:pt idx="0">
                  <c:v>2026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gradFill flip="none" rotWithShape="1">
                <a:gsLst>
                  <a:gs pos="0">
                    <a:schemeClr val="tx2">
                      <a:lumMod val="60000"/>
                      <a:lumOff val="40000"/>
                    </a:schemeClr>
                  </a:gs>
                  <a:gs pos="50000">
                    <a:schemeClr val="accent1">
                      <a:lumMod val="60000"/>
                      <a:lumOff val="40000"/>
                    </a:schemeClr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  <a:tileRect/>
              </a:gra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8D65-4748-8EA6-7D6B0EFA5FF5}"/>
              </c:ext>
            </c:extLst>
          </c:dPt>
          <c:cat>
            <c:strRef>
              <c:f>'Perfil Vencimientos D. Externa'!$B$115:$B$126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Externa'!$D$115:$D$126</c:f>
              <c:numCache>
                <c:formatCode>_(* #\ ##0.00_);_(* \(#\ ##0.00\);_(* "-"??_);_(@_)</c:formatCode>
                <c:ptCount val="12"/>
                <c:pt idx="0">
                  <c:v>24.454153406235164</c:v>
                </c:pt>
                <c:pt idx="1">
                  <c:v>20.79713965262517</c:v>
                </c:pt>
                <c:pt idx="2">
                  <c:v>76.742904843006343</c:v>
                </c:pt>
                <c:pt idx="3">
                  <c:v>28.877517962437295</c:v>
                </c:pt>
                <c:pt idx="4">
                  <c:v>22.550731284178994</c:v>
                </c:pt>
                <c:pt idx="5">
                  <c:v>37.355167930386358</c:v>
                </c:pt>
                <c:pt idx="6">
                  <c:v>24.454153406235164</c:v>
                </c:pt>
                <c:pt idx="7">
                  <c:v>20.79713965262517</c:v>
                </c:pt>
                <c:pt idx="8">
                  <c:v>101.28280603004957</c:v>
                </c:pt>
                <c:pt idx="9">
                  <c:v>28.877517962437295</c:v>
                </c:pt>
                <c:pt idx="10">
                  <c:v>22.550731284178994</c:v>
                </c:pt>
                <c:pt idx="11">
                  <c:v>37.355167930386358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65-4748-8EA6-7D6B0EFA5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104768"/>
        <c:axId val="155106304"/>
      </c:barChart>
      <c:catAx>
        <c:axId val="1551047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106304"/>
        <c:crosses val="autoZero"/>
        <c:auto val="1"/>
        <c:lblAlgn val="ctr"/>
        <c:lblOffset val="100"/>
        <c:noMultiLvlLbl val="0"/>
      </c:catAx>
      <c:valAx>
        <c:axId val="15510630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CR"/>
          </a:p>
        </c:txPr>
        <c:crossAx val="155104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40460018833523"/>
          <c:y val="7.7527825970906183E-2"/>
          <c:w val="0.84381986602819681"/>
          <c:h val="0.684619778459900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Externa'!$E$90</c:f>
              <c:strCache>
                <c:ptCount val="1"/>
                <c:pt idx="0">
                  <c:v>2027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Externa'!$B$91:$B$102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Externa'!$E$91:$E$102</c:f>
              <c:numCache>
                <c:formatCode>_(* #\ ##0.00_);_(* \(#\ ##0.00\);_(* "-"??_);_(@_)</c:formatCode>
                <c:ptCount val="12"/>
                <c:pt idx="0">
                  <c:v>12408.526835992247</c:v>
                </c:pt>
                <c:pt idx="1">
                  <c:v>10552.884602535063</c:v>
                </c:pt>
                <c:pt idx="2">
                  <c:v>51392.921435767763</c:v>
                </c:pt>
                <c:pt idx="3">
                  <c:v>14653.030164499934</c:v>
                </c:pt>
                <c:pt idx="4">
                  <c:v>26153.094769410127</c:v>
                </c:pt>
                <c:pt idx="5">
                  <c:v>29948.441379158055</c:v>
                </c:pt>
                <c:pt idx="6">
                  <c:v>12100.769380331447</c:v>
                </c:pt>
                <c:pt idx="7">
                  <c:v>10552.884602535063</c:v>
                </c:pt>
                <c:pt idx="8">
                  <c:v>51392.921435767763</c:v>
                </c:pt>
                <c:pt idx="9">
                  <c:v>16899.758323592534</c:v>
                </c:pt>
                <c:pt idx="10">
                  <c:v>26153.094769410127</c:v>
                </c:pt>
                <c:pt idx="11">
                  <c:v>29948.441379158055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1-4423-A8E9-F0516B47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550080"/>
        <c:axId val="155551616"/>
      </c:barChart>
      <c:catAx>
        <c:axId val="1555500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551616"/>
        <c:crosses val="autoZero"/>
        <c:auto val="1"/>
        <c:lblAlgn val="ctr"/>
        <c:lblOffset val="100"/>
        <c:noMultiLvlLbl val="0"/>
      </c:catAx>
      <c:valAx>
        <c:axId val="155551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55550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1285845796242"/>
          <c:y val="3.272895083918706E-2"/>
          <c:w val="0.80324586933796549"/>
          <c:h val="0.7641765091863517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Externa'!$E$114</c:f>
              <c:strCache>
                <c:ptCount val="1"/>
                <c:pt idx="0">
                  <c:v>2027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Externa'!$E$115:$E$126</c:f>
              <c:numCache>
                <c:formatCode>_(* #\ ##0.00_);_(* \(#\ ##0.00\);_(* "-"??_);_(@_)</c:formatCode>
                <c:ptCount val="12"/>
                <c:pt idx="0">
                  <c:v>24.454154026235162</c:v>
                </c:pt>
                <c:pt idx="1">
                  <c:v>20.79713965262517</c:v>
                </c:pt>
                <c:pt idx="2">
                  <c:v>101.28280603004957</c:v>
                </c:pt>
                <c:pt idx="3">
                  <c:v>28.877517962437295</c:v>
                </c:pt>
                <c:pt idx="4">
                  <c:v>51.5413164033939</c:v>
                </c:pt>
                <c:pt idx="5">
                  <c:v>59.021010955733011</c:v>
                </c:pt>
                <c:pt idx="6">
                  <c:v>23.847639786235163</c:v>
                </c:pt>
                <c:pt idx="7">
                  <c:v>20.79713965262517</c:v>
                </c:pt>
                <c:pt idx="8">
                  <c:v>101.28280603004957</c:v>
                </c:pt>
                <c:pt idx="9">
                  <c:v>33.305266492437298</c:v>
                </c:pt>
                <c:pt idx="10">
                  <c:v>51.5413164033939</c:v>
                </c:pt>
                <c:pt idx="11">
                  <c:v>59.021010955733011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3-4A79-8489-20976650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565056"/>
        <c:axId val="155579136"/>
      </c:barChart>
      <c:catAx>
        <c:axId val="15556505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579136"/>
        <c:crosses val="autoZero"/>
        <c:auto val="1"/>
        <c:lblAlgn val="ctr"/>
        <c:lblOffset val="100"/>
        <c:noMultiLvlLbl val="0"/>
      </c:catAx>
      <c:valAx>
        <c:axId val="155579136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556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Deuda Interna'!$D$79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2C-448F-A2DB-A4893DE88588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2C-448F-A2DB-A4893DE88588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2C-448F-A2DB-A4893DE8858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52C-448F-A2DB-A4893DE88588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52C-448F-A2DB-A4893DE88588}"/>
              </c:ext>
            </c:extLst>
          </c:dPt>
          <c:dLbls>
            <c:dLbl>
              <c:idx val="0"/>
              <c:layout>
                <c:manualLayout>
                  <c:x val="0.13736701352047306"/>
                  <c:y val="9.27490585415953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2C-448F-A2DB-A4893DE88588}"/>
                </c:ext>
              </c:extLst>
            </c:dLbl>
            <c:dLbl>
              <c:idx val="4"/>
              <c:layout>
                <c:manualLayout>
                  <c:x val="-2.8394949476581014E-3"/>
                  <c:y val="-0.14087578973576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2C-448F-A2DB-A4893DE885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'Gráficos Deuda Interna'!$B$80:$B$84</c:f>
              <c:strCache>
                <c:ptCount val="5"/>
                <c:pt idx="0">
                  <c:v>De 0 a 6 meses</c:v>
                </c:pt>
                <c:pt idx="1">
                  <c:v>De +6 meses a 1 año</c:v>
                </c:pt>
                <c:pt idx="2">
                  <c:v>De +1 año a 2 años</c:v>
                </c:pt>
                <c:pt idx="3">
                  <c:v>De +2 años a 4 años</c:v>
                </c:pt>
                <c:pt idx="4">
                  <c:v>De +4 años y más</c:v>
                </c:pt>
              </c:strCache>
            </c:strRef>
          </c:cat>
          <c:val>
            <c:numRef>
              <c:f>'Gráficos Deuda Interna'!$D$80:$D$84</c:f>
              <c:numCache>
                <c:formatCode>0.00%</c:formatCode>
                <c:ptCount val="5"/>
                <c:pt idx="0">
                  <c:v>4.2508793069711157E-2</c:v>
                </c:pt>
                <c:pt idx="1">
                  <c:v>5.1466063241278205E-2</c:v>
                </c:pt>
                <c:pt idx="2">
                  <c:v>7.4113174977228594E-2</c:v>
                </c:pt>
                <c:pt idx="3">
                  <c:v>0.21373453481239665</c:v>
                </c:pt>
                <c:pt idx="4">
                  <c:v>0.6181774338993854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2C-448F-A2DB-A4893DE88588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B-052C-448F-A2DB-A4893DE885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052C-448F-A2DB-A4893DE885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D-052C-448F-A2DB-A4893DE885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E-052C-448F-A2DB-A4893DE885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F-052C-448F-A2DB-A4893DE8858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'Gráficos Deuda Interna'!$B$80:$B$84</c:f>
              <c:strCache>
                <c:ptCount val="5"/>
                <c:pt idx="0">
                  <c:v>De 0 a 6 meses</c:v>
                </c:pt>
                <c:pt idx="1">
                  <c:v>De +6 meses a 1 año</c:v>
                </c:pt>
                <c:pt idx="2">
                  <c:v>De +1 año a 2 años</c:v>
                </c:pt>
                <c:pt idx="3">
                  <c:v>De +2 años a 4 años</c:v>
                </c:pt>
                <c:pt idx="4">
                  <c:v>De +4 años y más</c:v>
                </c:pt>
              </c:strCache>
            </c:strRef>
          </c:cat>
          <c:val>
            <c:numRef>
              <c:f>'Gráficos Deuda Interna'!$C$80:$C$84</c:f>
              <c:numCache>
                <c:formatCode>#,##0.00</c:formatCode>
                <c:ptCount val="5"/>
                <c:pt idx="0">
                  <c:v>939847.16598952666</c:v>
                </c:pt>
                <c:pt idx="1">
                  <c:v>1137887.7213152018</c:v>
                </c:pt>
                <c:pt idx="2">
                  <c:v>1638603.508469536</c:v>
                </c:pt>
                <c:pt idx="3">
                  <c:v>4725558.6976580741</c:v>
                </c:pt>
                <c:pt idx="4">
                  <c:v>13667579.514107412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2C-448F-A2DB-A4893DE885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5301590822274"/>
          <c:y val="6.8575423046993489E-2"/>
          <c:w val="0.83930082683326546"/>
          <c:h val="0.723686443719675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Externa'!$E$138</c:f>
              <c:strCache>
                <c:ptCount val="1"/>
                <c:pt idx="0">
                  <c:v>2027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Externa'!$B$139:$B$150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Externa'!$E$139:$E$150</c:f>
              <c:numCache>
                <c:formatCode>0.0%</c:formatCode>
                <c:ptCount val="12"/>
                <c:pt idx="0">
                  <c:v>1.6516081764189337E-3</c:v>
                </c:pt>
                <c:pt idx="1">
                  <c:v>1.4046172220699921E-3</c:v>
                </c:pt>
                <c:pt idx="2">
                  <c:v>6.8405355748728906E-3</c:v>
                </c:pt>
                <c:pt idx="3">
                  <c:v>1.9503575846573191E-3</c:v>
                </c:pt>
                <c:pt idx="4">
                  <c:v>3.481047003462676E-3</c:v>
                </c:pt>
                <c:pt idx="5">
                  <c:v>3.9862178086561926E-3</c:v>
                </c:pt>
                <c:pt idx="6">
                  <c:v>1.6106448342880287E-3</c:v>
                </c:pt>
                <c:pt idx="7">
                  <c:v>1.4046172220699921E-3</c:v>
                </c:pt>
                <c:pt idx="8">
                  <c:v>6.8405355748728906E-3</c:v>
                </c:pt>
                <c:pt idx="9">
                  <c:v>2.2494031238090477E-3</c:v>
                </c:pt>
                <c:pt idx="10">
                  <c:v>3.481047003462676E-3</c:v>
                </c:pt>
                <c:pt idx="11">
                  <c:v>3.9862178086561926E-3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6-4306-95EE-82546A355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862336"/>
        <c:axId val="156863872"/>
      </c:barChart>
      <c:catAx>
        <c:axId val="1568623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6863872"/>
        <c:crosses val="autoZero"/>
        <c:auto val="1"/>
        <c:lblAlgn val="ctr"/>
        <c:lblOffset val="100"/>
        <c:noMultiLvlLbl val="0"/>
      </c:catAx>
      <c:valAx>
        <c:axId val="156863872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56862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Pública colones'!$CX$21</c:f>
              <c:strCache>
                <c:ptCount val="1"/>
                <c:pt idx="0">
                  <c:v> 2 647 391,94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4"/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39-4699-B537-5E4224BA0EFE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39-4699-B537-5E4224BA0EFE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39-4699-B537-5E4224BA0EFE}"/>
              </c:ext>
            </c:extLst>
          </c:dPt>
          <c:dLbls>
            <c:dLbl>
              <c:idx val="0"/>
              <c:layout>
                <c:manualLayout>
                  <c:x val="0.1266824644549763"/>
                  <c:y val="-0.201562483261020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39-4699-B537-5E4224BA0EF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('Deuda Pública colones'!$A$9,'Deuda Pública colones'!$A$11,'Deuda Pública colones'!$A$13)</c:f>
              <c:strCache>
                <c:ptCount val="3"/>
                <c:pt idx="0">
                  <c:v>   Deuda ¢</c:v>
                </c:pt>
                <c:pt idx="1">
                  <c:v>   Deuda US$</c:v>
                </c:pt>
                <c:pt idx="2">
                  <c:v>   Deuda otras monedas</c:v>
                </c:pt>
              </c:strCache>
            </c:strRef>
          </c:cat>
          <c:val>
            <c:numRef>
              <c:f>('Deuda Pública colones'!$DH$9,'Deuda Pública colones'!$DH$11,'Deuda Pública colones'!$DH$13)</c:f>
              <c:numCache>
                <c:formatCode>_(* #\ ##0.00_);_(* \(#\ ##0.00\);_(* "-"??_);_(@_)</c:formatCode>
                <c:ptCount val="3"/>
                <c:pt idx="0">
                  <c:v>19766451.614975762</c:v>
                </c:pt>
                <c:pt idx="1">
                  <c:v>7986949.3139537126</c:v>
                </c:pt>
                <c:pt idx="2">
                  <c:v>1869072.4130396135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39-4699-B537-5E4224BA0E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Pública colones'!$A$16</c:f>
              <c:strCache>
                <c:ptCount val="1"/>
                <c:pt idx="0">
                  <c:v>TIPO DE INSTRUMENTO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8"/>
          <c:dPt>
            <c:idx val="0"/>
            <c:bubble3D val="0"/>
            <c:spPr>
              <a:solidFill>
                <a:srgbClr val="CCE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5-489D-8690-EF412E94C85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45-489D-8690-EF412E94C85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45-489D-8690-EF412E94C8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7A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('Deuda Pública colones'!$A$17,'Deuda Pública colones'!$A$19,'Deuda Pública colones'!$A$21)</c:f>
              <c:strCache>
                <c:ptCount val="3"/>
                <c:pt idx="0">
                  <c:v>   Deuda Ajustable</c:v>
                </c:pt>
                <c:pt idx="1">
                  <c:v>   Deuda Fija</c:v>
                </c:pt>
                <c:pt idx="2">
                  <c:v>   Deuda Indexada</c:v>
                </c:pt>
              </c:strCache>
            </c:strRef>
          </c:cat>
          <c:val>
            <c:numRef>
              <c:f>('Deuda Pública colones'!$DH$17,'Deuda Pública colones'!$DH$19,'Deuda Pública colones'!$DH$21)</c:f>
              <c:numCache>
                <c:formatCode>_(* #\ ##0.00_);_(* \(#\ ##0.00\);_(* "-"??_);_(@_)</c:formatCode>
                <c:ptCount val="3"/>
                <c:pt idx="0">
                  <c:v>5857847.6123955157</c:v>
                </c:pt>
                <c:pt idx="1">
                  <c:v>21056789.614792723</c:v>
                </c:pt>
                <c:pt idx="2">
                  <c:v>2707836.1147808507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45-489D-8690-EF412E94C8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Pública colones'!$A$25</c:f>
              <c:strCache>
                <c:ptCount val="1"/>
                <c:pt idx="0">
                  <c:v>VENCIMIENTO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30-4EE0-A386-5606B2318065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30-4EE0-A386-5606B2318065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30-4EE0-A386-5606B2318065}"/>
              </c:ext>
            </c:extLst>
          </c:dPt>
          <c:dLbls>
            <c:dLbl>
              <c:idx val="0"/>
              <c:layout>
                <c:manualLayout>
                  <c:x val="8.4979268550086397E-3"/>
                  <c:y val="-6.96079656709577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30-4EE0-A386-5606B2318065}"/>
                </c:ext>
              </c:extLst>
            </c:dLbl>
            <c:dLbl>
              <c:idx val="1"/>
              <c:layout>
                <c:manualLayout>
                  <c:x val="2.1368788755420171E-2"/>
                  <c:y val="-2.648899656773672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30-4EE0-A386-5606B23180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('Deuda Pública colones'!$A$26,'Deuda Pública colones'!$A$28,'Deuda Pública colones'!$A$30)</c:f>
              <c:strCache>
                <c:ptCount val="3"/>
                <c:pt idx="0">
                  <c:v>   Deuda &lt; 1 año</c:v>
                </c:pt>
                <c:pt idx="1">
                  <c:v>   Deuda &gt; 1 y &lt; 5 años</c:v>
                </c:pt>
                <c:pt idx="2">
                  <c:v>   Deuda &gt; 5 años</c:v>
                </c:pt>
              </c:strCache>
            </c:strRef>
          </c:cat>
          <c:val>
            <c:numRef>
              <c:f>('Deuda Pública colones'!$DH$26,'Deuda Pública colones'!$DH$28,'Deuda Pública colones'!$DH$30)</c:f>
              <c:numCache>
                <c:formatCode>_(* #\ ##0.00_);_(* \(#\ ##0.00\);_(* "-"??_);_(@_)</c:formatCode>
                <c:ptCount val="3"/>
                <c:pt idx="0">
                  <c:v>2322494.3289049342</c:v>
                </c:pt>
                <c:pt idx="1">
                  <c:v>9704948.6916239113</c:v>
                </c:pt>
                <c:pt idx="2">
                  <c:v>17595030.321440242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30-4EE0-A386-5606B23180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POR TIPO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DA-40AF-8663-B3A89040512C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DA-40AF-8663-B3A89040512C}"/>
              </c:ext>
            </c:extLst>
          </c:dPt>
          <c:dLbls>
            <c:dLbl>
              <c:idx val="0"/>
              <c:layout>
                <c:manualLayout>
                  <c:x val="-0.12141716706776638"/>
                  <c:y val="-0.37911501504113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A-40AF-8663-B3A890405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('Deuda Pública colones'!$A$52,'Deuda Pública colones'!$A$58)</c:f>
              <c:strCache>
                <c:ptCount val="2"/>
                <c:pt idx="0">
                  <c:v>Deuda Interna</c:v>
                </c:pt>
                <c:pt idx="1">
                  <c:v>Deuda Externa</c:v>
                </c:pt>
              </c:strCache>
            </c:strRef>
          </c:cat>
          <c:val>
            <c:numRef>
              <c:f>('Deuda Pública colones'!$DH$52,'Deuda Pública colones'!$DH$58)</c:f>
              <c:numCache>
                <c:formatCode>_(* #\ ##0.00_);_(* \(#\ ##0.00\);_(* "-"??_);_(@_)</c:formatCode>
                <c:ptCount val="2"/>
                <c:pt idx="0">
                  <c:v>22109476.607539751</c:v>
                </c:pt>
                <c:pt idx="1">
                  <c:v>7512996.734429338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DA-40AF-8663-B3A8904051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0270000802229"/>
          <c:y val="6.1787725778642319E-2"/>
          <c:w val="0.84341997695008264"/>
          <c:h val="0.72003668098619988"/>
        </c:manualLayout>
      </c:layout>
      <c:lineChart>
        <c:grouping val="standard"/>
        <c:varyColors val="0"/>
        <c:ser>
          <c:idx val="0"/>
          <c:order val="0"/>
          <c:tx>
            <c:strRef>
              <c:f>'Gráficos Deuda Pública '!$B$185</c:f>
              <c:strCache>
                <c:ptCount val="1"/>
                <c:pt idx="0">
                  <c:v>   %PIB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diamond"/>
            <c:size val="8"/>
            <c:spPr>
              <a:solidFill>
                <a:srgbClr val="00B0F0"/>
              </a:solidFill>
              <a:ln w="12700"/>
            </c:spPr>
          </c:marker>
          <c:cat>
            <c:numRef>
              <c:f>'Gráficos Deuda Pública '!$C$184:$AC$184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'!$C$185:$AC$185</c:f>
              <c:numCache>
                <c:formatCode>0.00%</c:formatCode>
                <c:ptCount val="27"/>
                <c:pt idx="0">
                  <c:v>3.2004121004156866E-2</c:v>
                </c:pt>
                <c:pt idx="1">
                  <c:v>3.6391427842005365E-2</c:v>
                </c:pt>
                <c:pt idx="2">
                  <c:v>3.81249643073324E-2</c:v>
                </c:pt>
                <c:pt idx="3">
                  <c:v>4.0865338503919581E-2</c:v>
                </c:pt>
                <c:pt idx="4">
                  <c:v>4.3681979802857429E-2</c:v>
                </c:pt>
                <c:pt idx="5">
                  <c:v>4.3362718350630179E-2</c:v>
                </c:pt>
                <c:pt idx="6">
                  <c:v>4.120132452352266E-2</c:v>
                </c:pt>
                <c:pt idx="7">
                  <c:v>4.1294305579947878E-2</c:v>
                </c:pt>
                <c:pt idx="8">
                  <c:v>3.7800063408307868E-2</c:v>
                </c:pt>
                <c:pt idx="9">
                  <c:v>3.0394081378454906E-2</c:v>
                </c:pt>
                <c:pt idx="10">
                  <c:v>2.1117255871403829E-2</c:v>
                </c:pt>
                <c:pt idx="11">
                  <c:v>2.0587138905648391E-2</c:v>
                </c:pt>
                <c:pt idx="12">
                  <c:v>2.0547383680933912E-2</c:v>
                </c:pt>
                <c:pt idx="13">
                  <c:v>2.1079644974624685E-2</c:v>
                </c:pt>
                <c:pt idx="14">
                  <c:v>2.0256166298744001E-2</c:v>
                </c:pt>
                <c:pt idx="15">
                  <c:v>2.546419703236347E-2</c:v>
                </c:pt>
                <c:pt idx="16">
                  <c:v>2.5675008205919499E-2</c:v>
                </c:pt>
                <c:pt idx="17">
                  <c:v>2.7391950358447072E-2</c:v>
                </c:pt>
                <c:pt idx="18">
                  <c:v>2.8262610661706277E-2</c:v>
                </c:pt>
                <c:pt idx="19">
                  <c:v>3.1288736586929732E-2</c:v>
                </c:pt>
                <c:pt idx="20">
                  <c:v>3.5418364096261493E-2</c:v>
                </c:pt>
                <c:pt idx="21">
                  <c:v>4.0397348986176654E-2</c:v>
                </c:pt>
                <c:pt idx="22">
                  <c:v>4.6477975215043384E-2</c:v>
                </c:pt>
                <c:pt idx="23">
                  <c:v>4.7698229811512664E-2</c:v>
                </c:pt>
                <c:pt idx="24">
                  <c:v>4.5621858713990805E-2</c:v>
                </c:pt>
                <c:pt idx="25">
                  <c:v>4.8239558415918198E-2</c:v>
                </c:pt>
                <c:pt idx="26">
                  <c:v>4.8342430036406127E-2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C-4701-9BE9-EA7C6134CE14}"/>
            </c:ext>
          </c:extLst>
        </c:ser>
        <c:ser>
          <c:idx val="1"/>
          <c:order val="1"/>
          <c:tx>
            <c:strRef>
              <c:f>'Gráficos Deuda Pública '!$B$186</c:f>
              <c:strCache>
                <c:ptCount val="1"/>
                <c:pt idx="0">
                  <c:v>   %Ingresos Corrientes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/>
            </c:spPr>
          </c:marker>
          <c:cat>
            <c:numRef>
              <c:f>'Gráficos Deuda Pública '!$C$184:$AC$184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'!$C$186:$AC$186</c:f>
              <c:numCache>
                <c:formatCode>0.00%</c:formatCode>
                <c:ptCount val="27"/>
                <c:pt idx="0">
                  <c:v>0.26103361441524786</c:v>
                </c:pt>
                <c:pt idx="1">
                  <c:v>0.29999192597323077</c:v>
                </c:pt>
                <c:pt idx="2">
                  <c:v>0.29319421365864323</c:v>
                </c:pt>
                <c:pt idx="3">
                  <c:v>0.30373043171128977</c:v>
                </c:pt>
                <c:pt idx="4">
                  <c:v>0.33182049583140399</c:v>
                </c:pt>
                <c:pt idx="5">
                  <c:v>0.32120260413605195</c:v>
                </c:pt>
                <c:pt idx="6">
                  <c:v>0.30967041354266189</c:v>
                </c:pt>
                <c:pt idx="7">
                  <c:v>0.30509012312924028</c:v>
                </c:pt>
                <c:pt idx="8">
                  <c:v>0.27301601980633738</c:v>
                </c:pt>
                <c:pt idx="9">
                  <c:v>0.20443344724138421</c:v>
                </c:pt>
                <c:pt idx="10">
                  <c:v>0.13664744047412949</c:v>
                </c:pt>
                <c:pt idx="11">
                  <c:v>0.1528981977050283</c:v>
                </c:pt>
                <c:pt idx="12">
                  <c:v>0.14687118167546959</c:v>
                </c:pt>
                <c:pt idx="13">
                  <c:v>0.1491478488425067</c:v>
                </c:pt>
                <c:pt idx="14">
                  <c:v>0.14475896887354675</c:v>
                </c:pt>
                <c:pt idx="15">
                  <c:v>0.17902367911028574</c:v>
                </c:pt>
                <c:pt idx="16">
                  <c:v>0.1834775691308092</c:v>
                </c:pt>
                <c:pt idx="17">
                  <c:v>0.1909714074996344</c:v>
                </c:pt>
                <c:pt idx="18">
                  <c:v>0.19235820998646913</c:v>
                </c:pt>
                <c:pt idx="19">
                  <c:v>0.21584579451984579</c:v>
                </c:pt>
                <c:pt idx="20">
                  <c:v>0.24946985834687621</c:v>
                </c:pt>
                <c:pt idx="21">
                  <c:v>0.28868393446341079</c:v>
                </c:pt>
                <c:pt idx="22">
                  <c:v>0.35812843824255597</c:v>
                </c:pt>
                <c:pt idx="23">
                  <c:v>0.30119017917294388</c:v>
                </c:pt>
                <c:pt idx="24">
                  <c:v>0.2787616930429952</c:v>
                </c:pt>
                <c:pt idx="25">
                  <c:v>0.31639808083661003</c:v>
                </c:pt>
                <c:pt idx="26">
                  <c:v>0.32075604164727706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C-4701-9BE9-EA7C6134CE14}"/>
            </c:ext>
          </c:extLst>
        </c:ser>
        <c:ser>
          <c:idx val="2"/>
          <c:order val="2"/>
          <c:tx>
            <c:strRef>
              <c:f>'Gráficos Deuda Pública '!$B$187</c:f>
              <c:strCache>
                <c:ptCount val="1"/>
                <c:pt idx="0">
                  <c:v>   %Gastos Totales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pPr>
              <a:solidFill>
                <a:schemeClr val="accent3"/>
              </a:solidFill>
              <a:ln w="12700"/>
            </c:spPr>
          </c:marker>
          <c:cat>
            <c:numRef>
              <c:f>'Gráficos Deuda Pública '!$C$184:$AC$184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'!$C$187:$AC$187</c:f>
              <c:numCache>
                <c:formatCode>0.00%</c:formatCode>
                <c:ptCount val="27"/>
                <c:pt idx="0">
                  <c:v>0.21730848794586913</c:v>
                </c:pt>
                <c:pt idx="1">
                  <c:v>0.25405263753071317</c:v>
                </c:pt>
                <c:pt idx="2">
                  <c:v>0.23760194807496116</c:v>
                </c:pt>
                <c:pt idx="3">
                  <c:v>0.25208849049106652</c:v>
                </c:pt>
                <c:pt idx="4">
                  <c:v>0.25394052494389974</c:v>
                </c:pt>
                <c:pt idx="5">
                  <c:v>0.26054739941323457</c:v>
                </c:pt>
                <c:pt idx="6">
                  <c:v>0.26106927198091384</c:v>
                </c:pt>
                <c:pt idx="7">
                  <c:v>0.27313013729857849</c:v>
                </c:pt>
                <c:pt idx="8">
                  <c:v>0.2602939766745645</c:v>
                </c:pt>
                <c:pt idx="9">
                  <c:v>0.21344810815507687</c:v>
                </c:pt>
                <c:pt idx="10">
                  <c:v>0.13826466784522573</c:v>
                </c:pt>
                <c:pt idx="11">
                  <c:v>0.12284414617751484</c:v>
                </c:pt>
                <c:pt idx="12">
                  <c:v>0.10811044862496903</c:v>
                </c:pt>
                <c:pt idx="13">
                  <c:v>0.11641727454813505</c:v>
                </c:pt>
                <c:pt idx="14">
                  <c:v>0.11072762737976037</c:v>
                </c:pt>
                <c:pt idx="15">
                  <c:v>0.12993125519333804</c:v>
                </c:pt>
                <c:pt idx="16">
                  <c:v>0.12731475547399546</c:v>
                </c:pt>
                <c:pt idx="17">
                  <c:v>0.12945733370904614</c:v>
                </c:pt>
                <c:pt idx="18">
                  <c:v>0.14149098025992915</c:v>
                </c:pt>
                <c:pt idx="19">
                  <c:v>0.15111789453076874</c:v>
                </c:pt>
                <c:pt idx="20">
                  <c:v>0.17564991601634075</c:v>
                </c:pt>
                <c:pt idx="21">
                  <c:v>0.19253448607091478</c:v>
                </c:pt>
                <c:pt idx="22">
                  <c:v>0.218856354165892</c:v>
                </c:pt>
                <c:pt idx="23">
                  <c:v>0.2283644742387046</c:v>
                </c:pt>
                <c:pt idx="24">
                  <c:v>0.24170427037216449</c:v>
                </c:pt>
                <c:pt idx="25">
                  <c:v>0.26050345752960097</c:v>
                </c:pt>
                <c:pt idx="26">
                  <c:v>0.2563086999655248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C-4701-9BE9-EA7C6134C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75520"/>
        <c:axId val="159677824"/>
      </c:lineChart>
      <c:catAx>
        <c:axId val="15967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PERÍODO</a:t>
                </a:r>
              </a:p>
            </c:rich>
          </c:tx>
          <c:layout>
            <c:manualLayout>
              <c:xMode val="edge"/>
              <c:yMode val="edge"/>
              <c:x val="0.44342050847388226"/>
              <c:y val="0.871033787443236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txPr>
          <a:bodyPr rot="-5400000" vert="horz"/>
          <a:lstStyle/>
          <a:p>
            <a:pPr>
              <a:defRPr lang="es-ES" sz="900">
                <a:solidFill>
                  <a:sysClr val="windowText" lastClr="000000"/>
                </a:solidFill>
              </a:defRPr>
            </a:pPr>
            <a:endParaRPr lang="es-CR"/>
          </a:p>
        </c:txPr>
        <c:crossAx val="15967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677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1.0729462249356116E-2"/>
              <c:y val="0.4121618131066950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>
                <a:solidFill>
                  <a:sysClr val="windowText" lastClr="000000"/>
                </a:solidFill>
              </a:defRPr>
            </a:pPr>
            <a:endParaRPr lang="es-CR"/>
          </a:p>
        </c:txPr>
        <c:crossAx val="15967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70559042834154"/>
          <c:y val="0.93500912385951762"/>
          <c:w val="0.78768181278432237"/>
          <c:h val="5.518076907053282E-2"/>
        </c:manualLayout>
      </c:layout>
      <c:overlay val="0"/>
      <c:txPr>
        <a:bodyPr/>
        <a:lstStyle/>
        <a:p>
          <a:pPr>
            <a:defRPr lang="es-ES" sz="900">
              <a:solidFill>
                <a:sysClr val="windowText" lastClr="000000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noFill/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Deuda Pública '!$B$194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Deuda Pública '!$C$193:$AC$193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'!$C$194:$AC$194</c:f>
              <c:numCache>
                <c:formatCode>0.00%</c:formatCode>
                <c:ptCount val="27"/>
                <c:pt idx="0">
                  <c:v>0.39509367698940512</c:v>
                </c:pt>
                <c:pt idx="1">
                  <c:v>0.35185452957393093</c:v>
                </c:pt>
                <c:pt idx="2">
                  <c:v>0.39026294420085617</c:v>
                </c:pt>
                <c:pt idx="3">
                  <c:v>0.39809178125940697</c:v>
                </c:pt>
                <c:pt idx="4">
                  <c:v>0.41634518072513244</c:v>
                </c:pt>
                <c:pt idx="5">
                  <c:v>0.40760148969692417</c:v>
                </c:pt>
                <c:pt idx="6">
                  <c:v>0.41213096042152642</c:v>
                </c:pt>
                <c:pt idx="7">
                  <c:v>0.37519223888691128</c:v>
                </c:pt>
                <c:pt idx="8">
                  <c:v>0.33208594402619462</c:v>
                </c:pt>
                <c:pt idx="9">
                  <c:v>0.27101849007343759</c:v>
                </c:pt>
                <c:pt idx="10">
                  <c:v>0.24116100074484942</c:v>
                </c:pt>
                <c:pt idx="11">
                  <c:v>0.26150811631953597</c:v>
                </c:pt>
                <c:pt idx="12">
                  <c:v>0.28378379326893644</c:v>
                </c:pt>
                <c:pt idx="13">
                  <c:v>0.29852630275373754</c:v>
                </c:pt>
                <c:pt idx="14">
                  <c:v>0.34303977316171441</c:v>
                </c:pt>
                <c:pt idx="15">
                  <c:v>0.35940659729986518</c:v>
                </c:pt>
                <c:pt idx="16">
                  <c:v>0.38546392563244714</c:v>
                </c:pt>
                <c:pt idx="17">
                  <c:v>0.40984552272126656</c:v>
                </c:pt>
                <c:pt idx="18">
                  <c:v>0.45208774762192727</c:v>
                </c:pt>
                <c:pt idx="19">
                  <c:v>0.49180191610994989</c:v>
                </c:pt>
                <c:pt idx="20">
                  <c:v>0.53552536147973584</c:v>
                </c:pt>
                <c:pt idx="21">
                  <c:v>0.56082080815332092</c:v>
                </c:pt>
                <c:pt idx="22">
                  <c:v>0.66911521517675643</c:v>
                </c:pt>
                <c:pt idx="23">
                  <c:v>0.67627746598788963</c:v>
                </c:pt>
                <c:pt idx="24">
                  <c:v>0.62984833370541948</c:v>
                </c:pt>
                <c:pt idx="25">
                  <c:v>0.61119265517910004</c:v>
                </c:pt>
                <c:pt idx="26">
                  <c:v>0.59753393164452795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5E-43CC-8815-9763CCD75733}"/>
            </c:ext>
          </c:extLst>
        </c:ser>
        <c:ser>
          <c:idx val="1"/>
          <c:order val="1"/>
          <c:tx>
            <c:strRef>
              <c:f>'Gráficos Deuda Pública '!$B$195</c:f>
              <c:strCache>
                <c:ptCount val="1"/>
                <c:pt idx="0">
                  <c:v>Deuda Interna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C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Deuda Pública '!$C$193:$AC$193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'!$C$195:$AC$195</c:f>
              <c:numCache>
                <c:formatCode>0.00%</c:formatCode>
                <c:ptCount val="27"/>
                <c:pt idx="0">
                  <c:v>0.31398824382883767</c:v>
                </c:pt>
                <c:pt idx="1">
                  <c:v>0.26597036454360462</c:v>
                </c:pt>
                <c:pt idx="2">
                  <c:v>0.28209475513202414</c:v>
                </c:pt>
                <c:pt idx="3">
                  <c:v>0.28561166929545079</c:v>
                </c:pt>
                <c:pt idx="4">
                  <c:v>0.2918070992041259</c:v>
                </c:pt>
                <c:pt idx="5">
                  <c:v>0.27425514653269445</c:v>
                </c:pt>
                <c:pt idx="6">
                  <c:v>0.27611140017606672</c:v>
                </c:pt>
                <c:pt idx="7">
                  <c:v>0.25159115568414459</c:v>
                </c:pt>
                <c:pt idx="8">
                  <c:v>0.22801000441389196</c:v>
                </c:pt>
                <c:pt idx="9">
                  <c:v>0.18903790050773786</c:v>
                </c:pt>
                <c:pt idx="10">
                  <c:v>0.17088111201236955</c:v>
                </c:pt>
                <c:pt idx="11">
                  <c:v>0.20610537014586677</c:v>
                </c:pt>
                <c:pt idx="12">
                  <c:v>0.22554808504619792</c:v>
                </c:pt>
                <c:pt idx="13">
                  <c:v>0.25056239573867395</c:v>
                </c:pt>
                <c:pt idx="14">
                  <c:v>0.28376407146003363</c:v>
                </c:pt>
                <c:pt idx="15">
                  <c:v>0.28834990326012072</c:v>
                </c:pt>
                <c:pt idx="16">
                  <c:v>0.29815112355995782</c:v>
                </c:pt>
                <c:pt idx="17">
                  <c:v>0.30871855883214022</c:v>
                </c:pt>
                <c:pt idx="18">
                  <c:v>0.34820432491839287</c:v>
                </c:pt>
                <c:pt idx="19">
                  <c:v>0.38852520315939981</c:v>
                </c:pt>
                <c:pt idx="20">
                  <c:v>0.42753995841551506</c:v>
                </c:pt>
                <c:pt idx="21">
                  <c:v>0.43828167449623368</c:v>
                </c:pt>
                <c:pt idx="22">
                  <c:v>0.50751033102592491</c:v>
                </c:pt>
                <c:pt idx="23">
                  <c:v>0.50817862365378197</c:v>
                </c:pt>
                <c:pt idx="24">
                  <c:v>0.468952517343044</c:v>
                </c:pt>
                <c:pt idx="25">
                  <c:v>0.45099932656988362</c:v>
                </c:pt>
                <c:pt idx="26">
                  <c:v>0.43836428927169124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E-43CC-8815-9763CCD75733}"/>
            </c:ext>
          </c:extLst>
        </c:ser>
        <c:ser>
          <c:idx val="2"/>
          <c:order val="2"/>
          <c:tx>
            <c:strRef>
              <c:f>'Gráficos Deuda Pública '!$B$196</c:f>
              <c:strCache>
                <c:ptCount val="1"/>
                <c:pt idx="0">
                  <c:v>Deuda Externa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Deuda Pública '!$C$193:$AC$193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'!$C$196:$AC$196</c:f>
              <c:numCache>
                <c:formatCode>0.00%</c:formatCode>
                <c:ptCount val="27"/>
                <c:pt idx="0">
                  <c:v>8.1105433160567453E-2</c:v>
                </c:pt>
                <c:pt idx="1">
                  <c:v>8.5884165030326323E-2</c:v>
                </c:pt>
                <c:pt idx="2">
                  <c:v>0.10816818906883198</c:v>
                </c:pt>
                <c:pt idx="3">
                  <c:v>0.11248011196395617</c:v>
                </c:pt>
                <c:pt idx="4">
                  <c:v>0.12453808152100659</c:v>
                </c:pt>
                <c:pt idx="5">
                  <c:v>0.13334634316422969</c:v>
                </c:pt>
                <c:pt idx="6">
                  <c:v>0.13601956024545966</c:v>
                </c:pt>
                <c:pt idx="7">
                  <c:v>0.12360108320276669</c:v>
                </c:pt>
                <c:pt idx="8">
                  <c:v>0.10407593961230265</c:v>
                </c:pt>
                <c:pt idx="9">
                  <c:v>8.1980589565699716E-2</c:v>
                </c:pt>
                <c:pt idx="10">
                  <c:v>7.0279888732479839E-2</c:v>
                </c:pt>
                <c:pt idx="11">
                  <c:v>5.54027461736692E-2</c:v>
                </c:pt>
                <c:pt idx="12">
                  <c:v>5.8235708222738498E-2</c:v>
                </c:pt>
                <c:pt idx="13">
                  <c:v>4.7963907015063603E-2</c:v>
                </c:pt>
                <c:pt idx="14">
                  <c:v>5.9275701701680776E-2</c:v>
                </c:pt>
                <c:pt idx="15">
                  <c:v>7.1056694039744461E-2</c:v>
                </c:pt>
                <c:pt idx="16">
                  <c:v>8.7312802072489315E-2</c:v>
                </c:pt>
                <c:pt idx="17">
                  <c:v>0.10112696388912633</c:v>
                </c:pt>
                <c:pt idx="18">
                  <c:v>0.10388342270353441</c:v>
                </c:pt>
                <c:pt idx="19">
                  <c:v>0.1032767129505501</c:v>
                </c:pt>
                <c:pt idx="20">
                  <c:v>0.10798540306422089</c:v>
                </c:pt>
                <c:pt idx="21">
                  <c:v>0.12253913365708721</c:v>
                </c:pt>
                <c:pt idx="22">
                  <c:v>0.16160488415083149</c:v>
                </c:pt>
                <c:pt idx="23">
                  <c:v>0.16809884233410771</c:v>
                </c:pt>
                <c:pt idx="24">
                  <c:v>0.16089581636237549</c:v>
                </c:pt>
                <c:pt idx="25">
                  <c:v>0.16019332860921642</c:v>
                </c:pt>
                <c:pt idx="26">
                  <c:v>0.15916964237283668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5E-43CC-8815-9763CCD7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10592"/>
        <c:axId val="161313152"/>
      </c:lineChart>
      <c:catAx>
        <c:axId val="16131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s-CR" sz="900" b="1"/>
                  <a:t>Años</a:t>
                </a:r>
              </a:p>
            </c:rich>
          </c:tx>
          <c:layout>
            <c:manualLayout>
              <c:xMode val="edge"/>
              <c:yMode val="edge"/>
              <c:x val="0.50184741400078614"/>
              <c:y val="0.832454611812576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613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3131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000" b="1"/>
                </a:pPr>
                <a:r>
                  <a:rPr lang="es-CR" sz="1000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1.0735373054213635E-2"/>
              <c:y val="0.14752084983459907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61310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12113870381585E-2"/>
          <c:y val="3.8884604941623685E-2"/>
          <c:w val="0.92175667272360184"/>
          <c:h val="0.72606796518856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'Gráficos Deuda Pública '!$L$247</c:f>
              <c:strCache>
                <c:ptCount val="1"/>
                <c:pt idx="0">
                  <c:v>Deuda Interna</c:v>
                </c:pt>
              </c:strCache>
            </c:strRef>
          </c:tx>
          <c:invertIfNegative val="0"/>
          <c:cat>
            <c:strRef>
              <c:f>'Gráficos Deuda Pública '!$K$208:$K$220</c:f>
              <c:strCache>
                <c:ptCount val="1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2036-2040</c:v>
                </c:pt>
                <c:pt idx="12">
                  <c:v>2041-2054</c:v>
                </c:pt>
              </c:strCache>
            </c:strRef>
          </c:cat>
          <c:val>
            <c:numRef>
              <c:f>'Gráficos Deuda Pública '!$L$248:$L$260</c:f>
              <c:numCache>
                <c:formatCode>#\ ##0.00;[Red]#\ ##0.00</c:formatCode>
                <c:ptCount val="13"/>
                <c:pt idx="0">
                  <c:v>1088.0475260728354</c:v>
                </c:pt>
                <c:pt idx="1">
                  <c:v>3971.6439820291575</c:v>
                </c:pt>
                <c:pt idx="2">
                  <c:v>3159.5184005816745</c:v>
                </c:pt>
                <c:pt idx="3">
                  <c:v>5020.5129637874206</c:v>
                </c:pt>
                <c:pt idx="4">
                  <c:v>4825.9501813807392</c:v>
                </c:pt>
                <c:pt idx="5">
                  <c:v>3266.2344481480741</c:v>
                </c:pt>
                <c:pt idx="6">
                  <c:v>4039.6197574357966</c:v>
                </c:pt>
                <c:pt idx="7">
                  <c:v>2265.8303840576159</c:v>
                </c:pt>
                <c:pt idx="8">
                  <c:v>2449.4415007459975</c:v>
                </c:pt>
                <c:pt idx="9">
                  <c:v>2098.020700012667</c:v>
                </c:pt>
                <c:pt idx="10">
                  <c:v>2336.8243678037193</c:v>
                </c:pt>
                <c:pt idx="11">
                  <c:v>4619.1993651343955</c:v>
                </c:pt>
                <c:pt idx="12">
                  <c:v>4431.4961168301406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6-4920-B072-51DC9677603F}"/>
            </c:ext>
          </c:extLst>
        </c:ser>
        <c:ser>
          <c:idx val="1"/>
          <c:order val="1"/>
          <c:tx>
            <c:strRef>
              <c:f>'Gráficos Deuda Pública '!$M$247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Deuda Pública '!$K$208:$K$220</c:f>
              <c:strCache>
                <c:ptCount val="1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2036-2040</c:v>
                </c:pt>
                <c:pt idx="12">
                  <c:v>2041-2054</c:v>
                </c:pt>
              </c:strCache>
            </c:strRef>
          </c:cat>
          <c:val>
            <c:numRef>
              <c:f>'Gráficos Deuda Pública '!$M$248:$M$260</c:f>
              <c:numCache>
                <c:formatCode>#\ ##0.00;[Red]#\ ##0.00</c:formatCode>
                <c:ptCount val="13"/>
                <c:pt idx="0">
                  <c:v>247.12888265242483</c:v>
                </c:pt>
                <c:pt idx="1">
                  <c:v>446.09513134478192</c:v>
                </c:pt>
                <c:pt idx="2">
                  <c:v>575.76912435094835</c:v>
                </c:pt>
                <c:pt idx="3">
                  <c:v>620.43614460612491</c:v>
                </c:pt>
                <c:pt idx="4">
                  <c:v>1010.1097215899798</c:v>
                </c:pt>
                <c:pt idx="5">
                  <c:v>1009.2421460999799</c:v>
                </c:pt>
                <c:pt idx="6">
                  <c:v>1006.7398661269129</c:v>
                </c:pt>
                <c:pt idx="7">
                  <c:v>1034.1682404356752</c:v>
                </c:pt>
                <c:pt idx="8">
                  <c:v>963.69373613685252</c:v>
                </c:pt>
                <c:pt idx="9">
                  <c:v>908.0909043184123</c:v>
                </c:pt>
                <c:pt idx="10">
                  <c:v>383.44877862820624</c:v>
                </c:pt>
                <c:pt idx="11">
                  <c:v>1577.0899812778471</c:v>
                </c:pt>
                <c:pt idx="12">
                  <c:v>5024.2557875647626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6-4920-B072-51DC96776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76896"/>
        <c:axId val="16097881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'Gráficos Deuda Pública '!$N$247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'Gráficos Deuda Pública '!$K$208:$K$220</c15:sqref>
                        </c15:formulaRef>
                      </c:ext>
                    </c:extLst>
                    <c:strCache>
                      <c:ptCount val="13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2036-2040</c:v>
                      </c:pt>
                      <c:pt idx="12">
                        <c:v>2041-2054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'Gráficos Deuda Pública '!$N$248:$N$260</c15:sqref>
                        </c15:formulaRef>
                      </c:ext>
                    </c:extLst>
                    <c:numCache>
                      <c:formatCode>#\ ##0.00;[Red]#\ ##0.00</c:formatCode>
                      <c:ptCount val="13"/>
                      <c:pt idx="0">
                        <c:v>1335.1764087252602</c:v>
                      </c:pt>
                      <c:pt idx="1">
                        <c:v>4417.7391133739393</c:v>
                      </c:pt>
                      <c:pt idx="2">
                        <c:v>3735.287524932623</c:v>
                      </c:pt>
                      <c:pt idx="3">
                        <c:v>5640.9491083935454</c:v>
                      </c:pt>
                      <c:pt idx="4">
                        <c:v>5836.0599029707191</c:v>
                      </c:pt>
                      <c:pt idx="5">
                        <c:v>4275.4765942480535</c:v>
                      </c:pt>
                      <c:pt idx="6">
                        <c:v>5046.3596235627092</c:v>
                      </c:pt>
                      <c:pt idx="7">
                        <c:v>3299.9986244932911</c:v>
                      </c:pt>
                      <c:pt idx="8">
                        <c:v>3413.1352368828502</c:v>
                      </c:pt>
                      <c:pt idx="9">
                        <c:v>3006.1116043310794</c:v>
                      </c:pt>
                      <c:pt idx="10">
                        <c:v>2720.2731464319254</c:v>
                      </c:pt>
                      <c:pt idx="11">
                        <c:v>6196.2893464122426</c:v>
                      </c:pt>
                      <c:pt idx="12">
                        <c:v>9455.7519043949051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A36-4920-B072-51DC9677603F}"/>
                  </c:ext>
                </c:extLst>
              </c15:ser>
            </c15:filteredBarSeries>
          </c:ext>
        </c:extLst>
      </c:barChart>
      <c:catAx>
        <c:axId val="16097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7013915995543293"/>
              <c:y val="0.8606507257458959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60978816"/>
        <c:crosses val="autoZero"/>
        <c:auto val="1"/>
        <c:lblAlgn val="ctr"/>
        <c:lblOffset val="100"/>
        <c:noMultiLvlLbl val="0"/>
      </c:catAx>
      <c:valAx>
        <c:axId val="16097881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6.3243974845024711E-2"/>
              <c:y val="0.2960751165946776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60976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300962379702538"/>
          <c:y val="0.92748300163266995"/>
          <c:w val="0.30270629843250141"/>
          <c:h val="6.138124027775550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hPercent val="56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676876334096576E-2"/>
          <c:y val="0.10593070157735944"/>
          <c:w val="0.92175667272360184"/>
          <c:h val="0.7260679651885619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Deuda Pública '!$L$207</c:f>
              <c:strCache>
                <c:ptCount val="1"/>
                <c:pt idx="0">
                  <c:v>Deuda Interna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'Gráficos Deuda Pública '!$K$208:$K$221</c:f>
              <c:strCache>
                <c:ptCount val="1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2036-2040</c:v>
                </c:pt>
                <c:pt idx="12">
                  <c:v>2041-2054</c:v>
                </c:pt>
              </c:strCache>
            </c:strRef>
          </c:cat>
          <c:val>
            <c:numRef>
              <c:f>'Gráficos Deuda Pública '!$L$208:$L$220</c:f>
              <c:numCache>
                <c:formatCode>#\ ##0.00;[Red]#\ ##0.00</c:formatCode>
                <c:ptCount val="13"/>
                <c:pt idx="0">
                  <c:v>552097.07567987812</c:v>
                </c:pt>
                <c:pt idx="1">
                  <c:v>2015291.5893612353</c:v>
                </c:pt>
                <c:pt idx="2">
                  <c:v>1603202.8268231533</c:v>
                </c:pt>
                <c:pt idx="3">
                  <c:v>2547508.6880850131</c:v>
                </c:pt>
                <c:pt idx="4">
                  <c:v>2448783.6410362148</c:v>
                </c:pt>
                <c:pt idx="5">
                  <c:v>1657352.6836792957</c:v>
                </c:pt>
                <c:pt idx="6">
                  <c:v>2049783.8573180719</c:v>
                </c:pt>
                <c:pt idx="7">
                  <c:v>1149727.6534785156</c:v>
                </c:pt>
                <c:pt idx="8">
                  <c:v>1242895.606308534</c:v>
                </c:pt>
                <c:pt idx="9">
                  <c:v>1064577.6636004276</c:v>
                </c:pt>
                <c:pt idx="10">
                  <c:v>1185751.4207109632</c:v>
                </c:pt>
                <c:pt idx="11">
                  <c:v>2343874.1418564953</c:v>
                </c:pt>
                <c:pt idx="12">
                  <c:v>2248629.7596019506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2-4463-8BA5-C55051BBEAD1}"/>
            </c:ext>
          </c:extLst>
        </c:ser>
        <c:ser>
          <c:idx val="2"/>
          <c:order val="1"/>
          <c:tx>
            <c:strRef>
              <c:f>'Gráficos Deuda Pública '!$M$207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Deuda Pública '!$K$208:$K$221</c:f>
              <c:strCache>
                <c:ptCount val="1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2036-2040</c:v>
                </c:pt>
                <c:pt idx="12">
                  <c:v>2041-2054</c:v>
                </c:pt>
              </c:strCache>
            </c:strRef>
          </c:cat>
          <c:val>
            <c:numRef>
              <c:f>'Gráficos Deuda Pública '!$M$208:$M$220</c:f>
              <c:numCache>
                <c:formatCode>#\ ##0.00;[Red]#\ ##0.00</c:formatCode>
                <c:ptCount val="13"/>
                <c:pt idx="0">
                  <c:v>125398.13763549342</c:v>
                </c:pt>
                <c:pt idx="1">
                  <c:v>226357.59154696926</c:v>
                </c:pt>
                <c:pt idx="2">
                  <c:v>292156.76907815819</c:v>
                </c:pt>
                <c:pt idx="3">
                  <c:v>314821.70849603991</c:v>
                </c:pt>
                <c:pt idx="4">
                  <c:v>512549.87492918759</c:v>
                </c:pt>
                <c:pt idx="5">
                  <c:v>512109.6497740518</c:v>
                </c:pt>
                <c:pt idx="6">
                  <c:v>510839.94287011819</c:v>
                </c:pt>
                <c:pt idx="7">
                  <c:v>524757.64856187033</c:v>
                </c:pt>
                <c:pt idx="8">
                  <c:v>488997.47559056175</c:v>
                </c:pt>
                <c:pt idx="9">
                  <c:v>460783.48666924878</c:v>
                </c:pt>
                <c:pt idx="10">
                  <c:v>194569.57925152441</c:v>
                </c:pt>
                <c:pt idx="11">
                  <c:v>800246.9983000051</c:v>
                </c:pt>
                <c:pt idx="12">
                  <c:v>2549407.8717261124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2-4463-8BA5-C55051BBE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001472"/>
        <c:axId val="161003392"/>
        <c:axId val="0"/>
      </c:bar3DChart>
      <c:catAx>
        <c:axId val="16100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48530258504009"/>
              <c:y val="0.8606506806296567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610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0339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3.6691118738362831E-2"/>
              <c:y val="0.2960751568522448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61001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0962379702538"/>
          <c:y val="0.92748315780426693"/>
          <c:w val="0.30997809034554435"/>
          <c:h val="5.497319132337674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view3D>
      <c:rotX val="15"/>
      <c:hPercent val="5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964840697441873E-2"/>
          <c:y val="3.534039726515667E-2"/>
          <c:w val="0.94379956778906915"/>
          <c:h val="0.8469432724920846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Deuda Pública '!$N$207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'Gráficos Deuda Pública '!$P$208:$P$221</c:f>
              <c:strCache>
                <c:ptCount val="1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2036-2040</c:v>
                </c:pt>
                <c:pt idx="12">
                  <c:v>2041-2054</c:v>
                </c:pt>
              </c:strCache>
            </c:strRef>
          </c:cat>
          <c:val>
            <c:numRef>
              <c:f>'Gráficos Deuda Pública '!$Q$208:$Q$221</c:f>
              <c:numCache>
                <c:formatCode>0.00%</c:formatCode>
                <c:ptCount val="14"/>
                <c:pt idx="0">
                  <c:v>2.287098735794952E-2</c:v>
                </c:pt>
                <c:pt idx="1">
                  <c:v>7.567393698122564E-2</c:v>
                </c:pt>
                <c:pt idx="2">
                  <c:v>6.3983840039986417E-2</c:v>
                </c:pt>
                <c:pt idx="3">
                  <c:v>9.6626988689891294E-2</c:v>
                </c:pt>
                <c:pt idx="4">
                  <c:v>9.9969151183935373E-2</c:v>
                </c:pt>
                <c:pt idx="5">
                  <c:v>7.3237042309348827E-2</c:v>
                </c:pt>
                <c:pt idx="6">
                  <c:v>8.6441931118570778E-2</c:v>
                </c:pt>
                <c:pt idx="7">
                  <c:v>5.6527531739491092E-2</c:v>
                </c:pt>
                <c:pt idx="8">
                  <c:v>5.8465512379931896E-2</c:v>
                </c:pt>
                <c:pt idx="9">
                  <c:v>5.1493375744170115E-2</c:v>
                </c:pt>
                <c:pt idx="10">
                  <c:v>4.6597088096855532E-2</c:v>
                </c:pt>
                <c:pt idx="11">
                  <c:v>0.10613972384614873</c:v>
                </c:pt>
                <c:pt idx="12">
                  <c:v>0.16197289051249511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C-423C-81E4-D21822AFE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601600"/>
        <c:axId val="162607872"/>
        <c:axId val="0"/>
      </c:bar3DChart>
      <c:catAx>
        <c:axId val="16260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Años</a:t>
                </a:r>
              </a:p>
            </c:rich>
          </c:tx>
          <c:layout>
            <c:manualLayout>
              <c:xMode val="edge"/>
              <c:yMode val="edge"/>
              <c:x val="0.47656572340222181"/>
              <c:y val="0.9441646090534979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CR"/>
          </a:p>
        </c:txPr>
        <c:crossAx val="16260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60787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050"/>
                </a:pPr>
                <a:r>
                  <a:rPr lang="es-ES" sz="1050"/>
                  <a:t>Porcentaje</a:t>
                </a:r>
              </a:p>
            </c:rich>
          </c:tx>
          <c:layout>
            <c:manualLayout>
              <c:xMode val="edge"/>
              <c:yMode val="edge"/>
              <c:x val="1.2569899350816441E-2"/>
              <c:y val="0.226288713910761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16260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/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6447816152656"/>
          <c:y val="3.3590551181102365E-2"/>
          <c:w val="0.85984881889763776"/>
          <c:h val="0.68457486222582309"/>
        </c:manualLayout>
      </c:layout>
      <c:lineChart>
        <c:grouping val="standard"/>
        <c:varyColors val="0"/>
        <c:ser>
          <c:idx val="0"/>
          <c:order val="0"/>
          <c:tx>
            <c:strRef>
              <c:f>'Gráficos Deuda Interna'!$B$96</c:f>
              <c:strCache>
                <c:ptCount val="1"/>
                <c:pt idx="0">
                  <c:v>   %PIB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diamond"/>
            <c:size val="8"/>
            <c:spPr>
              <a:solidFill>
                <a:srgbClr val="00B0F0"/>
              </a:solidFill>
              <a:ln w="12700"/>
            </c:spPr>
          </c:marker>
          <c:cat>
            <c:numRef>
              <c:f>'Gráficos Deuda Interna'!$C$95:$AC$95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Interna'!$C$96:$AC$96</c:f>
              <c:numCache>
                <c:formatCode>0.00%</c:formatCode>
                <c:ptCount val="27"/>
                <c:pt idx="0">
                  <c:v>2.857022671039602E-2</c:v>
                </c:pt>
                <c:pt idx="1">
                  <c:v>3.1658496247742487E-2</c:v>
                </c:pt>
                <c:pt idx="2">
                  <c:v>3.2459270359974597E-2</c:v>
                </c:pt>
                <c:pt idx="3">
                  <c:v>3.3251495099801527E-2</c:v>
                </c:pt>
                <c:pt idx="4">
                  <c:v>3.5566946343028455E-2</c:v>
                </c:pt>
                <c:pt idx="5">
                  <c:v>3.4602961187832154E-2</c:v>
                </c:pt>
                <c:pt idx="6">
                  <c:v>3.2154453375404519E-2</c:v>
                </c:pt>
                <c:pt idx="7">
                  <c:v>3.2801600908598801E-2</c:v>
                </c:pt>
                <c:pt idx="8">
                  <c:v>3.0237317663925442E-2</c:v>
                </c:pt>
                <c:pt idx="9">
                  <c:v>2.4001237939351265E-2</c:v>
                </c:pt>
                <c:pt idx="10">
                  <c:v>1.5847600872617801E-2</c:v>
                </c:pt>
                <c:pt idx="11">
                  <c:v>1.6016463175041049E-2</c:v>
                </c:pt>
                <c:pt idx="12">
                  <c:v>1.7178158546678715E-2</c:v>
                </c:pt>
                <c:pt idx="13">
                  <c:v>1.828947194204943E-2</c:v>
                </c:pt>
                <c:pt idx="14">
                  <c:v>1.817262130606934E-2</c:v>
                </c:pt>
                <c:pt idx="15">
                  <c:v>2.2880474218535909E-2</c:v>
                </c:pt>
                <c:pt idx="16">
                  <c:v>2.2039084838318384E-2</c:v>
                </c:pt>
                <c:pt idx="17">
                  <c:v>2.2444009891673593E-2</c:v>
                </c:pt>
                <c:pt idx="18">
                  <c:v>2.2344645591451613E-2</c:v>
                </c:pt>
                <c:pt idx="19">
                  <c:v>2.5348418469056246E-2</c:v>
                </c:pt>
                <c:pt idx="20">
                  <c:v>2.9510729976991935E-2</c:v>
                </c:pt>
                <c:pt idx="21">
                  <c:v>3.4879518420462066E-2</c:v>
                </c:pt>
                <c:pt idx="22">
                  <c:v>3.9506642582096387E-2</c:v>
                </c:pt>
                <c:pt idx="23">
                  <c:v>4.0930098324963735E-2</c:v>
                </c:pt>
                <c:pt idx="24">
                  <c:v>3.8750340320502362E-2</c:v>
                </c:pt>
                <c:pt idx="25">
                  <c:v>3.9522169045311625E-2</c:v>
                </c:pt>
                <c:pt idx="26">
                  <c:v>3.7918524637572518E-2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6-4A23-B7FE-3332ECC03F47}"/>
            </c:ext>
          </c:extLst>
        </c:ser>
        <c:ser>
          <c:idx val="1"/>
          <c:order val="1"/>
          <c:tx>
            <c:strRef>
              <c:f>'Gráficos Deuda Interna'!$B$97</c:f>
              <c:strCache>
                <c:ptCount val="1"/>
                <c:pt idx="0">
                  <c:v>   %Ingresos Corrientes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/>
            </c:spPr>
          </c:marker>
          <c:cat>
            <c:numRef>
              <c:f>'Gráficos Deuda Interna'!$C$95:$AC$95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Interna'!$C$97:$AC$97</c:f>
              <c:numCache>
                <c:formatCode>0.00%</c:formatCode>
                <c:ptCount val="27"/>
                <c:pt idx="0">
                  <c:v>0.23302591381619486</c:v>
                </c:pt>
                <c:pt idx="1">
                  <c:v>0.26097610964893692</c:v>
                </c:pt>
                <c:pt idx="2">
                  <c:v>0.24962305990397268</c:v>
                </c:pt>
                <c:pt idx="3">
                  <c:v>0.24714076357742307</c:v>
                </c:pt>
                <c:pt idx="4">
                  <c:v>0.27017643943832037</c:v>
                </c:pt>
                <c:pt idx="5">
                  <c:v>0.25631606290173675</c:v>
                </c:pt>
                <c:pt idx="6">
                  <c:v>0.24167385367222716</c:v>
                </c:pt>
                <c:pt idx="7">
                  <c:v>0.24234441818293048</c:v>
                </c:pt>
                <c:pt idx="8">
                  <c:v>0.2183930759335817</c:v>
                </c:pt>
                <c:pt idx="9">
                  <c:v>0.16143458158536084</c:v>
                </c:pt>
                <c:pt idx="10">
                  <c:v>0.10254808248221711</c:v>
                </c:pt>
                <c:pt idx="11">
                  <c:v>0.11895234030799891</c:v>
                </c:pt>
                <c:pt idx="12">
                  <c:v>0.12278820914316019</c:v>
                </c:pt>
                <c:pt idx="13">
                  <c:v>0.12940613563016726</c:v>
                </c:pt>
                <c:pt idx="14">
                  <c:v>0.12986909187051646</c:v>
                </c:pt>
                <c:pt idx="15">
                  <c:v>0.16085905513472037</c:v>
                </c:pt>
                <c:pt idx="16">
                  <c:v>0.1574946998875755</c:v>
                </c:pt>
                <c:pt idx="17">
                  <c:v>0.15647531858303274</c:v>
                </c:pt>
                <c:pt idx="18">
                  <c:v>0.15207993628760516</c:v>
                </c:pt>
                <c:pt idx="19">
                  <c:v>0.17486642546508352</c:v>
                </c:pt>
                <c:pt idx="20">
                  <c:v>0.20787347901411896</c:v>
                </c:pt>
                <c:pt idx="21">
                  <c:v>0.24925290551252532</c:v>
                </c:pt>
                <c:pt idx="22">
                  <c:v>0.30711274310638509</c:v>
                </c:pt>
                <c:pt idx="23">
                  <c:v>0.26117997206891036</c:v>
                </c:pt>
                <c:pt idx="24">
                  <c:v>0.2367748877014256</c:v>
                </c:pt>
                <c:pt idx="25">
                  <c:v>0.25922166054302714</c:v>
                </c:pt>
                <c:pt idx="26">
                  <c:v>0.25159256286233439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6-4A23-B7FE-3332ECC03F47}"/>
            </c:ext>
          </c:extLst>
        </c:ser>
        <c:ser>
          <c:idx val="2"/>
          <c:order val="2"/>
          <c:tx>
            <c:strRef>
              <c:f>'Gráficos Deuda Interna'!$B$98</c:f>
              <c:strCache>
                <c:ptCount val="1"/>
                <c:pt idx="0">
                  <c:v>   %Gastos Totales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pPr>
              <a:solidFill>
                <a:schemeClr val="accent3"/>
              </a:solidFill>
              <a:ln w="12700"/>
            </c:spPr>
          </c:marker>
          <c:cat>
            <c:numRef>
              <c:f>'Gráficos Deuda Interna'!$C$95:$AC$95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Interna'!$C$98:$AC$98</c:f>
              <c:numCache>
                <c:formatCode>0.00%</c:formatCode>
                <c:ptCount val="27"/>
                <c:pt idx="0">
                  <c:v>0.19399229136461651</c:v>
                </c:pt>
                <c:pt idx="1">
                  <c:v>0.22101151147225656</c:v>
                </c:pt>
                <c:pt idx="2">
                  <c:v>0.20229227779600886</c:v>
                </c:pt>
                <c:pt idx="3">
                  <c:v>0.20512051320646896</c:v>
                </c:pt>
                <c:pt idx="4">
                  <c:v>0.20676464450014115</c:v>
                </c:pt>
                <c:pt idx="5">
                  <c:v>0.20791389221925322</c:v>
                </c:pt>
                <c:pt idx="6">
                  <c:v>0.2037444143056247</c:v>
                </c:pt>
                <c:pt idx="7">
                  <c:v>0.21695741419924069</c:v>
                </c:pt>
                <c:pt idx="8">
                  <c:v>0.208216361271642</c:v>
                </c:pt>
                <c:pt idx="9">
                  <c:v>0.16855317217008825</c:v>
                </c:pt>
                <c:pt idx="10">
                  <c:v>0.10376174272545508</c:v>
                </c:pt>
                <c:pt idx="11">
                  <c:v>9.5570771273210037E-2</c:v>
                </c:pt>
                <c:pt idx="12">
                  <c:v>9.0383206731839819E-2</c:v>
                </c:pt>
                <c:pt idx="13">
                  <c:v>0.10100789073919833</c:v>
                </c:pt>
                <c:pt idx="14">
                  <c:v>9.9338206984246016E-2</c:v>
                </c:pt>
                <c:pt idx="15">
                  <c:v>0.1167477902741177</c:v>
                </c:pt>
                <c:pt idx="16">
                  <c:v>0.1092852892025262</c:v>
                </c:pt>
                <c:pt idx="17">
                  <c:v>0.10607282943689754</c:v>
                </c:pt>
                <c:pt idx="18">
                  <c:v>0.11186389842530996</c:v>
                </c:pt>
                <c:pt idx="19">
                  <c:v>0.12242743065339341</c:v>
                </c:pt>
                <c:pt idx="20">
                  <c:v>0.14636220733362104</c:v>
                </c:pt>
                <c:pt idx="21">
                  <c:v>0.16623640714103821</c:v>
                </c:pt>
                <c:pt idx="22">
                  <c:v>0.18768008372634931</c:v>
                </c:pt>
                <c:pt idx="23">
                  <c:v>0.1980284588527319</c:v>
                </c:pt>
                <c:pt idx="24">
                  <c:v>0.20529901669630551</c:v>
                </c:pt>
                <c:pt idx="25">
                  <c:v>0.21342777636156102</c:v>
                </c:pt>
                <c:pt idx="26">
                  <c:v>0.20104177111385962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06-4A23-B7FE-3332ECC0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43616"/>
        <c:axId val="79345920"/>
      </c:lineChart>
      <c:catAx>
        <c:axId val="7934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PERÍODO</a:t>
                </a:r>
              </a:p>
            </c:rich>
          </c:tx>
          <c:layout>
            <c:manualLayout>
              <c:xMode val="edge"/>
              <c:yMode val="edge"/>
              <c:x val="0.4772254831782391"/>
              <c:y val="0.847069904043345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7934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345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layout>
            <c:manualLayout>
              <c:xMode val="edge"/>
              <c:yMode val="edge"/>
              <c:x val="1.0729658792650918E-2"/>
              <c:y val="0.412161936349596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79343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480620376998329"/>
          <c:y val="0.92247411195787021"/>
          <c:w val="0.77038740157480323"/>
          <c:h val="5.1802415373319532E-2"/>
        </c:manualLayout>
      </c:layout>
      <c:overlay val="0"/>
    </c:legend>
    <c:plotVisOnly val="1"/>
    <c:dispBlanksAs val="gap"/>
    <c:showDLblsOverMax val="0"/>
  </c:chart>
  <c:spPr>
    <a:noFill/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
Datos al 30 de Septiembre del 2007
- En millones de colones-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Deuda Interna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CC"/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276610.44230673701</c:v>
              </c:pt>
              <c:pt idx="1">
                <c:v>607819.60380162497</c:v>
              </c:pt>
              <c:pt idx="2">
                <c:v>365834.87417318602</c:v>
              </c:pt>
              <c:pt idx="3">
                <c:v>315140.907745854</c:v>
              </c:pt>
              <c:pt idx="4">
                <c:v>356519.31541266799</c:v>
              </c:pt>
              <c:pt idx="5">
                <c:v>177623.85006423501</c:v>
              </c:pt>
              <c:pt idx="6">
                <c:v>53407.972886433097</c:v>
              </c:pt>
              <c:pt idx="7">
                <c:v>91045.6901739319</c:v>
              </c:pt>
              <c:pt idx="8">
                <c:v>273607.66697982303</c:v>
              </c:pt>
              <c:pt idx="9">
                <c:v>162471.330901785</c:v>
              </c:pt>
              <c:pt idx="10">
                <c:v>4805.8409894705401</c:v>
              </c:pt>
              <c:pt idx="11">
                <c:v>2360.4345289922499</c:v>
              </c:pt>
              <c:pt idx="12">
                <c:v>2267.14291498475</c:v>
              </c:pt>
              <c:pt idx="13">
                <c:v>1865.6589907709899</c:v>
              </c:pt>
              <c:pt idx="14">
                <c:v>216.51707237775</c:v>
              </c:pt>
            </c:numLit>
          </c:val>
          <c:extLst>
            <c:ext xmlns:c16="http://schemas.microsoft.com/office/drawing/2014/chart" uri="{C3380CC4-5D6E-409C-BE32-E72D297353CC}">
              <c16:uniqueId val="{00000000-A841-4DAD-B6A1-7CBFE6A63475}"/>
            </c:ext>
          </c:extLst>
        </c:ser>
        <c:ser>
          <c:idx val="1"/>
          <c:order val="1"/>
          <c:tx>
            <c:v>Deuda Externa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7373.1362790622597</c:v>
              </c:pt>
              <c:pt idx="1">
                <c:v>139418.000560566</c:v>
              </c:pt>
              <c:pt idx="2">
                <c:v>190322.087044824</c:v>
              </c:pt>
              <c:pt idx="3">
                <c:v>33030.115724032403</c:v>
              </c:pt>
              <c:pt idx="4">
                <c:v>160103.114179008</c:v>
              </c:pt>
              <c:pt idx="5">
                <c:v>157294.28352282499</c:v>
              </c:pt>
              <c:pt idx="6">
                <c:v>152304.83877143901</c:v>
              </c:pt>
              <c:pt idx="7">
                <c:v>146520.05012365201</c:v>
              </c:pt>
              <c:pt idx="8">
                <c:v>13604.537319320099</c:v>
              </c:pt>
              <c:pt idx="9">
                <c:v>13060.7668595346</c:v>
              </c:pt>
              <c:pt idx="10">
                <c:v>10232.738798939299</c:v>
              </c:pt>
              <c:pt idx="11">
                <c:v>5881.6793350992502</c:v>
              </c:pt>
              <c:pt idx="12">
                <c:v>4091.5481086497398</c:v>
              </c:pt>
              <c:pt idx="13">
                <c:v>133533.047156043</c:v>
              </c:pt>
              <c:pt idx="14">
                <c:v>3031.0572263198701</c:v>
              </c:pt>
            </c:numLit>
          </c:val>
          <c:extLst>
            <c:ext xmlns:c16="http://schemas.microsoft.com/office/drawing/2014/chart" uri="{C3380CC4-5D6E-409C-BE32-E72D297353CC}">
              <c16:uniqueId val="{00000001-A841-4DAD-B6A1-7CBFE6A63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64563968"/>
        <c:axId val="164569856"/>
      </c:barChart>
      <c:catAx>
        <c:axId val="16456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64569856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64569856"/>
        <c:scaling>
          <c:orientation val="minMax"/>
          <c:max val="10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  <c:crossAx val="164563968"/>
        <c:crosses val="autoZero"/>
        <c:crossBetween val="between"/>
        <c:minorUnit val="500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lang="es-ES" sz="46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Central. 
Datos al 31 de Septiembre del 2007. Datos porcentuales.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379,8536612</c:v>
          </c:tx>
          <c:spPr>
            <a:gradFill rotWithShape="0">
              <a:gsLst>
                <a:gs pos="0">
                  <a:srgbClr val="FFFFCC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F9-4EF8-8BC6-1C427472CB50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F9-4EF8-8BC6-1C427472CB50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F9-4EF8-8BC6-1C427472CB50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F9-4EF8-8BC6-1C427472CB50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F9-4EF8-8BC6-1C427472CB50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F9-4EF8-8BC6-1C427472CB50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F9-4EF8-8BC6-1C427472CB50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F9-4EF8-8BC6-1C427472CB50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F9-4EF8-8BC6-1C427472CB50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F9-4EF8-8BC6-1C427472CB50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F9-4EF8-8BC6-1C427472CB50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F9-4EF8-8BC6-1C427472CB50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F9-4EF8-8BC6-1C427472CB50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F9-4EF8-8BC6-1C427472CB50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F9-4EF8-8BC6-1C427472CB50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F9-4EF8-8BC6-1C427472CB50}"/>
                </c:ext>
              </c:extLst>
            </c:dLbl>
            <c:dLbl>
              <c:idx val="1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F9-4EF8-8BC6-1C427472CB50}"/>
                </c:ext>
              </c:extLst>
            </c:dLbl>
            <c:dLbl>
              <c:idx val="1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F9-4EF8-8BC6-1C427472CB5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</c:numLit>
          </c:cat>
          <c:val>
            <c:numLit>
              <c:formatCode>General</c:formatCode>
              <c:ptCount val="27"/>
              <c:pt idx="0">
                <c:v>144.361318554446</c:v>
              </c:pt>
              <c:pt idx="1">
                <c:v>379.85366117943698</c:v>
              </c:pt>
              <c:pt idx="2">
                <c:v>282.71898613749403</c:v>
              </c:pt>
              <c:pt idx="3">
                <c:v>176.99060808711999</c:v>
              </c:pt>
              <c:pt idx="4">
                <c:v>262.62184903731202</c:v>
              </c:pt>
              <c:pt idx="5">
                <c:v>170.253582656639</c:v>
              </c:pt>
              <c:pt idx="6">
                <c:v>104.572848319717</c:v>
              </c:pt>
              <c:pt idx="7">
                <c:v>120.765089572631</c:v>
              </c:pt>
              <c:pt idx="8">
                <c:v>146.002565584964</c:v>
              </c:pt>
              <c:pt idx="9">
                <c:v>89.230667193275494</c:v>
              </c:pt>
              <c:pt idx="10">
                <c:v>7.6447699610117601</c:v>
              </c:pt>
              <c:pt idx="11">
                <c:v>4.1898281200732903</c:v>
              </c:pt>
              <c:pt idx="12">
                <c:v>3.2324016504736801</c:v>
              </c:pt>
              <c:pt idx="13">
                <c:v>68.829103284658103</c:v>
              </c:pt>
              <c:pt idx="14">
                <c:v>1.65088451131346</c:v>
              </c:pt>
              <c:pt idx="15">
                <c:v>5.4236824030592796</c:v>
              </c:pt>
              <c:pt idx="16">
                <c:v>1</c:v>
              </c:pt>
              <c:pt idx="17">
                <c:v>0.99174254215095603</c:v>
              </c:pt>
              <c:pt idx="18">
                <c:v>0.99174254215095603</c:v>
              </c:pt>
              <c:pt idx="19">
                <c:v>0.99174254215095603</c:v>
              </c:pt>
              <c:pt idx="20">
                <c:v>0.9234443752532</c:v>
              </c:pt>
              <c:pt idx="21">
                <c:v>0.84615951913208098</c:v>
              </c:pt>
              <c:pt idx="22">
                <c:v>0.459967195879255</c:v>
              </c:pt>
              <c:pt idx="23">
                <c:v>8.27615301645028E-2</c:v>
              </c:pt>
              <c:pt idx="24">
                <c:v>8.27615301645028E-2</c:v>
              </c:pt>
              <c:pt idx="25">
                <c:v>8.27615301645028E-2</c:v>
              </c:pt>
              <c:pt idx="2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CDF9-4EF8-8BC6-1C427472C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624640"/>
        <c:axId val="165625856"/>
      </c:barChart>
      <c:catAx>
        <c:axId val="16462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65625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5625856"/>
        <c:scaling>
          <c:orientation val="minMax"/>
          <c:max val="0.30000000000000032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4624640"/>
        <c:crosses val="autoZero"/>
        <c:crossBetween val="between"/>
        <c:majorUnit val="0.0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0218968792583"/>
          <c:y val="4.6644705126144936E-2"/>
          <c:w val="0.8435762486210967"/>
          <c:h val="0.744994911350366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Pública'!$C$73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Pública'!$B$74:$B$85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Pública'!$C$74:$C$85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123472.58087358084</c:v>
                </c:pt>
                <c:pt idx="8">
                  <c:v>281081.18110191985</c:v>
                </c:pt>
                <c:pt idx="9">
                  <c:v>30595.308866983738</c:v>
                </c:pt>
                <c:pt idx="10">
                  <c:v>200979.51278400034</c:v>
                </c:pt>
                <c:pt idx="11">
                  <c:v>41366.629688886751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A-4142-9688-D1BFC386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646336"/>
        <c:axId val="165647872"/>
      </c:barChart>
      <c:catAx>
        <c:axId val="1656463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5647872"/>
        <c:crossesAt val="0"/>
        <c:auto val="1"/>
        <c:lblAlgn val="ctr"/>
        <c:lblOffset val="100"/>
        <c:noMultiLvlLbl val="0"/>
      </c:catAx>
      <c:valAx>
        <c:axId val="1656478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65646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839744453278471E-2"/>
          <c:y val="3.1991089522454094E-2"/>
          <c:w val="0.81052289375356235"/>
          <c:h val="0.70124610591900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Pública'!$C$97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Pública'!$B$98:$B$109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Pública'!$C$98:$C$109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243.33408394147031</c:v>
                </c:pt>
                <c:pt idx="8">
                  <c:v>553.94186492830374</c:v>
                </c:pt>
                <c:pt idx="9">
                  <c:v>60.295827651617465</c:v>
                </c:pt>
                <c:pt idx="10">
                  <c:v>396.08118084427167</c:v>
                </c:pt>
                <c:pt idx="11">
                  <c:v>81.523451359597075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5-408F-8810-305CE27C7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577664"/>
        <c:axId val="166579200"/>
      </c:barChart>
      <c:catAx>
        <c:axId val="16657766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6579200"/>
        <c:crosses val="autoZero"/>
        <c:auto val="1"/>
        <c:lblAlgn val="ctr"/>
        <c:lblOffset val="100"/>
        <c:noMultiLvlLbl val="0"/>
      </c:catAx>
      <c:valAx>
        <c:axId val="166579200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66577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7458384944341"/>
          <c:y val="5.8644714865187311E-2"/>
          <c:w val="0.82496456692913389"/>
          <c:h val="0.747557666402810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Pública'!$C$121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Pública'!$B$122:$B$133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Pública'!$C$122:$C$133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4.1682063293021869E-3</c:v>
                </c:pt>
                <c:pt idx="8">
                  <c:v>9.4887816374092018E-3</c:v>
                </c:pt>
                <c:pt idx="9">
                  <c:v>1.0328411309138167E-3</c:v>
                </c:pt>
                <c:pt idx="10">
                  <c:v>6.7846972284806755E-3</c:v>
                </c:pt>
                <c:pt idx="11">
                  <c:v>1.3964610318436361E-3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1-4C0D-81B6-5F458734E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669504"/>
        <c:axId val="166535552"/>
      </c:barChart>
      <c:catAx>
        <c:axId val="1656695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6535552"/>
        <c:crosses val="autoZero"/>
        <c:auto val="1"/>
        <c:lblAlgn val="ctr"/>
        <c:lblOffset val="100"/>
        <c:noMultiLvlLbl val="0"/>
      </c:catAx>
      <c:valAx>
        <c:axId val="166535552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65669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0074663691564"/>
          <c:y val="5.1967933356156577E-2"/>
          <c:w val="0.82860134308824474"/>
          <c:h val="0.724306744265662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Pública'!$D$73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Pública'!$B$74:$B$85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Pública'!$D$74:$D$85</c:f>
              <c:numCache>
                <c:formatCode>_(* #\ ##0.00_);_(* \(#\ ##0.00\);_(* "-"??_);_(@_)</c:formatCode>
                <c:ptCount val="12"/>
                <c:pt idx="0">
                  <c:v>400158.61683104048</c:v>
                </c:pt>
                <c:pt idx="1">
                  <c:v>389342.28213113046</c:v>
                </c:pt>
                <c:pt idx="2">
                  <c:v>134660.50063671049</c:v>
                </c:pt>
                <c:pt idx="3">
                  <c:v>68390.646280990157</c:v>
                </c:pt>
                <c:pt idx="4">
                  <c:v>253897.18927641175</c:v>
                </c:pt>
                <c:pt idx="5">
                  <c:v>193341.44878332014</c:v>
                </c:pt>
                <c:pt idx="6">
                  <c:v>205208.43164995869</c:v>
                </c:pt>
                <c:pt idx="7">
                  <c:v>259831.07173192888</c:v>
                </c:pt>
                <c:pt idx="8">
                  <c:v>289227.86628061073</c:v>
                </c:pt>
                <c:pt idx="9">
                  <c:v>15443.007871841335</c:v>
                </c:pt>
                <c:pt idx="10">
                  <c:v>12385.629890577165</c:v>
                </c:pt>
                <c:pt idx="11">
                  <c:v>19762.489543684191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A-4B6C-ACF7-F8A8C6099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093184"/>
        <c:axId val="166094720"/>
      </c:barChart>
      <c:catAx>
        <c:axId val="1660931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6094720"/>
        <c:crosses val="autoZero"/>
        <c:auto val="1"/>
        <c:lblAlgn val="ctr"/>
        <c:lblOffset val="100"/>
        <c:noMultiLvlLbl val="0"/>
      </c:catAx>
      <c:valAx>
        <c:axId val="1660947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66093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48250111242236"/>
          <c:y val="5.800920046284537E-2"/>
          <c:w val="0.82178026272514459"/>
          <c:h val="0.699958795473146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Pública'!$D$97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7B1A-4195-B837-24FB901AA7C2}"/>
              </c:ext>
            </c:extLst>
          </c:dPt>
          <c:cat>
            <c:strRef>
              <c:f>'Perfil Vencimientos D. Pública'!$B$98:$B$109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Pública'!$D$98:$D$109</c:f>
              <c:numCache>
                <c:formatCode>_(* #\ ##0.00_);_(* \(#\ ##0.00\);_(* "-"??_);_(@_)</c:formatCode>
                <c:ptCount val="12"/>
                <c:pt idx="0">
                  <c:v>788.61419894966775</c:v>
                </c:pt>
                <c:pt idx="1">
                  <c:v>767.29786396107841</c:v>
                </c:pt>
                <c:pt idx="2">
                  <c:v>265.38272168363585</c:v>
                </c:pt>
                <c:pt idx="3">
                  <c:v>134.7811404378821</c:v>
                </c:pt>
                <c:pt idx="4">
                  <c:v>500.36890401720808</c:v>
                </c:pt>
                <c:pt idx="5">
                  <c:v>381.02843558259462</c:v>
                </c:pt>
                <c:pt idx="6">
                  <c:v>404.41533965937214</c:v>
                </c:pt>
                <c:pt idx="7">
                  <c:v>512.06312666416159</c:v>
                </c:pt>
                <c:pt idx="8">
                  <c:v>569.99697741636271</c:v>
                </c:pt>
                <c:pt idx="9">
                  <c:v>30.43436969737364</c:v>
                </c:pt>
                <c:pt idx="10">
                  <c:v>24.409029779230551</c:v>
                </c:pt>
                <c:pt idx="11">
                  <c:v>38.94700552537185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A-4195-B837-24FB901A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205504"/>
        <c:axId val="167211392"/>
      </c:barChart>
      <c:catAx>
        <c:axId val="1672055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7211392"/>
        <c:crosses val="autoZero"/>
        <c:auto val="1"/>
        <c:lblAlgn val="ctr"/>
        <c:lblOffset val="100"/>
        <c:noMultiLvlLbl val="0"/>
      </c:catAx>
      <c:valAx>
        <c:axId val="167211392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CR"/>
          </a:p>
        </c:txPr>
        <c:crossAx val="167205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4280528728263"/>
          <c:y val="6.0730651911754266E-2"/>
          <c:w val="0.87523750461979855"/>
          <c:h val="0.725177667221278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Pública'!$D$121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Pública'!$B$122:$B$133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Pública'!$D$122:$D$133</c:f>
              <c:numCache>
                <c:formatCode>0.0%</c:formatCode>
                <c:ptCount val="12"/>
                <c:pt idx="0">
                  <c:v>1.3508615982585634E-2</c:v>
                </c:pt>
                <c:pt idx="1">
                  <c:v>1.3143476496255658E-2</c:v>
                </c:pt>
                <c:pt idx="2">
                  <c:v>4.5458898412079471E-3</c:v>
                </c:pt>
                <c:pt idx="3">
                  <c:v>2.3087419302052128E-3</c:v>
                </c:pt>
                <c:pt idx="4">
                  <c:v>8.5711002705736433E-3</c:v>
                </c:pt>
                <c:pt idx="5">
                  <c:v>6.5268502920515495E-3</c:v>
                </c:pt>
                <c:pt idx="6">
                  <c:v>6.9274577203929707E-3</c:v>
                </c:pt>
                <c:pt idx="7">
                  <c:v>8.7714171849317037E-3</c:v>
                </c:pt>
                <c:pt idx="8">
                  <c:v>9.7637986856024296E-3</c:v>
                </c:pt>
                <c:pt idx="9">
                  <c:v>5.2132742913002137E-4</c:v>
                </c:pt>
                <c:pt idx="10">
                  <c:v>4.181159941506039E-4</c:v>
                </c:pt>
                <c:pt idx="11">
                  <c:v>6.6714515413825084E-4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D-4837-86D6-DC7AF46D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108160"/>
        <c:axId val="166122240"/>
      </c:barChart>
      <c:catAx>
        <c:axId val="1661081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6122240"/>
        <c:crosses val="autoZero"/>
        <c:auto val="1"/>
        <c:lblAlgn val="ctr"/>
        <c:lblOffset val="100"/>
        <c:noMultiLvlLbl val="0"/>
      </c:catAx>
      <c:valAx>
        <c:axId val="166122240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66108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40460018833523"/>
          <c:y val="7.7527825970906183E-2"/>
          <c:w val="0.84381986602819681"/>
          <c:h val="0.684619778459900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Pública'!$E$73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Pública'!$B$74:$B$85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Pública'!$E$74:$E$85</c:f>
              <c:numCache>
                <c:formatCode>_(* #\ ##0.00_);_(* \(#\ ##0.00\);_(* "-"??_);_(@_)</c:formatCode>
                <c:ptCount val="12"/>
                <c:pt idx="0">
                  <c:v>14384.411091448887</c:v>
                </c:pt>
                <c:pt idx="1">
                  <c:v>450089.8191859466</c:v>
                </c:pt>
                <c:pt idx="2">
                  <c:v>399454.81796543737</c:v>
                </c:pt>
                <c:pt idx="3">
                  <c:v>58645.946935874876</c:v>
                </c:pt>
                <c:pt idx="4">
                  <c:v>181667.68368159517</c:v>
                </c:pt>
                <c:pt idx="5">
                  <c:v>70631.544726705251</c:v>
                </c:pt>
                <c:pt idx="6">
                  <c:v>131285.17571383767</c:v>
                </c:pt>
                <c:pt idx="7">
                  <c:v>282734.05496634333</c:v>
                </c:pt>
                <c:pt idx="8">
                  <c:v>51842.850915333394</c:v>
                </c:pt>
                <c:pt idx="9">
                  <c:v>17564.021838484696</c:v>
                </c:pt>
                <c:pt idx="10">
                  <c:v>206653.34443788469</c:v>
                </c:pt>
                <c:pt idx="11">
                  <c:v>30405.924442419644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D7D-9FE1-2AB0536DF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237120"/>
        <c:axId val="167238656"/>
      </c:barChart>
      <c:catAx>
        <c:axId val="16723712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7238656"/>
        <c:crosses val="autoZero"/>
        <c:auto val="1"/>
        <c:lblAlgn val="ctr"/>
        <c:lblOffset val="100"/>
        <c:noMultiLvlLbl val="0"/>
      </c:catAx>
      <c:valAx>
        <c:axId val="1672386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67237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87522655656591"/>
          <c:y val="3.2728793516195093E-2"/>
          <c:w val="0.80324586933796549"/>
          <c:h val="0.7641765091863517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Pública'!$E$97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Pública'!$B$98:$B$109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Pública'!$E$98:$E$109</c:f>
              <c:numCache>
                <c:formatCode>_(* #\ ##0.00_);_(* \(#\ ##0.00\);_(* "-"??_);_(@_)</c:formatCode>
                <c:ptCount val="12"/>
                <c:pt idx="0">
                  <c:v>28.348135846929342</c:v>
                </c:pt>
                <c:pt idx="1">
                  <c:v>887.01631623890785</c:v>
                </c:pt>
                <c:pt idx="2">
                  <c:v>787.22718451270555</c:v>
                </c:pt>
                <c:pt idx="3">
                  <c:v>115.57673512253136</c:v>
                </c:pt>
                <c:pt idx="4">
                  <c:v>358.02231619091708</c:v>
                </c:pt>
                <c:pt idx="5">
                  <c:v>139.19740003686346</c:v>
                </c:pt>
                <c:pt idx="6">
                  <c:v>258.73078655519623</c:v>
                </c:pt>
                <c:pt idx="7">
                  <c:v>557.19927272544101</c:v>
                </c:pt>
                <c:pt idx="8">
                  <c:v>102.1695063563387</c:v>
                </c:pt>
                <c:pt idx="9">
                  <c:v>34.614366478429496</c:v>
                </c:pt>
                <c:pt idx="10">
                  <c:v>407.26290733097767</c:v>
                </c:pt>
                <c:pt idx="11">
                  <c:v>59.922597537384483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8-4B93-97A2-286CC1679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317312"/>
        <c:axId val="168318848"/>
      </c:barChart>
      <c:catAx>
        <c:axId val="1683173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8318848"/>
        <c:crosses val="autoZero"/>
        <c:auto val="1"/>
        <c:lblAlgn val="ctr"/>
        <c:lblOffset val="100"/>
        <c:noMultiLvlLbl val="0"/>
      </c:catAx>
      <c:valAx>
        <c:axId val="16831884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68317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95320265817821E-2"/>
          <c:y val="0.105666419655896"/>
          <c:w val="0.83779099500974397"/>
          <c:h val="0.720341623963671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Interna'!$B$103:$B$114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Interna'!#REF!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4BD-4892-8DA0-7E0BCC9A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617792"/>
        <c:axId val="53619328"/>
      </c:barChart>
      <c:catAx>
        <c:axId val="536177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53619328"/>
        <c:crosses val="autoZero"/>
        <c:auto val="1"/>
        <c:lblAlgn val="ctr"/>
        <c:lblOffset val="100"/>
        <c:noMultiLvlLbl val="0"/>
      </c:catAx>
      <c:valAx>
        <c:axId val="536193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53617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5301590822274"/>
          <c:y val="6.8575423046993489E-2"/>
          <c:w val="0.83930082683326546"/>
          <c:h val="0.723686443719675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Pública'!$E$121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Pública'!$B$122:$B$133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Pública'!$E$122:$E$133</c:f>
              <c:numCache>
                <c:formatCode>0.0%</c:formatCode>
                <c:ptCount val="12"/>
                <c:pt idx="0">
                  <c:v>4.8559115659896877E-4</c:v>
                </c:pt>
                <c:pt idx="1">
                  <c:v>1.5194201172535445E-2</c:v>
                </c:pt>
                <c:pt idx="2">
                  <c:v>1.3484857032498035E-2</c:v>
                </c:pt>
                <c:pt idx="3">
                  <c:v>1.9797788746014457E-3</c:v>
                </c:pt>
                <c:pt idx="4">
                  <c:v>6.1327655386631272E-3</c:v>
                </c:pt>
                <c:pt idx="5">
                  <c:v>2.3843905237526052E-3</c:v>
                </c:pt>
                <c:pt idx="6">
                  <c:v>4.4319451045916882E-3</c:v>
                </c:pt>
                <c:pt idx="7">
                  <c:v>9.5445796069218193E-3</c:v>
                </c:pt>
                <c:pt idx="8">
                  <c:v>1.750118915353449E-3</c:v>
                </c:pt>
                <c:pt idx="9">
                  <c:v>5.9292894403925448E-4</c:v>
                </c:pt>
                <c:pt idx="10">
                  <c:v>6.9762353079780978E-3</c:v>
                </c:pt>
                <c:pt idx="11">
                  <c:v>1.0264478624524768E-3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8-4CA1-83B7-3B793405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340480"/>
        <c:axId val="168952576"/>
      </c:barChart>
      <c:catAx>
        <c:axId val="1683404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8952576"/>
        <c:crosses val="autoZero"/>
        <c:auto val="1"/>
        <c:lblAlgn val="ctr"/>
        <c:lblOffset val="100"/>
        <c:noMultiLvlLbl val="0"/>
      </c:catAx>
      <c:valAx>
        <c:axId val="16895257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68340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3646133303915"/>
          <c:y val="3.2837985381262348E-2"/>
          <c:w val="0.84217552687570862"/>
          <c:h val="0.72104218679982079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Interna'!$B$149:$B$160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Interna'!#REF!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B0-4D91-B392-91705AC50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2436992"/>
        <c:axId val="52438528"/>
      </c:barChart>
      <c:catAx>
        <c:axId val="524369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52438528"/>
        <c:crosses val="autoZero"/>
        <c:auto val="1"/>
        <c:lblAlgn val="ctr"/>
        <c:lblOffset val="100"/>
        <c:noMultiLvlLbl val="0"/>
      </c:catAx>
      <c:valAx>
        <c:axId val="52438528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52436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456679018758"/>
          <c:y val="3.2728793516195093E-2"/>
          <c:w val="0.84986090506802592"/>
          <c:h val="0.77619566784921112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Interna'!$B$126:$B$137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Interna'!#REF!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462-45CA-8EF8-9CFA2AE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664000"/>
        <c:axId val="86446080"/>
      </c:barChart>
      <c:catAx>
        <c:axId val="536640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6446080"/>
        <c:crosses val="autoZero"/>
        <c:auto val="1"/>
        <c:lblAlgn val="ctr"/>
        <c:lblOffset val="100"/>
        <c:noMultiLvlLbl val="0"/>
      </c:catAx>
      <c:valAx>
        <c:axId val="864460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53664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
Datos al 30 de Septiembre del 2007
- En millones de colones-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Deuda Interna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CC"/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276610.44230673701</c:v>
              </c:pt>
              <c:pt idx="1">
                <c:v>607819.60380162497</c:v>
              </c:pt>
              <c:pt idx="2">
                <c:v>365834.87417318602</c:v>
              </c:pt>
              <c:pt idx="3">
                <c:v>315140.907745854</c:v>
              </c:pt>
              <c:pt idx="4">
                <c:v>356519.31541266799</c:v>
              </c:pt>
              <c:pt idx="5">
                <c:v>177623.85006423501</c:v>
              </c:pt>
              <c:pt idx="6">
                <c:v>53407.972886433097</c:v>
              </c:pt>
              <c:pt idx="7">
                <c:v>91045.6901739319</c:v>
              </c:pt>
              <c:pt idx="8">
                <c:v>273607.66697982303</c:v>
              </c:pt>
              <c:pt idx="9">
                <c:v>162471.330901785</c:v>
              </c:pt>
              <c:pt idx="10">
                <c:v>4805.8409894705401</c:v>
              </c:pt>
              <c:pt idx="11">
                <c:v>2360.4345289922499</c:v>
              </c:pt>
              <c:pt idx="12">
                <c:v>2267.14291498475</c:v>
              </c:pt>
              <c:pt idx="13">
                <c:v>1865.6589907709899</c:v>
              </c:pt>
              <c:pt idx="14">
                <c:v>216.51707237775</c:v>
              </c:pt>
            </c:numLit>
          </c:val>
          <c:extLst>
            <c:ext xmlns:c16="http://schemas.microsoft.com/office/drawing/2014/chart" uri="{C3380CC4-5D6E-409C-BE32-E72D297353CC}">
              <c16:uniqueId val="{00000000-7D87-4FF3-9129-AA9D5924889B}"/>
            </c:ext>
          </c:extLst>
        </c:ser>
        <c:ser>
          <c:idx val="1"/>
          <c:order val="1"/>
          <c:tx>
            <c:v>Deuda Externa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7373.1362790622597</c:v>
              </c:pt>
              <c:pt idx="1">
                <c:v>139418.000560566</c:v>
              </c:pt>
              <c:pt idx="2">
                <c:v>190322.087044824</c:v>
              </c:pt>
              <c:pt idx="3">
                <c:v>33030.115724032403</c:v>
              </c:pt>
              <c:pt idx="4">
                <c:v>160103.114179008</c:v>
              </c:pt>
              <c:pt idx="5">
                <c:v>157294.28352282499</c:v>
              </c:pt>
              <c:pt idx="6">
                <c:v>152304.83877143901</c:v>
              </c:pt>
              <c:pt idx="7">
                <c:v>146520.05012365201</c:v>
              </c:pt>
              <c:pt idx="8">
                <c:v>13604.537319320099</c:v>
              </c:pt>
              <c:pt idx="9">
                <c:v>13060.7668595346</c:v>
              </c:pt>
              <c:pt idx="10">
                <c:v>10232.738798939299</c:v>
              </c:pt>
              <c:pt idx="11">
                <c:v>5881.6793350992502</c:v>
              </c:pt>
              <c:pt idx="12">
                <c:v>4091.5481086497398</c:v>
              </c:pt>
              <c:pt idx="13">
                <c:v>133533.047156043</c:v>
              </c:pt>
              <c:pt idx="14">
                <c:v>3031.0572263198701</c:v>
              </c:pt>
            </c:numLit>
          </c:val>
          <c:extLst>
            <c:ext xmlns:c16="http://schemas.microsoft.com/office/drawing/2014/chart" uri="{C3380CC4-5D6E-409C-BE32-E72D297353CC}">
              <c16:uniqueId val="{00000001-7D87-4FF3-9129-AA9D59248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472960"/>
        <c:axId val="86474752"/>
      </c:barChart>
      <c:catAx>
        <c:axId val="8647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8647475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86474752"/>
        <c:scaling>
          <c:orientation val="minMax"/>
          <c:max val="10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  <c:crossAx val="86472960"/>
        <c:crosses val="autoZero"/>
        <c:crossBetween val="between"/>
        <c:minorUnit val="500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lang="es-ES" sz="46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image" Target="../media/image11.png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image" Target="../media/image12.png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17" Type="http://schemas.openxmlformats.org/officeDocument/2006/relationships/chart" Target="../charts/chart21.xml"/><Relationship Id="rId2" Type="http://schemas.openxmlformats.org/officeDocument/2006/relationships/chart" Target="../charts/chart7.xml"/><Relationship Id="rId16" Type="http://schemas.openxmlformats.org/officeDocument/2006/relationships/chart" Target="../charts/chart20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5" Type="http://schemas.openxmlformats.org/officeDocument/2006/relationships/image" Target="../media/image6.png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image" Target="../media/image8.png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13" Type="http://schemas.openxmlformats.org/officeDocument/2006/relationships/chart" Target="../charts/chart39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5" Type="http://schemas.openxmlformats.org/officeDocument/2006/relationships/image" Target="../media/image9.png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Relationship Id="rId14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8339</xdr:colOff>
      <xdr:row>0</xdr:row>
      <xdr:rowOff>57510</xdr:rowOff>
    </xdr:from>
    <xdr:to>
      <xdr:col>6</xdr:col>
      <xdr:colOff>289616</xdr:colOff>
      <xdr:row>3</xdr:row>
      <xdr:rowOff>110789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D8175A-6301-F8D5-60EA-5633542EA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719" y="57510"/>
          <a:ext cx="2635857" cy="6171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59267</xdr:colOff>
      <xdr:row>0</xdr:row>
      <xdr:rowOff>0</xdr:rowOff>
    </xdr:from>
    <xdr:to>
      <xdr:col>49</xdr:col>
      <xdr:colOff>812520</xdr:colOff>
      <xdr:row>2</xdr:row>
      <xdr:rowOff>59829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B1BBB9-BCA2-3223-FDF4-00D5DF19D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7" y="0"/>
          <a:ext cx="2633700" cy="627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568680</xdr:colOff>
      <xdr:row>2</xdr:row>
      <xdr:rowOff>64062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669288-31D7-C22F-31C8-1BF9058F4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3700" cy="627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9</xdr:row>
      <xdr:rowOff>114300</xdr:rowOff>
    </xdr:from>
    <xdr:to>
      <xdr:col>12</xdr:col>
      <xdr:colOff>638175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CF4D7F-316A-4173-8BDC-5BE0EA0A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9</xdr:row>
      <xdr:rowOff>104775</xdr:rowOff>
    </xdr:from>
    <xdr:to>
      <xdr:col>6</xdr:col>
      <xdr:colOff>628650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9B2AAA-4E3D-4E46-BD57-C370994A3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228600</xdr:colOff>
      <xdr:row>27</xdr:row>
      <xdr:rowOff>123825</xdr:rowOff>
    </xdr:from>
    <xdr:to>
      <xdr:col>6</xdr:col>
      <xdr:colOff>542925</xdr:colOff>
      <xdr:row>39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E81109-F2A8-440F-8BE2-B67B84B93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285750</xdr:colOff>
      <xdr:row>27</xdr:row>
      <xdr:rowOff>142874</xdr:rowOff>
    </xdr:from>
    <xdr:to>
      <xdr:col>14</xdr:col>
      <xdr:colOff>91440</xdr:colOff>
      <xdr:row>40</xdr:row>
      <xdr:rowOff>30479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D83C82-E522-4444-8703-6DBF439A7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447675</xdr:colOff>
      <xdr:row>157</xdr:row>
      <xdr:rowOff>95250</xdr:rowOff>
    </xdr:from>
    <xdr:to>
      <xdr:col>10</xdr:col>
      <xdr:colOff>323850</xdr:colOff>
      <xdr:row>176</xdr:row>
      <xdr:rowOff>19050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id="{EDBAC4BC-1B00-480B-816E-4642B6272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46</xdr:row>
      <xdr:rowOff>123825</xdr:rowOff>
    </xdr:from>
    <xdr:to>
      <xdr:col>10</xdr:col>
      <xdr:colOff>200025</xdr:colOff>
      <xdr:row>65</xdr:row>
      <xdr:rowOff>95250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26B373C7-546F-4F13-AD53-A0C16B159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323850</xdr:colOff>
      <xdr:row>71</xdr:row>
      <xdr:rowOff>9525</xdr:rowOff>
    </xdr:from>
    <xdr:to>
      <xdr:col>10</xdr:col>
      <xdr:colOff>790575</xdr:colOff>
      <xdr:row>92</xdr:row>
      <xdr:rowOff>9525</xdr:rowOff>
    </xdr:to>
    <xdr:graphicFrame macro="">
      <xdr:nvGraphicFramePr>
        <xdr:cNvPr id="8" name="Chart 17">
          <a:extLst>
            <a:ext uri="{FF2B5EF4-FFF2-40B4-BE49-F238E27FC236}">
              <a16:creationId xmlns:a16="http://schemas.microsoft.com/office/drawing/2014/main" id="{AF7DCA23-8EA3-478E-8E84-891F7CA55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114300</xdr:colOff>
      <xdr:row>98</xdr:row>
      <xdr:rowOff>38100</xdr:rowOff>
    </xdr:from>
    <xdr:to>
      <xdr:col>10</xdr:col>
      <xdr:colOff>581025</xdr:colOff>
      <xdr:row>121</xdr:row>
      <xdr:rowOff>66675</xdr:rowOff>
    </xdr:to>
    <xdr:graphicFrame macro="">
      <xdr:nvGraphicFramePr>
        <xdr:cNvPr id="9" name="Chart 17">
          <a:extLst>
            <a:ext uri="{FF2B5EF4-FFF2-40B4-BE49-F238E27FC236}">
              <a16:creationId xmlns:a16="http://schemas.microsoft.com/office/drawing/2014/main" id="{9AD35140-46D3-44EF-9B0B-0106E5B8D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57150</xdr:colOff>
      <xdr:row>127</xdr:row>
      <xdr:rowOff>57150</xdr:rowOff>
    </xdr:from>
    <xdr:to>
      <xdr:col>10</xdr:col>
      <xdr:colOff>638175</xdr:colOff>
      <xdr:row>151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3613AF9B-DB1E-49AA-A977-A1E06C8C6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152400</xdr:colOff>
      <xdr:row>1</xdr:row>
      <xdr:rowOff>0</xdr:rowOff>
    </xdr:from>
    <xdr:to>
      <xdr:col>2</xdr:col>
      <xdr:colOff>751560</xdr:colOff>
      <xdr:row>3</xdr:row>
      <xdr:rowOff>86922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D776643-1BB1-4EBA-BE71-A9A75CDE6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2400" y="182880"/>
          <a:ext cx="2633700" cy="627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90</xdr:row>
      <xdr:rowOff>57150</xdr:rowOff>
    </xdr:from>
    <xdr:to>
      <xdr:col>6</xdr:col>
      <xdr:colOff>0</xdr:colOff>
      <xdr:row>105</xdr:row>
      <xdr:rowOff>114300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C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90</xdr:row>
      <xdr:rowOff>95250</xdr:rowOff>
    </xdr:from>
    <xdr:to>
      <xdr:col>6</xdr:col>
      <xdr:colOff>0</xdr:colOff>
      <xdr:row>105</xdr:row>
      <xdr:rowOff>114300</xdr:rowOff>
    </xdr:to>
    <xdr:graphicFrame macro="">
      <xdr:nvGraphicFramePr>
        <xdr:cNvPr id="13317" name="Chart 5">
          <a:extLst>
            <a:ext uri="{FF2B5EF4-FFF2-40B4-BE49-F238E27FC236}">
              <a16:creationId xmlns:a16="http://schemas.microsoft.com/office/drawing/2014/main" id="{00000000-0008-0000-0C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137160</xdr:colOff>
      <xdr:row>1</xdr:row>
      <xdr:rowOff>7620</xdr:rowOff>
    </xdr:from>
    <xdr:to>
      <xdr:col>3</xdr:col>
      <xdr:colOff>408660</xdr:colOff>
      <xdr:row>2</xdr:row>
      <xdr:rowOff>239322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7C9BD1-BF41-4844-9475-F1A0CFBAF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160" y="160020"/>
          <a:ext cx="2633700" cy="627942"/>
        </a:xfrm>
        <a:prstGeom prst="rect">
          <a:avLst/>
        </a:prstGeom>
      </xdr:spPr>
    </xdr:pic>
    <xdr:clientData/>
  </xdr:twoCellAnchor>
  <xdr:twoCellAnchor>
    <xdr:from>
      <xdr:col>0</xdr:col>
      <xdr:colOff>137160</xdr:colOff>
      <xdr:row>8</xdr:row>
      <xdr:rowOff>121920</xdr:rowOff>
    </xdr:from>
    <xdr:to>
      <xdr:col>5</xdr:col>
      <xdr:colOff>480060</xdr:colOff>
      <xdr:row>20</xdr:row>
      <xdr:rowOff>40005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7F6C357B-94A1-4219-A48D-8DB3FA16E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9</xdr:row>
      <xdr:rowOff>76200</xdr:rowOff>
    </xdr:from>
    <xdr:to>
      <xdr:col>11</xdr:col>
      <xdr:colOff>542925</xdr:colOff>
      <xdr:row>21</xdr:row>
      <xdr:rowOff>19050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8A3798A7-A96C-409A-A82B-B2772EA77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10</xdr:row>
      <xdr:rowOff>0</xdr:rowOff>
    </xdr:from>
    <xdr:to>
      <xdr:col>17</xdr:col>
      <xdr:colOff>476250</xdr:colOff>
      <xdr:row>21</xdr:row>
      <xdr:rowOff>34290</xdr:rowOff>
    </xdr:to>
    <xdr:graphicFrame macro="">
      <xdr:nvGraphicFramePr>
        <xdr:cNvPr id="14" name="Chart 7">
          <a:extLst>
            <a:ext uri="{FF2B5EF4-FFF2-40B4-BE49-F238E27FC236}">
              <a16:creationId xmlns:a16="http://schemas.microsoft.com/office/drawing/2014/main" id="{2C3B438D-66A4-4363-8E31-E14443A43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152400</xdr:colOff>
      <xdr:row>29</xdr:row>
      <xdr:rowOff>45720</xdr:rowOff>
    </xdr:from>
    <xdr:to>
      <xdr:col>5</xdr:col>
      <xdr:colOff>571500</xdr:colOff>
      <xdr:row>40</xdr:row>
      <xdr:rowOff>17145</xdr:rowOff>
    </xdr:to>
    <xdr:graphicFrame macro="">
      <xdr:nvGraphicFramePr>
        <xdr:cNvPr id="16" name="Chart 9">
          <a:extLst>
            <a:ext uri="{FF2B5EF4-FFF2-40B4-BE49-F238E27FC236}">
              <a16:creationId xmlns:a16="http://schemas.microsoft.com/office/drawing/2014/main" id="{A5DBEA3C-355E-4400-B1DE-CBA872F28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899160</xdr:colOff>
      <xdr:row>29</xdr:row>
      <xdr:rowOff>0</xdr:rowOff>
    </xdr:from>
    <xdr:to>
      <xdr:col>11</xdr:col>
      <xdr:colOff>796290</xdr:colOff>
      <xdr:row>39</xdr:row>
      <xdr:rowOff>158115</xdr:rowOff>
    </xdr:to>
    <xdr:graphicFrame macro="">
      <xdr:nvGraphicFramePr>
        <xdr:cNvPr id="18" name="Chart 11">
          <a:extLst>
            <a:ext uri="{FF2B5EF4-FFF2-40B4-BE49-F238E27FC236}">
              <a16:creationId xmlns:a16="http://schemas.microsoft.com/office/drawing/2014/main" id="{A4F53731-4F14-4F57-83A1-65D5DDFBB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28</xdr:row>
      <xdr:rowOff>0</xdr:rowOff>
    </xdr:from>
    <xdr:to>
      <xdr:col>17</xdr:col>
      <xdr:colOff>1011555</xdr:colOff>
      <xdr:row>40</xdr:row>
      <xdr:rowOff>15240</xdr:rowOff>
    </xdr:to>
    <xdr:graphicFrame macro="">
      <xdr:nvGraphicFramePr>
        <xdr:cNvPr id="20" name="Chart 10">
          <a:extLst>
            <a:ext uri="{FF2B5EF4-FFF2-40B4-BE49-F238E27FC236}">
              <a16:creationId xmlns:a16="http://schemas.microsoft.com/office/drawing/2014/main" id="{5DFE02CE-CBA9-44A5-9D03-D7BA8CBCD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114300</xdr:colOff>
      <xdr:row>49</xdr:row>
      <xdr:rowOff>30480</xdr:rowOff>
    </xdr:from>
    <xdr:to>
      <xdr:col>5</xdr:col>
      <xdr:colOff>954405</xdr:colOff>
      <xdr:row>61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422BA24-6A07-4106-9337-C9B539C08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50</xdr:row>
      <xdr:rowOff>0</xdr:rowOff>
    </xdr:from>
    <xdr:to>
      <xdr:col>12</xdr:col>
      <xdr:colOff>28575</xdr:colOff>
      <xdr:row>61</xdr:row>
      <xdr:rowOff>0</xdr:rowOff>
    </xdr:to>
    <xdr:graphicFrame macro="">
      <xdr:nvGraphicFramePr>
        <xdr:cNvPr id="24" name="Chart 22">
          <a:extLst>
            <a:ext uri="{FF2B5EF4-FFF2-40B4-BE49-F238E27FC236}">
              <a16:creationId xmlns:a16="http://schemas.microsoft.com/office/drawing/2014/main" id="{A86EBAFF-74C8-4275-A139-56EDFCFE5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0</xdr:colOff>
      <xdr:row>50</xdr:row>
      <xdr:rowOff>0</xdr:rowOff>
    </xdr:from>
    <xdr:to>
      <xdr:col>17</xdr:col>
      <xdr:colOff>925830</xdr:colOff>
      <xdr:row>61</xdr:row>
      <xdr:rowOff>0</xdr:rowOff>
    </xdr:to>
    <xdr:graphicFrame macro="">
      <xdr:nvGraphicFramePr>
        <xdr:cNvPr id="25" name="Chart 23">
          <a:extLst>
            <a:ext uri="{FF2B5EF4-FFF2-40B4-BE49-F238E27FC236}">
              <a16:creationId xmlns:a16="http://schemas.microsoft.com/office/drawing/2014/main" id="{540FD8B9-511D-4701-97F3-4C49EEE01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144780</xdr:rowOff>
    </xdr:from>
    <xdr:to>
      <xdr:col>49</xdr:col>
      <xdr:colOff>678535</xdr:colOff>
      <xdr:row>3</xdr:row>
      <xdr:rowOff>18342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27F7CC-1855-8990-2864-4AD359ECC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44780"/>
          <a:ext cx="2633700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923010</xdr:colOff>
      <xdr:row>2</xdr:row>
      <xdr:rowOff>56442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94E479-09E2-6BE3-EDF5-35C1E6D56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3700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470535</xdr:colOff>
      <xdr:row>8</xdr:row>
      <xdr:rowOff>173355</xdr:rowOff>
    </xdr:from>
    <xdr:to>
      <xdr:col>5</xdr:col>
      <xdr:colOff>346710</xdr:colOff>
      <xdr:row>21</xdr:row>
      <xdr:rowOff>40005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9</xdr:row>
      <xdr:rowOff>38100</xdr:rowOff>
    </xdr:from>
    <xdr:to>
      <xdr:col>12</xdr:col>
      <xdr:colOff>247650</xdr:colOff>
      <xdr:row>22</xdr:row>
      <xdr:rowOff>19050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148590</xdr:colOff>
      <xdr:row>31</xdr:row>
      <xdr:rowOff>17145</xdr:rowOff>
    </xdr:from>
    <xdr:to>
      <xdr:col>5</xdr:col>
      <xdr:colOff>243840</xdr:colOff>
      <xdr:row>43</xdr:row>
      <xdr:rowOff>146685</xdr:rowOff>
    </xdr:to>
    <xdr:graphicFrame macro="">
      <xdr:nvGraphicFramePr>
        <xdr:cNvPr id="4099" name="Chart 3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438150</xdr:colOff>
      <xdr:row>30</xdr:row>
      <xdr:rowOff>114300</xdr:rowOff>
    </xdr:from>
    <xdr:to>
      <xdr:col>12</xdr:col>
      <xdr:colOff>447675</xdr:colOff>
      <xdr:row>47</xdr:row>
      <xdr:rowOff>66675</xdr:rowOff>
    </xdr:to>
    <xdr:graphicFrame macro="">
      <xdr:nvGraphicFramePr>
        <xdr:cNvPr id="4100" name="Chart 9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762000</xdr:colOff>
      <xdr:row>52</xdr:row>
      <xdr:rowOff>66675</xdr:rowOff>
    </xdr:from>
    <xdr:to>
      <xdr:col>11</xdr:col>
      <xdr:colOff>171450</xdr:colOff>
      <xdr:row>70</xdr:row>
      <xdr:rowOff>133350</xdr:rowOff>
    </xdr:to>
    <xdr:graphicFrame macro="">
      <xdr:nvGraphicFramePr>
        <xdr:cNvPr id="4101" name="Chart 15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815340</xdr:colOff>
      <xdr:row>3</xdr:row>
      <xdr:rowOff>25117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977C2B-1302-E171-4E34-36534BF05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438400" cy="5813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772885</xdr:colOff>
      <xdr:row>9</xdr:row>
      <xdr:rowOff>65315</xdr:rowOff>
    </xdr:from>
    <xdr:to>
      <xdr:col>7</xdr:col>
      <xdr:colOff>160564</xdr:colOff>
      <xdr:row>21</xdr:row>
      <xdr:rowOff>1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767443</xdr:colOff>
      <xdr:row>9</xdr:row>
      <xdr:rowOff>159203</xdr:rowOff>
    </xdr:from>
    <xdr:to>
      <xdr:col>17</xdr:col>
      <xdr:colOff>760639</xdr:colOff>
      <xdr:row>24</xdr:row>
      <xdr:rowOff>32657</xdr:rowOff>
    </xdr:to>
    <xdr:graphicFrame macro="">
      <xdr:nvGraphicFramePr>
        <xdr:cNvPr id="5122" name="Chart 2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2722</xdr:colOff>
      <xdr:row>10</xdr:row>
      <xdr:rowOff>55790</xdr:rowOff>
    </xdr:from>
    <xdr:to>
      <xdr:col>12</xdr:col>
      <xdr:colOff>2722</xdr:colOff>
      <xdr:row>21</xdr:row>
      <xdr:rowOff>112940</xdr:rowOff>
    </xdr:to>
    <xdr:graphicFrame macro="">
      <xdr:nvGraphicFramePr>
        <xdr:cNvPr id="5123" name="Chart 3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118</xdr:row>
      <xdr:rowOff>57150</xdr:rowOff>
    </xdr:from>
    <xdr:to>
      <xdr:col>6</xdr:col>
      <xdr:colOff>0</xdr:colOff>
      <xdr:row>133</xdr:row>
      <xdr:rowOff>123825</xdr:rowOff>
    </xdr:to>
    <xdr:graphicFrame macro="">
      <xdr:nvGraphicFramePr>
        <xdr:cNvPr id="5124" name="Chart 4"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118</xdr:row>
      <xdr:rowOff>95250</xdr:rowOff>
    </xdr:from>
    <xdr:to>
      <xdr:col>6</xdr:col>
      <xdr:colOff>0</xdr:colOff>
      <xdr:row>133</xdr:row>
      <xdr:rowOff>123825</xdr:rowOff>
    </xdr:to>
    <xdr:graphicFrame macro="">
      <xdr:nvGraphicFramePr>
        <xdr:cNvPr id="5125" name="Chart 5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130629</xdr:colOff>
      <xdr:row>29</xdr:row>
      <xdr:rowOff>87086</xdr:rowOff>
    </xdr:from>
    <xdr:to>
      <xdr:col>6</xdr:col>
      <xdr:colOff>664030</xdr:colOff>
      <xdr:row>42</xdr:row>
      <xdr:rowOff>47625</xdr:rowOff>
    </xdr:to>
    <xdr:graphicFrame macro="">
      <xdr:nvGraphicFramePr>
        <xdr:cNvPr id="5126" name="Chart 6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43543</xdr:colOff>
      <xdr:row>30</xdr:row>
      <xdr:rowOff>1361</xdr:rowOff>
    </xdr:from>
    <xdr:to>
      <xdr:col>17</xdr:col>
      <xdr:colOff>834118</xdr:colOff>
      <xdr:row>43</xdr:row>
      <xdr:rowOff>107497</xdr:rowOff>
    </xdr:to>
    <xdr:graphicFrame macro="">
      <xdr:nvGraphicFramePr>
        <xdr:cNvPr id="5127" name="Chart 7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740228</xdr:colOff>
      <xdr:row>30</xdr:row>
      <xdr:rowOff>126546</xdr:rowOff>
    </xdr:from>
    <xdr:to>
      <xdr:col>12</xdr:col>
      <xdr:colOff>387803</xdr:colOff>
      <xdr:row>43</xdr:row>
      <xdr:rowOff>146957</xdr:rowOff>
    </xdr:to>
    <xdr:graphicFrame macro="">
      <xdr:nvGraphicFramePr>
        <xdr:cNvPr id="5128" name="Chart 8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53</xdr:row>
      <xdr:rowOff>99332</xdr:rowOff>
    </xdr:from>
    <xdr:to>
      <xdr:col>6</xdr:col>
      <xdr:colOff>104775</xdr:colOff>
      <xdr:row>66</xdr:row>
      <xdr:rowOff>42182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789214</xdr:colOff>
      <xdr:row>54</xdr:row>
      <xdr:rowOff>31297</xdr:rowOff>
    </xdr:from>
    <xdr:to>
      <xdr:col>18</xdr:col>
      <xdr:colOff>63954</xdr:colOff>
      <xdr:row>67</xdr:row>
      <xdr:rowOff>21772</xdr:rowOff>
    </xdr:to>
    <xdr:graphicFrame macro="">
      <xdr:nvGraphicFramePr>
        <xdr:cNvPr id="5130" name="Chart 10">
          <a:extLs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1144360</xdr:colOff>
      <xdr:row>52</xdr:row>
      <xdr:rowOff>65315</xdr:rowOff>
    </xdr:from>
    <xdr:to>
      <xdr:col>11</xdr:col>
      <xdr:colOff>397329</xdr:colOff>
      <xdr:row>64</xdr:row>
      <xdr:rowOff>151040</xdr:rowOff>
    </xdr:to>
    <xdr:graphicFrame macro="">
      <xdr:nvGraphicFramePr>
        <xdr:cNvPr id="5131" name="Chart 11">
          <a:extLs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76200</xdr:colOff>
      <xdr:row>79</xdr:row>
      <xdr:rowOff>76200</xdr:rowOff>
    </xdr:from>
    <xdr:to>
      <xdr:col>6</xdr:col>
      <xdr:colOff>390525</xdr:colOff>
      <xdr:row>92</xdr:row>
      <xdr:rowOff>9525</xdr:rowOff>
    </xdr:to>
    <xdr:graphicFrame macro="">
      <xdr:nvGraphicFramePr>
        <xdr:cNvPr id="5132" name="Chart 21"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571500</xdr:colOff>
      <xdr:row>79</xdr:row>
      <xdr:rowOff>95250</xdr:rowOff>
    </xdr:from>
    <xdr:to>
      <xdr:col>12</xdr:col>
      <xdr:colOff>209550</xdr:colOff>
      <xdr:row>92</xdr:row>
      <xdr:rowOff>104775</xdr:rowOff>
    </xdr:to>
    <xdr:graphicFrame macro="">
      <xdr:nvGraphicFramePr>
        <xdr:cNvPr id="5133" name="Chart 22">
          <a:extLs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285750</xdr:colOff>
      <xdr:row>79</xdr:row>
      <xdr:rowOff>114300</xdr:rowOff>
    </xdr:from>
    <xdr:to>
      <xdr:col>17</xdr:col>
      <xdr:colOff>657225</xdr:colOff>
      <xdr:row>92</xdr:row>
      <xdr:rowOff>9525</xdr:rowOff>
    </xdr:to>
    <xdr:graphicFrame macro="">
      <xdr:nvGraphicFramePr>
        <xdr:cNvPr id="5134" name="Chart 23">
          <a:extLst>
            <a:ext uri="{FF2B5EF4-FFF2-40B4-BE49-F238E27FC236}">
              <a16:creationId xmlns:a16="http://schemas.microsoft.com/office/drawing/2014/main" id="{00000000-0008-0000-04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</xdr:col>
      <xdr:colOff>167640</xdr:colOff>
      <xdr:row>0</xdr:row>
      <xdr:rowOff>114300</xdr:rowOff>
    </xdr:from>
    <xdr:to>
      <xdr:col>3</xdr:col>
      <xdr:colOff>613474</xdr:colOff>
      <xdr:row>3</xdr:row>
      <xdr:rowOff>53390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D824A4-3E9E-6D24-C0B6-861785B67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96240" y="114300"/>
          <a:ext cx="2438611" cy="579170"/>
        </a:xfrm>
        <a:prstGeom prst="rect">
          <a:avLst/>
        </a:prstGeom>
      </xdr:spPr>
    </xdr:pic>
    <xdr:clientData/>
  </xdr:twoCellAnchor>
  <xdr:twoCellAnchor editAs="absolute">
    <xdr:from>
      <xdr:col>26</xdr:col>
      <xdr:colOff>257409</xdr:colOff>
      <xdr:row>3</xdr:row>
      <xdr:rowOff>0</xdr:rowOff>
    </xdr:from>
    <xdr:to>
      <xdr:col>30</xdr:col>
      <xdr:colOff>144821</xdr:colOff>
      <xdr:row>32</xdr:row>
      <xdr:rowOff>22477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D1F56586-8E8F-41CC-8D1B-0588A7676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26</xdr:col>
      <xdr:colOff>257409</xdr:colOff>
      <xdr:row>36</xdr:row>
      <xdr:rowOff>1794</xdr:rowOff>
    </xdr:from>
    <xdr:to>
      <xdr:col>30</xdr:col>
      <xdr:colOff>301584</xdr:colOff>
      <xdr:row>46</xdr:row>
      <xdr:rowOff>90367</xdr:rowOff>
    </xdr:to>
    <xdr:graphicFrame macro="">
      <xdr:nvGraphicFramePr>
        <xdr:cNvPr id="7" name="Chart 16">
          <a:extLst>
            <a:ext uri="{FF2B5EF4-FFF2-40B4-BE49-F238E27FC236}">
              <a16:creationId xmlns:a16="http://schemas.microsoft.com/office/drawing/2014/main" id="{6C012766-784B-42B4-A9A8-51D1DD3B8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60960</xdr:rowOff>
    </xdr:from>
    <xdr:to>
      <xdr:col>49</xdr:col>
      <xdr:colOff>961110</xdr:colOff>
      <xdr:row>2</xdr:row>
      <xdr:rowOff>117402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560F4F-5158-292A-F72B-E439506D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0960"/>
          <a:ext cx="2633700" cy="627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114300</xdr:rowOff>
    </xdr:from>
    <xdr:to>
      <xdr:col>49</xdr:col>
      <xdr:colOff>911580</xdr:colOff>
      <xdr:row>2</xdr:row>
      <xdr:rowOff>174552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46F318-E77B-1157-3DDF-4B76EBC34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114300"/>
          <a:ext cx="2633700" cy="627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8</xdr:row>
      <xdr:rowOff>95250</xdr:rowOff>
    </xdr:from>
    <xdr:to>
      <xdr:col>5</xdr:col>
      <xdr:colOff>428625</xdr:colOff>
      <xdr:row>21</xdr:row>
      <xdr:rowOff>28575</xdr:rowOff>
    </xdr:to>
    <xdr:graphicFrame macro="">
      <xdr:nvGraphicFramePr>
        <xdr:cNvPr id="8193" name="Chart 20">
          <a:extLst>
            <a:ext uri="{FF2B5EF4-FFF2-40B4-BE49-F238E27FC236}">
              <a16:creationId xmlns:a16="http://schemas.microsoft.com/office/drawing/2014/main" id="{00000000-0008-0000-07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304800</xdr:colOff>
      <xdr:row>48</xdr:row>
      <xdr:rowOff>9525</xdr:rowOff>
    </xdr:from>
    <xdr:to>
      <xdr:col>10</xdr:col>
      <xdr:colOff>104775</xdr:colOff>
      <xdr:row>67</xdr:row>
      <xdr:rowOff>95250</xdr:rowOff>
    </xdr:to>
    <xdr:graphicFrame macro="">
      <xdr:nvGraphicFramePr>
        <xdr:cNvPr id="8194" name="Chart 15">
          <a:extLst>
            <a:ext uri="{FF2B5EF4-FFF2-40B4-BE49-F238E27FC236}">
              <a16:creationId xmlns:a16="http://schemas.microsoft.com/office/drawing/2014/main" id="{00000000-0008-0000-07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438150</xdr:colOff>
      <xdr:row>8</xdr:row>
      <xdr:rowOff>104775</xdr:rowOff>
    </xdr:from>
    <xdr:to>
      <xdr:col>11</xdr:col>
      <xdr:colOff>447675</xdr:colOff>
      <xdr:row>20</xdr:row>
      <xdr:rowOff>19050</xdr:rowOff>
    </xdr:to>
    <xdr:graphicFrame macro="">
      <xdr:nvGraphicFramePr>
        <xdr:cNvPr id="8196" name="Chart 2">
          <a:extLst>
            <a:ext uri="{FF2B5EF4-FFF2-40B4-BE49-F238E27FC236}">
              <a16:creationId xmlns:a16="http://schemas.microsoft.com/office/drawing/2014/main" id="{00000000-0008-0000-0700-00000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29</xdr:row>
      <xdr:rowOff>28575</xdr:rowOff>
    </xdr:from>
    <xdr:to>
      <xdr:col>5</xdr:col>
      <xdr:colOff>419100</xdr:colOff>
      <xdr:row>40</xdr:row>
      <xdr:rowOff>28575</xdr:rowOff>
    </xdr:to>
    <xdr:graphicFrame macro="">
      <xdr:nvGraphicFramePr>
        <xdr:cNvPr id="8197" name="Chart 3">
          <a:extLst>
            <a:ext uri="{FF2B5EF4-FFF2-40B4-BE49-F238E27FC236}">
              <a16:creationId xmlns:a16="http://schemas.microsoft.com/office/drawing/2014/main" id="{00000000-0008-0000-0700-000005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314325</xdr:colOff>
      <xdr:row>28</xdr:row>
      <xdr:rowOff>95250</xdr:rowOff>
    </xdr:from>
    <xdr:to>
      <xdr:col>11</xdr:col>
      <xdr:colOff>438150</xdr:colOff>
      <xdr:row>40</xdr:row>
      <xdr:rowOff>38100</xdr:rowOff>
    </xdr:to>
    <xdr:graphicFrame macro="">
      <xdr:nvGraphicFramePr>
        <xdr:cNvPr id="8198" name="Chart 6">
          <a:extLst>
            <a:ext uri="{FF2B5EF4-FFF2-40B4-BE49-F238E27FC236}">
              <a16:creationId xmlns:a16="http://schemas.microsoft.com/office/drawing/2014/main" id="{00000000-0008-0000-0700-00000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190500</xdr:colOff>
      <xdr:row>1</xdr:row>
      <xdr:rowOff>0</xdr:rowOff>
    </xdr:from>
    <xdr:to>
      <xdr:col>3</xdr:col>
      <xdr:colOff>172440</xdr:colOff>
      <xdr:row>3</xdr:row>
      <xdr:rowOff>33582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55FC12-0461-5E4E-795B-F123B4F2E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0" y="182880"/>
          <a:ext cx="2633700" cy="627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81915</xdr:rowOff>
    </xdr:from>
    <xdr:to>
      <xdr:col>5</xdr:col>
      <xdr:colOff>361950</xdr:colOff>
      <xdr:row>21</xdr:row>
      <xdr:rowOff>19050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8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960120</xdr:colOff>
      <xdr:row>10</xdr:row>
      <xdr:rowOff>9525</xdr:rowOff>
    </xdr:from>
    <xdr:to>
      <xdr:col>17</xdr:col>
      <xdr:colOff>318135</xdr:colOff>
      <xdr:row>21</xdr:row>
      <xdr:rowOff>47625</xdr:rowOff>
    </xdr:to>
    <xdr:graphicFrame macro="">
      <xdr:nvGraphicFramePr>
        <xdr:cNvPr id="9218" name="Chart 2">
          <a:extLst>
            <a:ext uri="{FF2B5EF4-FFF2-40B4-BE49-F238E27FC236}">
              <a16:creationId xmlns:a16="http://schemas.microsoft.com/office/drawing/2014/main" id="{00000000-0008-0000-08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1036320</xdr:colOff>
      <xdr:row>9</xdr:row>
      <xdr:rowOff>91440</xdr:rowOff>
    </xdr:from>
    <xdr:to>
      <xdr:col>11</xdr:col>
      <xdr:colOff>470535</xdr:colOff>
      <xdr:row>20</xdr:row>
      <xdr:rowOff>91440</xdr:rowOff>
    </xdr:to>
    <xdr:graphicFrame macro="">
      <xdr:nvGraphicFramePr>
        <xdr:cNvPr id="9219" name="Chart 3">
          <a:extLst>
            <a:ext uri="{FF2B5EF4-FFF2-40B4-BE49-F238E27FC236}">
              <a16:creationId xmlns:a16="http://schemas.microsoft.com/office/drawing/2014/main" id="{00000000-0008-0000-08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107</xdr:row>
      <xdr:rowOff>57150</xdr:rowOff>
    </xdr:from>
    <xdr:to>
      <xdr:col>6</xdr:col>
      <xdr:colOff>0</xdr:colOff>
      <xdr:row>122</xdr:row>
      <xdr:rowOff>114300</xdr:rowOff>
    </xdr:to>
    <xdr:graphicFrame macro="">
      <xdr:nvGraphicFramePr>
        <xdr:cNvPr id="9220" name="Chart 4">
          <a:extLst>
            <a:ext uri="{FF2B5EF4-FFF2-40B4-BE49-F238E27FC236}">
              <a16:creationId xmlns:a16="http://schemas.microsoft.com/office/drawing/2014/main" id="{00000000-0008-0000-08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107</xdr:row>
      <xdr:rowOff>95250</xdr:rowOff>
    </xdr:from>
    <xdr:to>
      <xdr:col>6</xdr:col>
      <xdr:colOff>0</xdr:colOff>
      <xdr:row>122</xdr:row>
      <xdr:rowOff>114300</xdr:rowOff>
    </xdr:to>
    <xdr:graphicFrame macro="">
      <xdr:nvGraphicFramePr>
        <xdr:cNvPr id="9221" name="Chart 5">
          <a:extLst>
            <a:ext uri="{FF2B5EF4-FFF2-40B4-BE49-F238E27FC236}">
              <a16:creationId xmlns:a16="http://schemas.microsoft.com/office/drawing/2014/main" id="{00000000-0008-0000-08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251460</xdr:colOff>
      <xdr:row>28</xdr:row>
      <xdr:rowOff>17145</xdr:rowOff>
    </xdr:from>
    <xdr:to>
      <xdr:col>5</xdr:col>
      <xdr:colOff>594360</xdr:colOff>
      <xdr:row>39</xdr:row>
      <xdr:rowOff>102870</xdr:rowOff>
    </xdr:to>
    <xdr:graphicFrame macro="">
      <xdr:nvGraphicFramePr>
        <xdr:cNvPr id="9222" name="Chart 6">
          <a:extLst>
            <a:ext uri="{FF2B5EF4-FFF2-40B4-BE49-F238E27FC236}">
              <a16:creationId xmlns:a16="http://schemas.microsoft.com/office/drawing/2014/main" id="{00000000-0008-0000-08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146685</xdr:colOff>
      <xdr:row>28</xdr:row>
      <xdr:rowOff>97155</xdr:rowOff>
    </xdr:from>
    <xdr:to>
      <xdr:col>17</xdr:col>
      <xdr:colOff>622935</xdr:colOff>
      <xdr:row>39</xdr:row>
      <xdr:rowOff>116205</xdr:rowOff>
    </xdr:to>
    <xdr:graphicFrame macro="">
      <xdr:nvGraphicFramePr>
        <xdr:cNvPr id="9223" name="Chart 7">
          <a:extLst>
            <a:ext uri="{FF2B5EF4-FFF2-40B4-BE49-F238E27FC236}">
              <a16:creationId xmlns:a16="http://schemas.microsoft.com/office/drawing/2014/main" id="{00000000-0008-0000-0800-00000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1156335</xdr:colOff>
      <xdr:row>27</xdr:row>
      <xdr:rowOff>26670</xdr:rowOff>
    </xdr:from>
    <xdr:to>
      <xdr:col>11</xdr:col>
      <xdr:colOff>495300</xdr:colOff>
      <xdr:row>38</xdr:row>
      <xdr:rowOff>121920</xdr:rowOff>
    </xdr:to>
    <xdr:graphicFrame macro="">
      <xdr:nvGraphicFramePr>
        <xdr:cNvPr id="9224" name="Chart 8">
          <a:extLst>
            <a:ext uri="{FF2B5EF4-FFF2-40B4-BE49-F238E27FC236}">
              <a16:creationId xmlns:a16="http://schemas.microsoft.com/office/drawing/2014/main" id="{00000000-0008-0000-08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47</xdr:row>
      <xdr:rowOff>163830</xdr:rowOff>
    </xdr:from>
    <xdr:to>
      <xdr:col>5</xdr:col>
      <xdr:colOff>114300</xdr:colOff>
      <xdr:row>58</xdr:row>
      <xdr:rowOff>135255</xdr:rowOff>
    </xdr:to>
    <xdr:graphicFrame macro="">
      <xdr:nvGraphicFramePr>
        <xdr:cNvPr id="9225" name="Chart 9">
          <a:extLst>
            <a:ext uri="{FF2B5EF4-FFF2-40B4-BE49-F238E27FC236}">
              <a16:creationId xmlns:a16="http://schemas.microsoft.com/office/drawing/2014/main" id="{00000000-0008-0000-0800-000009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48</xdr:row>
      <xdr:rowOff>59055</xdr:rowOff>
    </xdr:from>
    <xdr:to>
      <xdr:col>17</xdr:col>
      <xdr:colOff>965835</xdr:colOff>
      <xdr:row>60</xdr:row>
      <xdr:rowOff>74295</xdr:rowOff>
    </xdr:to>
    <xdr:graphicFrame macro="">
      <xdr:nvGraphicFramePr>
        <xdr:cNvPr id="9226" name="Chart 10">
          <a:extLst>
            <a:ext uri="{FF2B5EF4-FFF2-40B4-BE49-F238E27FC236}">
              <a16:creationId xmlns:a16="http://schemas.microsoft.com/office/drawing/2014/main" id="{00000000-0008-0000-0800-00000A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670560</xdr:colOff>
      <xdr:row>46</xdr:row>
      <xdr:rowOff>57150</xdr:rowOff>
    </xdr:from>
    <xdr:to>
      <xdr:col>11</xdr:col>
      <xdr:colOff>621030</xdr:colOff>
      <xdr:row>57</xdr:row>
      <xdr:rowOff>47625</xdr:rowOff>
    </xdr:to>
    <xdr:graphicFrame macro="">
      <xdr:nvGraphicFramePr>
        <xdr:cNvPr id="9227" name="Chart 11">
          <a:extLst>
            <a:ext uri="{FF2B5EF4-FFF2-40B4-BE49-F238E27FC236}">
              <a16:creationId xmlns:a16="http://schemas.microsoft.com/office/drawing/2014/main" id="{00000000-0008-0000-0800-00000B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69</xdr:row>
      <xdr:rowOff>13335</xdr:rowOff>
    </xdr:from>
    <xdr:to>
      <xdr:col>5</xdr:col>
      <xdr:colOff>741045</xdr:colOff>
      <xdr:row>81</xdr:row>
      <xdr:rowOff>0</xdr:rowOff>
    </xdr:to>
    <xdr:graphicFrame macro="">
      <xdr:nvGraphicFramePr>
        <xdr:cNvPr id="9228" name="Chart 21">
          <a:extLst>
            <a:ext uri="{FF2B5EF4-FFF2-40B4-BE49-F238E27FC236}">
              <a16:creationId xmlns:a16="http://schemas.microsoft.com/office/drawing/2014/main" id="{00000000-0008-0000-0800-00000C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990600</xdr:colOff>
      <xdr:row>69</xdr:row>
      <xdr:rowOff>53340</xdr:rowOff>
    </xdr:from>
    <xdr:to>
      <xdr:col>11</xdr:col>
      <xdr:colOff>950595</xdr:colOff>
      <xdr:row>80</xdr:row>
      <xdr:rowOff>116205</xdr:rowOff>
    </xdr:to>
    <xdr:graphicFrame macro="">
      <xdr:nvGraphicFramePr>
        <xdr:cNvPr id="9229" name="Chart 22">
          <a:extLst>
            <a:ext uri="{FF2B5EF4-FFF2-40B4-BE49-F238E27FC236}">
              <a16:creationId xmlns:a16="http://schemas.microsoft.com/office/drawing/2014/main" id="{00000000-0008-0000-0800-00000D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53340</xdr:colOff>
      <xdr:row>69</xdr:row>
      <xdr:rowOff>123825</xdr:rowOff>
    </xdr:from>
    <xdr:to>
      <xdr:col>17</xdr:col>
      <xdr:colOff>933450</xdr:colOff>
      <xdr:row>81</xdr:row>
      <xdr:rowOff>0</xdr:rowOff>
    </xdr:to>
    <xdr:graphicFrame macro="">
      <xdr:nvGraphicFramePr>
        <xdr:cNvPr id="9230" name="Chart 23">
          <a:extLst>
            <a:ext uri="{FF2B5EF4-FFF2-40B4-BE49-F238E27FC236}">
              <a16:creationId xmlns:a16="http://schemas.microsoft.com/office/drawing/2014/main" id="{00000000-0008-0000-0800-00000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121920</xdr:colOff>
      <xdr:row>0</xdr:row>
      <xdr:rowOff>137160</xdr:rowOff>
    </xdr:from>
    <xdr:to>
      <xdr:col>3</xdr:col>
      <xdr:colOff>326745</xdr:colOff>
      <xdr:row>3</xdr:row>
      <xdr:rowOff>18342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6FEEB6-02A2-9308-935A-D690082FF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1920" y="137160"/>
          <a:ext cx="2633700" cy="6279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B1:N52"/>
  <sheetViews>
    <sheetView showGridLines="0" topLeftCell="A10" zoomScaleNormal="100" workbookViewId="0">
      <selection activeCell="I5" sqref="I5"/>
    </sheetView>
  </sheetViews>
  <sheetFormatPr baseColWidth="10" defaultColWidth="11.44140625" defaultRowHeight="14.4"/>
  <cols>
    <col min="1" max="1" width="8" style="15" customWidth="1"/>
    <col min="2" max="2" width="5.5546875" style="15" customWidth="1"/>
    <col min="3" max="3" width="3" style="15" customWidth="1"/>
    <col min="4" max="13" width="11.44140625" style="15"/>
    <col min="14" max="14" width="11.44140625" style="17"/>
    <col min="15" max="16384" width="11.44140625" style="15"/>
  </cols>
  <sheetData>
    <row r="1" spans="2:14"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</row>
    <row r="2" spans="2:14" ht="15">
      <c r="C2" s="470" t="s">
        <v>0</v>
      </c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</row>
    <row r="3" spans="2:14" ht="15">
      <c r="C3" s="470" t="s">
        <v>1</v>
      </c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</row>
    <row r="4" spans="2:14" ht="15">
      <c r="C4" s="470" t="s">
        <v>2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</row>
    <row r="5" spans="2:14" ht="15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2:14" ht="15">
      <c r="C6" s="470" t="s">
        <v>3</v>
      </c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21"/>
    </row>
    <row r="7" spans="2:14" ht="15"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21"/>
    </row>
    <row r="8" spans="2:14" ht="15">
      <c r="C8" s="472" t="s">
        <v>4</v>
      </c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21"/>
    </row>
    <row r="9" spans="2:14">
      <c r="C9" s="18"/>
    </row>
    <row r="10" spans="2:14">
      <c r="B10" s="19" t="s">
        <v>5</v>
      </c>
      <c r="D10" s="469" t="s">
        <v>6</v>
      </c>
      <c r="E10" s="469"/>
      <c r="F10" s="469"/>
      <c r="G10" s="469"/>
      <c r="H10" s="469"/>
      <c r="I10" s="469"/>
      <c r="J10" s="469"/>
      <c r="K10" s="469"/>
      <c r="L10" s="469"/>
      <c r="M10" s="469"/>
    </row>
    <row r="11" spans="2:14">
      <c r="B11" s="19" t="s">
        <v>5</v>
      </c>
      <c r="D11" s="469" t="s">
        <v>7</v>
      </c>
      <c r="E11" s="469"/>
      <c r="F11" s="469"/>
      <c r="G11" s="469"/>
      <c r="H11" s="469"/>
      <c r="I11" s="469"/>
      <c r="J11" s="469"/>
      <c r="K11" s="469"/>
      <c r="L11" s="469"/>
      <c r="M11" s="469"/>
    </row>
    <row r="12" spans="2:14">
      <c r="B12" s="19" t="s">
        <v>5</v>
      </c>
      <c r="D12" s="469" t="s">
        <v>8</v>
      </c>
      <c r="E12" s="469"/>
      <c r="F12" s="469"/>
      <c r="G12" s="469"/>
      <c r="H12" s="469"/>
      <c r="I12" s="469"/>
      <c r="J12" s="469"/>
      <c r="K12" s="469"/>
      <c r="L12" s="469"/>
      <c r="M12" s="469"/>
    </row>
    <row r="13" spans="2:14">
      <c r="B13" s="19" t="s">
        <v>5</v>
      </c>
      <c r="D13" s="469" t="s">
        <v>9</v>
      </c>
      <c r="E13" s="469"/>
      <c r="F13" s="469"/>
      <c r="G13" s="469"/>
      <c r="H13" s="469"/>
      <c r="I13" s="469"/>
      <c r="J13" s="469"/>
      <c r="K13" s="469"/>
      <c r="L13" s="469"/>
      <c r="M13" s="469"/>
    </row>
    <row r="14" spans="2:14">
      <c r="B14" s="19" t="s">
        <v>5</v>
      </c>
      <c r="D14" s="469" t="s">
        <v>10</v>
      </c>
      <c r="E14" s="469"/>
      <c r="F14" s="469"/>
      <c r="G14" s="469"/>
      <c r="H14" s="469"/>
      <c r="I14" s="469"/>
      <c r="J14" s="469"/>
      <c r="K14" s="469"/>
      <c r="L14" s="469"/>
      <c r="M14" s="469"/>
    </row>
    <row r="15" spans="2:14">
      <c r="B15" s="19" t="s">
        <v>5</v>
      </c>
      <c r="D15" s="469" t="s">
        <v>11</v>
      </c>
      <c r="E15" s="469"/>
      <c r="F15" s="469"/>
      <c r="G15" s="469"/>
      <c r="H15" s="469"/>
      <c r="I15" s="469"/>
      <c r="J15" s="469"/>
      <c r="K15" s="469"/>
      <c r="L15" s="469"/>
      <c r="M15" s="469"/>
    </row>
    <row r="16" spans="2:14">
      <c r="B16" s="19" t="s">
        <v>5</v>
      </c>
      <c r="D16" s="469" t="s">
        <v>12</v>
      </c>
      <c r="E16" s="469"/>
      <c r="F16" s="469"/>
      <c r="G16" s="469"/>
      <c r="H16" s="469"/>
      <c r="I16" s="469"/>
      <c r="J16" s="469"/>
      <c r="K16" s="469"/>
      <c r="L16" s="469"/>
      <c r="M16" s="469"/>
    </row>
    <row r="17" spans="2:14">
      <c r="B17" s="19" t="s">
        <v>5</v>
      </c>
      <c r="D17" s="15" t="s">
        <v>13</v>
      </c>
      <c r="N17" s="15"/>
    </row>
    <row r="18" spans="2:14">
      <c r="B18" s="19" t="s">
        <v>5</v>
      </c>
      <c r="D18" s="469" t="s">
        <v>14</v>
      </c>
      <c r="E18" s="469"/>
      <c r="F18" s="469"/>
      <c r="G18" s="469"/>
      <c r="H18" s="469"/>
      <c r="I18" s="469"/>
      <c r="J18" s="469"/>
      <c r="K18" s="469"/>
      <c r="L18" s="469"/>
      <c r="M18" s="469"/>
    </row>
    <row r="19" spans="2:14">
      <c r="B19" s="19" t="s">
        <v>5</v>
      </c>
      <c r="D19" s="15" t="s">
        <v>15</v>
      </c>
    </row>
    <row r="20" spans="2:14">
      <c r="B20" s="19" t="s">
        <v>5</v>
      </c>
      <c r="D20" s="15" t="s">
        <v>16</v>
      </c>
    </row>
    <row r="22" spans="2:14" ht="15">
      <c r="B22" s="17"/>
      <c r="C22" s="22" t="s">
        <v>17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2:14"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2:14">
      <c r="B24" s="19" t="s">
        <v>5</v>
      </c>
      <c r="D24" s="15" t="s">
        <v>18</v>
      </c>
    </row>
    <row r="25" spans="2:14">
      <c r="B25" s="19" t="s">
        <v>5</v>
      </c>
      <c r="D25" s="15" t="s">
        <v>19</v>
      </c>
      <c r="N25" s="15"/>
    </row>
    <row r="26" spans="2:14">
      <c r="B26" s="19" t="s">
        <v>5</v>
      </c>
      <c r="D26" s="469" t="s">
        <v>8</v>
      </c>
      <c r="E26" s="469"/>
      <c r="F26" s="469"/>
      <c r="G26" s="469"/>
      <c r="H26" s="469"/>
      <c r="I26" s="469"/>
      <c r="J26" s="469"/>
      <c r="K26" s="469"/>
      <c r="L26" s="469"/>
      <c r="M26" s="469"/>
    </row>
    <row r="27" spans="2:14">
      <c r="B27" s="19" t="s">
        <v>5</v>
      </c>
      <c r="D27" s="469" t="s">
        <v>9</v>
      </c>
      <c r="E27" s="469"/>
      <c r="F27" s="469"/>
      <c r="G27" s="469"/>
      <c r="H27" s="469"/>
      <c r="I27" s="469"/>
      <c r="J27" s="469"/>
      <c r="K27" s="469"/>
      <c r="L27" s="469"/>
      <c r="M27" s="469"/>
    </row>
    <row r="28" spans="2:14">
      <c r="B28" s="19" t="s">
        <v>5</v>
      </c>
      <c r="D28" s="469" t="s">
        <v>10</v>
      </c>
      <c r="E28" s="469"/>
      <c r="F28" s="469"/>
      <c r="G28" s="469"/>
      <c r="H28" s="469"/>
      <c r="I28" s="469"/>
      <c r="J28" s="469"/>
      <c r="K28" s="469"/>
      <c r="L28" s="469"/>
      <c r="M28" s="469"/>
    </row>
    <row r="29" spans="2:14">
      <c r="B29" s="19" t="s">
        <v>5</v>
      </c>
      <c r="D29" s="15" t="s">
        <v>20</v>
      </c>
    </row>
    <row r="30" spans="2:14">
      <c r="B30" s="19" t="s">
        <v>5</v>
      </c>
      <c r="D30" s="15" t="s">
        <v>21</v>
      </c>
      <c r="N30" s="15"/>
    </row>
    <row r="31" spans="2:14">
      <c r="B31" s="19" t="s">
        <v>5</v>
      </c>
      <c r="D31" s="15" t="s">
        <v>13</v>
      </c>
    </row>
    <row r="32" spans="2:14">
      <c r="B32" s="19" t="s">
        <v>5</v>
      </c>
      <c r="D32" s="15" t="s">
        <v>22</v>
      </c>
    </row>
    <row r="33" spans="2:14">
      <c r="B33" s="19" t="s">
        <v>5</v>
      </c>
      <c r="D33" s="15" t="s">
        <v>23</v>
      </c>
    </row>
    <row r="34" spans="2:14">
      <c r="B34" s="19" t="s">
        <v>5</v>
      </c>
      <c r="D34" s="15" t="s">
        <v>24</v>
      </c>
      <c r="N34" s="15"/>
    </row>
    <row r="35" spans="2:14">
      <c r="B35" s="17"/>
    </row>
    <row r="36" spans="2:14" ht="15">
      <c r="B36" s="17"/>
      <c r="C36" s="22" t="s">
        <v>25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2:14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2:14">
      <c r="B38" s="19" t="s">
        <v>5</v>
      </c>
      <c r="D38" s="15" t="s">
        <v>26</v>
      </c>
      <c r="N38" s="15"/>
    </row>
    <row r="39" spans="2:14">
      <c r="B39" s="19" t="s">
        <v>5</v>
      </c>
      <c r="D39" s="15" t="s">
        <v>27</v>
      </c>
    </row>
    <row r="40" spans="2:14">
      <c r="B40" s="19" t="s">
        <v>5</v>
      </c>
      <c r="D40" s="15" t="s">
        <v>28</v>
      </c>
    </row>
    <row r="41" spans="2:14">
      <c r="B41" s="19" t="s">
        <v>5</v>
      </c>
      <c r="D41" s="15" t="s">
        <v>29</v>
      </c>
    </row>
    <row r="42" spans="2:14">
      <c r="B42" s="19" t="s">
        <v>5</v>
      </c>
      <c r="D42" s="15" t="s">
        <v>10</v>
      </c>
    </row>
    <row r="43" spans="2:14">
      <c r="B43" s="19" t="s">
        <v>5</v>
      </c>
      <c r="D43" s="15" t="s">
        <v>30</v>
      </c>
    </row>
    <row r="44" spans="2:14">
      <c r="B44" s="19" t="s">
        <v>5</v>
      </c>
      <c r="D44" s="15" t="s">
        <v>31</v>
      </c>
    </row>
    <row r="45" spans="2:14">
      <c r="B45" s="19" t="s">
        <v>5</v>
      </c>
      <c r="D45" s="15" t="s">
        <v>32</v>
      </c>
    </row>
    <row r="46" spans="2:14">
      <c r="B46" s="19" t="s">
        <v>5</v>
      </c>
      <c r="D46" s="15" t="s">
        <v>33</v>
      </c>
    </row>
    <row r="47" spans="2:14">
      <c r="B47" s="19" t="s">
        <v>5</v>
      </c>
      <c r="D47" s="15" t="s">
        <v>34</v>
      </c>
      <c r="N47" s="15"/>
    </row>
    <row r="48" spans="2:14">
      <c r="B48" s="19" t="s">
        <v>5</v>
      </c>
      <c r="D48" s="15" t="s">
        <v>35</v>
      </c>
    </row>
    <row r="49" spans="2:13">
      <c r="B49" s="19" t="s">
        <v>5</v>
      </c>
      <c r="D49" s="15" t="s">
        <v>36</v>
      </c>
      <c r="L49" s="18"/>
      <c r="M49" s="18"/>
    </row>
    <row r="50" spans="2:13">
      <c r="B50" s="19" t="s">
        <v>5</v>
      </c>
      <c r="D50" s="15" t="s">
        <v>37</v>
      </c>
    </row>
    <row r="51" spans="2:13">
      <c r="B51" s="19" t="s">
        <v>5</v>
      </c>
      <c r="D51" s="15" t="s">
        <v>38</v>
      </c>
    </row>
    <row r="52" spans="2:13">
      <c r="B52" s="19" t="s">
        <v>5</v>
      </c>
      <c r="D52" s="15" t="s">
        <v>39</v>
      </c>
    </row>
  </sheetData>
  <mergeCells count="18">
    <mergeCell ref="D26:M26"/>
    <mergeCell ref="D27:M27"/>
    <mergeCell ref="D28:M28"/>
    <mergeCell ref="D18:M18"/>
    <mergeCell ref="D13:M13"/>
    <mergeCell ref="D14:M14"/>
    <mergeCell ref="D15:M15"/>
    <mergeCell ref="D16:M16"/>
    <mergeCell ref="D12:M12"/>
    <mergeCell ref="C6:M6"/>
    <mergeCell ref="C1:N1"/>
    <mergeCell ref="C2:N2"/>
    <mergeCell ref="C3:N3"/>
    <mergeCell ref="C4:N4"/>
    <mergeCell ref="C7:M7"/>
    <mergeCell ref="D10:M10"/>
    <mergeCell ref="D11:M11"/>
    <mergeCell ref="C8:M8"/>
  </mergeCells>
  <hyperlinks>
    <hyperlink ref="B10" location="'Deuda Interna colones'!A1" display="Ir" xr:uid="{00000000-0004-0000-0000-000000000000}"/>
    <hyperlink ref="B11" location="'Deuda Interna dólares'!A2" display="Æ" xr:uid="{00000000-0004-0000-0000-000001000000}"/>
    <hyperlink ref="B12" location="'Gráficos Deuda Interna'!B8" display="Ir" xr:uid="{00000000-0004-0000-0000-000002000000}"/>
    <hyperlink ref="B14" location="'Gráficos Deuda Interna'!B29" display="Ir" xr:uid="{00000000-0004-0000-0000-000003000000}"/>
    <hyperlink ref="B15" location="'Gráficos Deuda Interna'!H29" display="Ir" xr:uid="{00000000-0004-0000-0000-000004000000}"/>
    <hyperlink ref="B16" location="'Gráficos Deuda Interna'!D51" display="Ir" xr:uid="{00000000-0004-0000-0000-000005000000}"/>
    <hyperlink ref="B18" location="'Perfil Vencimientos D. Interna'!B114" display="Æ" xr:uid="{00000000-0004-0000-0000-000006000000}"/>
    <hyperlink ref="B19:B20" location="'P. Vencimiento D. Interna'!Q7" display="Ir" xr:uid="{00000000-0004-0000-0000-000007000000}"/>
    <hyperlink ref="B19" location="'Perfil Vencimientos D. Interna'!B137" display="Æ" xr:uid="{00000000-0004-0000-0000-000008000000}"/>
    <hyperlink ref="B20" location="'Perfil Vencimientos D. Interna'!B160" display="Æ" xr:uid="{00000000-0004-0000-0000-000009000000}"/>
    <hyperlink ref="B13" location="'Gráficos Deuda Interna'!H8" display="Ir" xr:uid="{00000000-0004-0000-0000-00000A000000}"/>
    <hyperlink ref="B24" location="'Deuda Externa dólares'!A1" display="Ir" xr:uid="{00000000-0004-0000-0000-00000B000000}"/>
    <hyperlink ref="B25" location="'Deuda Externa colones'!V10" display="Ir" xr:uid="{00000000-0004-0000-0000-00000C000000}"/>
    <hyperlink ref="B26" location="'Gráficos Deuda Externa'!B7" display="Ir" xr:uid="{00000000-0004-0000-0000-00000D000000}"/>
    <hyperlink ref="B27:B30" location="'Gráficos Deuda Externa'!B7" display="Ir" xr:uid="{00000000-0004-0000-0000-00000E000000}"/>
    <hyperlink ref="B27" location="'Gráficos Deuda Externa'!H7" display="Ir" xr:uid="{00000000-0004-0000-0000-00000F000000}"/>
    <hyperlink ref="B28" location="'Gráficos Deuda Externa'!B25" display="Ir" xr:uid="{00000000-0004-0000-0000-000010000000}"/>
    <hyperlink ref="B29" location="'Gráficos Deuda Externa'!H25" display="Ir" xr:uid="{00000000-0004-0000-0000-000011000000}"/>
    <hyperlink ref="B30" location="'Gráficos Deuda Externa'!D44" display="Ir" xr:uid="{00000000-0004-0000-0000-000012000000}"/>
    <hyperlink ref="B32" location="'Perfil Vencimientos D. Externa'!B102" display="Æ" xr:uid="{00000000-0004-0000-0000-000013000000}"/>
    <hyperlink ref="B38" location="'Deuda Pública colones'!A1" display="Ir" xr:uid="{00000000-0004-0000-0000-000014000000}"/>
    <hyperlink ref="B39" location="'Deuda Pública dólares'!A1" display="Ir" xr:uid="{00000000-0004-0000-0000-000015000000}"/>
    <hyperlink ref="B51" location="'Perfil Vencimientos D. Pública'!P125" display="Æ" xr:uid="{00000000-0004-0000-0000-000016000000}"/>
    <hyperlink ref="B52" location="'Perfil Vencimientos D. Pública'!P149" display="Æ" xr:uid="{00000000-0004-0000-0000-000017000000}"/>
    <hyperlink ref="B49" location="'Perfil Vencimientos D. Pública'!F3" display="Æ" xr:uid="{00000000-0004-0000-0000-000018000000}"/>
    <hyperlink ref="B40" location="'Gráficos Deuda Pública'!C8" display="Ir" xr:uid="{00000000-0004-0000-0000-000019000000}"/>
    <hyperlink ref="B41:B48" location="'Gráficos Deuda Pública'!C8" display="Ir" xr:uid="{00000000-0004-0000-0000-00001A000000}"/>
    <hyperlink ref="B41" location="'Gráficos Deuda Pública'!I8" display="Ir" xr:uid="{00000000-0004-0000-0000-00001B000000}"/>
    <hyperlink ref="B42" location="'Gráficos Deuda Pública'!C26" display="Ir" xr:uid="{00000000-0004-0000-0000-00001C000000}"/>
    <hyperlink ref="B43" location="'Gráficos Deuda Pública'!I25" display="Ir" xr:uid="{00000000-0004-0000-0000-00001D000000}"/>
    <hyperlink ref="B44" location="'Gráficos Deuda Pública'!E44" display="Ir" xr:uid="{00000000-0004-0000-0000-00001E000000}"/>
    <hyperlink ref="B45" location="'Gráficos Deuda Pública'!C67" display="Æ" xr:uid="{00000000-0004-0000-0000-00001F000000}"/>
    <hyperlink ref="B46" location="'Gráficos Deuda Pública'!C94" display="Æ" xr:uid="{00000000-0004-0000-0000-000020000000}"/>
    <hyperlink ref="B47" location="'Gráficos Deuda Pública'!C123" display="Æ" xr:uid="{00000000-0004-0000-0000-000021000000}"/>
    <hyperlink ref="B48" location="'Gráficos Deuda Pública'!C153" display="Æ" xr:uid="{00000000-0004-0000-0000-000022000000}"/>
    <hyperlink ref="B17" location="'Perfil Vencimientos D. Interna'!B2" display="Æ" xr:uid="{00000000-0004-0000-0000-000023000000}"/>
    <hyperlink ref="B31" location="'Perfil Vencimientos D. Externa'!B2" display="Æ" xr:uid="{00000000-0004-0000-0000-000024000000}"/>
    <hyperlink ref="B33:B34" location="'Perfil Vencimientos D. Externa'!B102" display="Æ" xr:uid="{00000000-0004-0000-0000-000025000000}"/>
    <hyperlink ref="B33" location="'Perfil Vencimientos D. Externa'!B126" display="Æ" xr:uid="{00000000-0004-0000-0000-000026000000}"/>
    <hyperlink ref="B34" location="'Perfil Vencimientos D. Externa'!B150" display="Æ" xr:uid="{00000000-0004-0000-0000-000027000000}"/>
    <hyperlink ref="B50" location="'Perfil Vencimientos D. Pública'!P101" display="Æ" xr:uid="{00000000-0004-0000-0000-000028000000}"/>
  </hyperlinks>
  <pageMargins left="0.70866141732283472" right="0.70866141732283472" top="0.74803149606299213" bottom="0.74803149606299213" header="0.31496062992125984" footer="0.31496062992125984"/>
  <pageSetup scale="66" orientation="portrait" r:id="rId1"/>
  <colBreaks count="1" manualBreakCount="1">
    <brk id="1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002060"/>
    <pageSetUpPr fitToPage="1"/>
  </sheetPr>
  <dimension ref="A1:DJ93"/>
  <sheetViews>
    <sheetView showGridLines="0" zoomScale="90" zoomScaleNormal="90" workbookViewId="0">
      <pane xSplit="1" ySplit="6" topLeftCell="CU31" activePane="bottomRight" state="frozen"/>
      <selection pane="topRight" activeCell="B1" sqref="B1"/>
      <selection pane="bottomLeft" activeCell="A7" sqref="A7"/>
      <selection pane="bottomRight" activeCell="DJ26" sqref="DJ26"/>
    </sheetView>
  </sheetViews>
  <sheetFormatPr baseColWidth="10" defaultColWidth="11.44140625" defaultRowHeight="14.4" outlineLevelCol="1"/>
  <cols>
    <col min="1" max="1" width="27.5546875" style="15" customWidth="1"/>
    <col min="2" max="2" width="17.109375" style="15" hidden="1" customWidth="1" outlineLevel="1"/>
    <col min="3" max="3" width="9.6640625" style="15" hidden="1" customWidth="1" outlineLevel="1"/>
    <col min="4" max="4" width="17.109375" style="15" hidden="1" customWidth="1" outlineLevel="1"/>
    <col min="5" max="5" width="9.6640625" style="15" hidden="1" customWidth="1" outlineLevel="1"/>
    <col min="6" max="6" width="17.109375" style="15" hidden="1" customWidth="1" outlineLevel="1"/>
    <col min="7" max="7" width="9.6640625" style="15" hidden="1" customWidth="1" outlineLevel="1"/>
    <col min="8" max="8" width="17.109375" style="15" hidden="1" customWidth="1" outlineLevel="1"/>
    <col min="9" max="9" width="9.6640625" style="15" hidden="1" customWidth="1" outlineLevel="1"/>
    <col min="10" max="10" width="17.109375" style="15" hidden="1" customWidth="1" outlineLevel="1"/>
    <col min="11" max="11" width="9.6640625" style="15" hidden="1" customWidth="1" outlineLevel="1"/>
    <col min="12" max="12" width="17.109375" style="15" hidden="1" customWidth="1" outlineLevel="1"/>
    <col min="13" max="13" width="9.6640625" style="15" hidden="1" customWidth="1" outlineLevel="1"/>
    <col min="14" max="14" width="17.109375" style="15" hidden="1" customWidth="1" outlineLevel="1"/>
    <col min="15" max="15" width="9.6640625" style="15" hidden="1" customWidth="1" outlineLevel="1"/>
    <col min="16" max="16" width="17.109375" style="15" hidden="1" customWidth="1" outlineLevel="1"/>
    <col min="17" max="17" width="9.6640625" style="15" hidden="1" customWidth="1" outlineLevel="1"/>
    <col min="18" max="18" width="17.109375" style="15" hidden="1" customWidth="1" outlineLevel="1"/>
    <col min="19" max="19" width="9.6640625" style="15" hidden="1" customWidth="1" outlineLevel="1"/>
    <col min="20" max="20" width="17.109375" style="15" hidden="1" customWidth="1" outlineLevel="1"/>
    <col min="21" max="21" width="9.6640625" style="15" hidden="1" customWidth="1" outlineLevel="1"/>
    <col min="22" max="22" width="17.109375" style="15" hidden="1" customWidth="1" outlineLevel="1"/>
    <col min="23" max="23" width="9.6640625" style="15" hidden="1" customWidth="1" outlineLevel="1"/>
    <col min="24" max="24" width="17.109375" style="15" hidden="1" customWidth="1" outlineLevel="1"/>
    <col min="25" max="25" width="9.6640625" style="15" hidden="1" customWidth="1" outlineLevel="1"/>
    <col min="26" max="26" width="17.109375" style="15" hidden="1" customWidth="1" outlineLevel="1"/>
    <col min="27" max="27" width="9.6640625" style="15" hidden="1" customWidth="1" outlineLevel="1"/>
    <col min="28" max="28" width="17.109375" style="15" hidden="1" customWidth="1" outlineLevel="1"/>
    <col min="29" max="29" width="9.6640625" style="15" hidden="1" customWidth="1" outlineLevel="1"/>
    <col min="30" max="30" width="17.109375" style="15" hidden="1" customWidth="1" outlineLevel="1"/>
    <col min="31" max="31" width="9.6640625" style="15" hidden="1" customWidth="1" outlineLevel="1"/>
    <col min="32" max="32" width="17.109375" style="26" hidden="1" customWidth="1" outlineLevel="1"/>
    <col min="33" max="33" width="9.6640625" style="26" hidden="1" customWidth="1" outlineLevel="1"/>
    <col min="34" max="34" width="17.109375" style="26" hidden="1" customWidth="1" outlineLevel="1"/>
    <col min="35" max="35" width="9.6640625" style="26" hidden="1" customWidth="1" outlineLevel="1"/>
    <col min="36" max="36" width="17.109375" style="26" hidden="1" customWidth="1" outlineLevel="1"/>
    <col min="37" max="37" width="9.6640625" style="26" hidden="1" customWidth="1" outlineLevel="1"/>
    <col min="38" max="38" width="17.109375" style="26" hidden="1" customWidth="1" outlineLevel="1"/>
    <col min="39" max="39" width="9.6640625" style="26" hidden="1" customWidth="1" outlineLevel="1"/>
    <col min="40" max="40" width="17.109375" style="26" hidden="1" customWidth="1" outlineLevel="1"/>
    <col min="41" max="41" width="9.6640625" style="26" hidden="1" customWidth="1" outlineLevel="1"/>
    <col min="42" max="42" width="17.109375" style="15" hidden="1" customWidth="1" outlineLevel="1"/>
    <col min="43" max="43" width="9.6640625" style="15" hidden="1" customWidth="1" outlineLevel="1"/>
    <col min="44" max="44" width="17.109375" style="15" hidden="1" customWidth="1" outlineLevel="1"/>
    <col min="45" max="45" width="9.6640625" style="15" hidden="1" customWidth="1" outlineLevel="1"/>
    <col min="46" max="46" width="17.109375" style="15" hidden="1" customWidth="1" outlineLevel="1"/>
    <col min="47" max="47" width="9.6640625" style="15" hidden="1" customWidth="1" outlineLevel="1"/>
    <col min="48" max="48" width="17.109375" style="15" hidden="1" customWidth="1" outlineLevel="1"/>
    <col min="49" max="49" width="9.6640625" style="15" hidden="1" customWidth="1" outlineLevel="1"/>
    <col min="50" max="50" width="23.6640625" style="26" bestFit="1" customWidth="1" collapsed="1"/>
    <col min="51" max="51" width="12" style="26" bestFit="1" customWidth="1"/>
    <col min="52" max="52" width="21.88671875" style="15" bestFit="1" customWidth="1"/>
    <col min="53" max="53" width="12" style="15" bestFit="1" customWidth="1"/>
    <col min="54" max="54" width="23.5546875" style="15" bestFit="1" customWidth="1"/>
    <col min="55" max="55" width="12" style="15" bestFit="1" customWidth="1"/>
    <col min="56" max="56" width="17.109375" style="15" customWidth="1"/>
    <col min="57" max="57" width="12" style="15" bestFit="1" customWidth="1"/>
    <col min="58" max="58" width="17.109375" style="15" customWidth="1"/>
    <col min="59" max="59" width="12" style="15" bestFit="1" customWidth="1"/>
    <col min="60" max="60" width="17.109375" style="15" customWidth="1"/>
    <col min="61" max="61" width="9.6640625" style="15" customWidth="1"/>
    <col min="62" max="62" width="17.109375" style="26" customWidth="1"/>
    <col min="63" max="63" width="9.6640625" style="26" customWidth="1"/>
    <col min="64" max="64" width="20.77734375" style="15" customWidth="1"/>
    <col min="65" max="65" width="9.6640625" style="15" customWidth="1"/>
    <col min="66" max="66" width="20.44140625" style="15" customWidth="1"/>
    <col min="67" max="67" width="9.6640625" style="15" customWidth="1"/>
    <col min="68" max="68" width="25.88671875" style="15" customWidth="1"/>
    <col min="69" max="69" width="11.5546875" style="15" customWidth="1"/>
    <col min="70" max="70" width="25.88671875" style="15" customWidth="1"/>
    <col min="71" max="71" width="11.5546875" style="15" customWidth="1"/>
    <col min="72" max="72" width="25.88671875" style="15" customWidth="1"/>
    <col min="73" max="73" width="11.5546875" style="15" customWidth="1"/>
    <col min="74" max="74" width="25.88671875" style="15" customWidth="1"/>
    <col min="75" max="75" width="11.5546875" style="15" customWidth="1"/>
    <col min="76" max="76" width="25.88671875" style="15" customWidth="1"/>
    <col min="77" max="77" width="11.5546875" style="15" customWidth="1"/>
    <col min="78" max="78" width="25.88671875" style="26" customWidth="1"/>
    <col min="79" max="79" width="11.5546875" style="26" customWidth="1"/>
    <col min="80" max="80" width="25.88671875" style="26" customWidth="1"/>
    <col min="81" max="81" width="11.5546875" style="26" customWidth="1"/>
    <col min="82" max="82" width="25.88671875" style="15" customWidth="1"/>
    <col min="83" max="83" width="11.5546875" style="15" customWidth="1"/>
    <col min="84" max="84" width="25.88671875" style="15" customWidth="1"/>
    <col min="85" max="85" width="11.5546875" style="15" customWidth="1"/>
    <col min="86" max="86" width="25.88671875" style="15" customWidth="1"/>
    <col min="87" max="87" width="11.5546875" style="15" customWidth="1"/>
    <col min="88" max="88" width="25.88671875" style="15" customWidth="1"/>
    <col min="89" max="89" width="11.5546875" style="15" customWidth="1"/>
    <col min="90" max="90" width="25.88671875" style="15" customWidth="1"/>
    <col min="91" max="91" width="11.5546875" style="15" customWidth="1"/>
    <col min="92" max="92" width="25.88671875" style="15" customWidth="1"/>
    <col min="93" max="93" width="11.5546875" style="15" customWidth="1"/>
    <col min="94" max="94" width="25.88671875" style="15" customWidth="1"/>
    <col min="95" max="95" width="11.5546875" style="15" customWidth="1"/>
    <col min="96" max="96" width="25.88671875" style="15" customWidth="1"/>
    <col min="97" max="97" width="11.5546875" style="15" customWidth="1"/>
    <col min="98" max="98" width="25.88671875" style="15" customWidth="1"/>
    <col min="99" max="99" width="11.5546875" style="15" customWidth="1"/>
    <col min="100" max="100" width="25.88671875" style="15" customWidth="1"/>
    <col min="101" max="101" width="11.5546875" style="15" customWidth="1"/>
    <col min="102" max="102" width="25.88671875" style="15" customWidth="1"/>
    <col min="103" max="103" width="11.5546875" style="15" customWidth="1"/>
    <col min="104" max="104" width="25.88671875" style="15" customWidth="1"/>
    <col min="105" max="105" width="11.5546875" style="15" customWidth="1"/>
    <col min="106" max="106" width="25.88671875" style="15" customWidth="1"/>
    <col min="107" max="107" width="11.5546875" style="15" customWidth="1"/>
    <col min="108" max="108" width="25.88671875" style="15" customWidth="1"/>
    <col min="109" max="109" width="11.5546875" style="15" customWidth="1"/>
    <col min="110" max="110" width="25.88671875" style="15" customWidth="1"/>
    <col min="111" max="111" width="11.5546875" style="15" customWidth="1"/>
    <col min="112" max="112" width="25.88671875" style="15" customWidth="1"/>
    <col min="113" max="113" width="11.5546875" style="15" customWidth="1"/>
    <col min="114" max="114" width="23.5546875" style="15" bestFit="1" customWidth="1"/>
    <col min="115" max="115" width="14" style="15" bestFit="1" customWidth="1"/>
    <col min="116" max="16384" width="11.44140625" style="15"/>
  </cols>
  <sheetData>
    <row r="1" spans="1:114" ht="30" customHeight="1">
      <c r="A1" s="484" t="s">
        <v>186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96"/>
      <c r="DA1" s="296"/>
      <c r="DB1" s="296"/>
      <c r="DC1" s="296"/>
      <c r="DD1" s="296"/>
      <c r="DE1" s="296"/>
      <c r="DF1" s="296"/>
      <c r="DG1" s="296"/>
      <c r="DH1" s="296"/>
      <c r="DI1" s="296"/>
      <c r="DJ1" s="23" t="s">
        <v>41</v>
      </c>
    </row>
    <row r="2" spans="1:114" ht="15">
      <c r="A2" s="485" t="s">
        <v>42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  <c r="BC2" s="485"/>
      <c r="BD2" s="485"/>
      <c r="BE2" s="485"/>
      <c r="BF2" s="485"/>
      <c r="BG2" s="485"/>
      <c r="BH2" s="485"/>
      <c r="BI2" s="485"/>
      <c r="BJ2" s="485"/>
      <c r="BK2" s="485"/>
      <c r="BL2" s="485"/>
      <c r="BM2" s="485"/>
      <c r="BN2" s="485"/>
      <c r="BO2" s="485"/>
      <c r="BP2" s="485"/>
      <c r="BQ2" s="485"/>
      <c r="BR2" s="485"/>
      <c r="BS2" s="485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35"/>
    </row>
    <row r="3" spans="1:114" ht="15" thickBot="1">
      <c r="A3" s="134"/>
      <c r="CZ3" s="441"/>
      <c r="DB3" s="441"/>
      <c r="DD3" s="459"/>
      <c r="DF3" s="459"/>
      <c r="DH3" s="441"/>
      <c r="DJ3" s="129"/>
    </row>
    <row r="4" spans="1:114">
      <c r="A4" s="269"/>
      <c r="B4" s="480" t="s">
        <v>44</v>
      </c>
      <c r="C4" s="481"/>
      <c r="D4" s="478" t="s">
        <v>45</v>
      </c>
      <c r="E4" s="479"/>
      <c r="F4" s="478" t="s">
        <v>46</v>
      </c>
      <c r="G4" s="479"/>
      <c r="H4" s="478" t="s">
        <v>47</v>
      </c>
      <c r="I4" s="479"/>
      <c r="J4" s="478" t="s">
        <v>48</v>
      </c>
      <c r="K4" s="479"/>
      <c r="L4" s="478" t="s">
        <v>223</v>
      </c>
      <c r="M4" s="479"/>
      <c r="N4" s="478" t="s">
        <v>224</v>
      </c>
      <c r="O4" s="479"/>
      <c r="P4" s="478" t="s">
        <v>226</v>
      </c>
      <c r="Q4" s="479"/>
      <c r="R4" s="478" t="s">
        <v>227</v>
      </c>
      <c r="S4" s="479"/>
      <c r="T4" s="478" t="s">
        <v>228</v>
      </c>
      <c r="U4" s="479"/>
      <c r="V4" s="478" t="s">
        <v>232</v>
      </c>
      <c r="W4" s="479"/>
      <c r="X4" s="478" t="s">
        <v>233</v>
      </c>
      <c r="Y4" s="479"/>
      <c r="Z4" s="478" t="s">
        <v>234</v>
      </c>
      <c r="AA4" s="479"/>
      <c r="AB4" s="478" t="s">
        <v>241</v>
      </c>
      <c r="AC4" s="479"/>
      <c r="AD4" s="478" t="s">
        <v>243</v>
      </c>
      <c r="AE4" s="479"/>
      <c r="AF4" s="480" t="s">
        <v>244</v>
      </c>
      <c r="AG4" s="481"/>
      <c r="AH4" s="480" t="s">
        <v>247</v>
      </c>
      <c r="AI4" s="481"/>
      <c r="AJ4" s="480" t="s">
        <v>248</v>
      </c>
      <c r="AK4" s="481"/>
      <c r="AL4" s="480" t="s">
        <v>250</v>
      </c>
      <c r="AM4" s="481"/>
      <c r="AN4" s="480" t="s">
        <v>252</v>
      </c>
      <c r="AO4" s="481"/>
      <c r="AP4" s="478" t="s">
        <v>254</v>
      </c>
      <c r="AQ4" s="479"/>
      <c r="AR4" s="478" t="s">
        <v>256</v>
      </c>
      <c r="AS4" s="479"/>
      <c r="AT4" s="478" t="s">
        <v>259</v>
      </c>
      <c r="AU4" s="479"/>
      <c r="AV4" s="478" t="s">
        <v>262</v>
      </c>
      <c r="AW4" s="479"/>
      <c r="AX4" s="480" t="s">
        <v>264</v>
      </c>
      <c r="AY4" s="481"/>
      <c r="AZ4" s="478" t="s">
        <v>267</v>
      </c>
      <c r="BA4" s="479"/>
      <c r="BB4" s="478" t="s">
        <v>268</v>
      </c>
      <c r="BC4" s="479"/>
      <c r="BD4" s="478" t="s">
        <v>270</v>
      </c>
      <c r="BE4" s="479"/>
      <c r="BF4" s="478" t="s">
        <v>271</v>
      </c>
      <c r="BG4" s="479"/>
      <c r="BH4" s="478" t="s">
        <v>272</v>
      </c>
      <c r="BI4" s="479"/>
      <c r="BJ4" s="478" t="s">
        <v>274</v>
      </c>
      <c r="BK4" s="479"/>
      <c r="BL4" s="478" t="s">
        <v>275</v>
      </c>
      <c r="BM4" s="479"/>
      <c r="BN4" s="478" t="s">
        <v>277</v>
      </c>
      <c r="BO4" s="479"/>
      <c r="BP4" s="478" t="s">
        <v>280</v>
      </c>
      <c r="BQ4" s="479"/>
      <c r="BR4" s="478" t="s">
        <v>288</v>
      </c>
      <c r="BS4" s="479"/>
      <c r="BT4" s="478" t="s">
        <v>292</v>
      </c>
      <c r="BU4" s="479"/>
      <c r="BV4" s="478" t="s">
        <v>294</v>
      </c>
      <c r="BW4" s="479"/>
      <c r="BX4" s="478" t="s">
        <v>295</v>
      </c>
      <c r="BY4" s="479"/>
      <c r="BZ4" s="480" t="s">
        <v>299</v>
      </c>
      <c r="CA4" s="481"/>
      <c r="CB4" s="480" t="s">
        <v>301</v>
      </c>
      <c r="CC4" s="481"/>
      <c r="CD4" s="478" t="s">
        <v>302</v>
      </c>
      <c r="CE4" s="479"/>
      <c r="CF4" s="478" t="s">
        <v>303</v>
      </c>
      <c r="CG4" s="479"/>
      <c r="CH4" s="478" t="s">
        <v>304</v>
      </c>
      <c r="CI4" s="479"/>
      <c r="CJ4" s="478" t="s">
        <v>305</v>
      </c>
      <c r="CK4" s="479"/>
      <c r="CL4" s="478" t="s">
        <v>306</v>
      </c>
      <c r="CM4" s="479"/>
      <c r="CN4" s="478" t="s">
        <v>307</v>
      </c>
      <c r="CO4" s="479"/>
      <c r="CP4" s="478" t="s">
        <v>311</v>
      </c>
      <c r="CQ4" s="479"/>
      <c r="CR4" s="478" t="s">
        <v>312</v>
      </c>
      <c r="CS4" s="479"/>
      <c r="CT4" s="478" t="s">
        <v>315</v>
      </c>
      <c r="CU4" s="479"/>
      <c r="CV4" s="478" t="s">
        <v>323</v>
      </c>
      <c r="CW4" s="479"/>
      <c r="CX4" s="478" t="s">
        <v>330</v>
      </c>
      <c r="CY4" s="479"/>
      <c r="CZ4" s="478" t="s">
        <v>333</v>
      </c>
      <c r="DA4" s="479"/>
      <c r="DB4" s="478" t="s">
        <v>335</v>
      </c>
      <c r="DC4" s="479"/>
      <c r="DD4" s="478" t="s">
        <v>337</v>
      </c>
      <c r="DE4" s="479"/>
      <c r="DF4" s="478" t="s">
        <v>338</v>
      </c>
      <c r="DG4" s="479"/>
      <c r="DH4" s="482" t="s">
        <v>341</v>
      </c>
      <c r="DI4" s="483"/>
      <c r="DJ4" s="129"/>
    </row>
    <row r="5" spans="1:114" ht="25.5" customHeight="1">
      <c r="A5" s="92"/>
      <c r="B5" s="29" t="s">
        <v>49</v>
      </c>
      <c r="C5" s="30" t="s">
        <v>50</v>
      </c>
      <c r="D5" s="31" t="s">
        <v>49</v>
      </c>
      <c r="E5" s="32" t="s">
        <v>50</v>
      </c>
      <c r="F5" s="31" t="s">
        <v>49</v>
      </c>
      <c r="G5" s="32" t="s">
        <v>50</v>
      </c>
      <c r="H5" s="31" t="s">
        <v>49</v>
      </c>
      <c r="I5" s="32" t="s">
        <v>50</v>
      </c>
      <c r="J5" s="31" t="s">
        <v>49</v>
      </c>
      <c r="K5" s="32" t="s">
        <v>50</v>
      </c>
      <c r="L5" s="31" t="s">
        <v>49</v>
      </c>
      <c r="M5" s="32" t="s">
        <v>50</v>
      </c>
      <c r="N5" s="31" t="s">
        <v>49</v>
      </c>
      <c r="O5" s="32" t="s">
        <v>50</v>
      </c>
      <c r="P5" s="31" t="s">
        <v>49</v>
      </c>
      <c r="Q5" s="32" t="s">
        <v>50</v>
      </c>
      <c r="R5" s="31" t="s">
        <v>49</v>
      </c>
      <c r="S5" s="32" t="s">
        <v>50</v>
      </c>
      <c r="T5" s="31" t="s">
        <v>49</v>
      </c>
      <c r="U5" s="32" t="s">
        <v>50</v>
      </c>
      <c r="V5" s="31" t="s">
        <v>49</v>
      </c>
      <c r="W5" s="32" t="s">
        <v>50</v>
      </c>
      <c r="X5" s="31" t="s">
        <v>49</v>
      </c>
      <c r="Y5" s="32" t="s">
        <v>50</v>
      </c>
      <c r="Z5" s="31" t="s">
        <v>49</v>
      </c>
      <c r="AA5" s="32" t="s">
        <v>50</v>
      </c>
      <c r="AB5" s="31" t="s">
        <v>49</v>
      </c>
      <c r="AC5" s="32" t="s">
        <v>50</v>
      </c>
      <c r="AD5" s="31" t="s">
        <v>49</v>
      </c>
      <c r="AE5" s="32" t="s">
        <v>50</v>
      </c>
      <c r="AF5" s="29" t="s">
        <v>49</v>
      </c>
      <c r="AG5" s="30" t="s">
        <v>50</v>
      </c>
      <c r="AH5" s="29" t="s">
        <v>49</v>
      </c>
      <c r="AI5" s="30" t="s">
        <v>50</v>
      </c>
      <c r="AJ5" s="29" t="s">
        <v>49</v>
      </c>
      <c r="AK5" s="30" t="s">
        <v>50</v>
      </c>
      <c r="AL5" s="29" t="s">
        <v>49</v>
      </c>
      <c r="AM5" s="30" t="s">
        <v>50</v>
      </c>
      <c r="AN5" s="29" t="s">
        <v>49</v>
      </c>
      <c r="AO5" s="30" t="s">
        <v>50</v>
      </c>
      <c r="AP5" s="31" t="s">
        <v>49</v>
      </c>
      <c r="AQ5" s="32" t="s">
        <v>50</v>
      </c>
      <c r="AR5" s="31" t="s">
        <v>49</v>
      </c>
      <c r="AS5" s="32" t="s">
        <v>50</v>
      </c>
      <c r="AT5" s="31" t="s">
        <v>49</v>
      </c>
      <c r="AU5" s="32" t="s">
        <v>50</v>
      </c>
      <c r="AV5" s="31" t="s">
        <v>49</v>
      </c>
      <c r="AW5" s="32" t="s">
        <v>50</v>
      </c>
      <c r="AX5" s="29" t="s">
        <v>49</v>
      </c>
      <c r="AY5" s="30" t="s">
        <v>50</v>
      </c>
      <c r="AZ5" s="31" t="s">
        <v>49</v>
      </c>
      <c r="BA5" s="32" t="s">
        <v>50</v>
      </c>
      <c r="BB5" s="31" t="s">
        <v>49</v>
      </c>
      <c r="BC5" s="32" t="s">
        <v>50</v>
      </c>
      <c r="BD5" s="31" t="s">
        <v>49</v>
      </c>
      <c r="BE5" s="32" t="s">
        <v>50</v>
      </c>
      <c r="BF5" s="31" t="s">
        <v>49</v>
      </c>
      <c r="BG5" s="32" t="s">
        <v>50</v>
      </c>
      <c r="BH5" s="31" t="s">
        <v>49</v>
      </c>
      <c r="BI5" s="32" t="s">
        <v>50</v>
      </c>
      <c r="BJ5" s="31" t="s">
        <v>49</v>
      </c>
      <c r="BK5" s="32" t="s">
        <v>50</v>
      </c>
      <c r="BL5" s="31" t="s">
        <v>49</v>
      </c>
      <c r="BM5" s="32" t="s">
        <v>50</v>
      </c>
      <c r="BN5" s="31" t="s">
        <v>49</v>
      </c>
      <c r="BO5" s="32" t="s">
        <v>50</v>
      </c>
      <c r="BP5" s="31" t="s">
        <v>49</v>
      </c>
      <c r="BQ5" s="32" t="s">
        <v>50</v>
      </c>
      <c r="BR5" s="31" t="s">
        <v>49</v>
      </c>
      <c r="BS5" s="32" t="s">
        <v>50</v>
      </c>
      <c r="BT5" s="31" t="s">
        <v>49</v>
      </c>
      <c r="BU5" s="32" t="s">
        <v>50</v>
      </c>
      <c r="BV5" s="31" t="s">
        <v>49</v>
      </c>
      <c r="BW5" s="32" t="s">
        <v>50</v>
      </c>
      <c r="BX5" s="31" t="s">
        <v>49</v>
      </c>
      <c r="BY5" s="32" t="s">
        <v>50</v>
      </c>
      <c r="BZ5" s="29" t="s">
        <v>49</v>
      </c>
      <c r="CA5" s="30" t="s">
        <v>50</v>
      </c>
      <c r="CB5" s="29" t="s">
        <v>49</v>
      </c>
      <c r="CC5" s="30" t="s">
        <v>50</v>
      </c>
      <c r="CD5" s="31" t="s">
        <v>49</v>
      </c>
      <c r="CE5" s="32" t="s">
        <v>50</v>
      </c>
      <c r="CF5" s="31" t="s">
        <v>49</v>
      </c>
      <c r="CG5" s="32" t="s">
        <v>50</v>
      </c>
      <c r="CH5" s="31" t="s">
        <v>49</v>
      </c>
      <c r="CI5" s="32" t="s">
        <v>50</v>
      </c>
      <c r="CJ5" s="31" t="s">
        <v>49</v>
      </c>
      <c r="CK5" s="32" t="s">
        <v>50</v>
      </c>
      <c r="CL5" s="31" t="s">
        <v>49</v>
      </c>
      <c r="CM5" s="32" t="s">
        <v>50</v>
      </c>
      <c r="CN5" s="31" t="s">
        <v>49</v>
      </c>
      <c r="CO5" s="32" t="s">
        <v>50</v>
      </c>
      <c r="CP5" s="31" t="s">
        <v>49</v>
      </c>
      <c r="CQ5" s="32" t="s">
        <v>50</v>
      </c>
      <c r="CR5" s="31" t="s">
        <v>49</v>
      </c>
      <c r="CS5" s="32" t="s">
        <v>50</v>
      </c>
      <c r="CT5" s="31" t="s">
        <v>49</v>
      </c>
      <c r="CU5" s="32" t="s">
        <v>50</v>
      </c>
      <c r="CV5" s="31" t="s">
        <v>49</v>
      </c>
      <c r="CW5" s="32" t="s">
        <v>50</v>
      </c>
      <c r="CX5" s="31" t="s">
        <v>49</v>
      </c>
      <c r="CY5" s="32" t="s">
        <v>50</v>
      </c>
      <c r="CZ5" s="31" t="s">
        <v>49</v>
      </c>
      <c r="DA5" s="32" t="s">
        <v>50</v>
      </c>
      <c r="DB5" s="31" t="s">
        <v>49</v>
      </c>
      <c r="DC5" s="32" t="s">
        <v>50</v>
      </c>
      <c r="DD5" s="31" t="s">
        <v>49</v>
      </c>
      <c r="DE5" s="32" t="s">
        <v>50</v>
      </c>
      <c r="DF5" s="31" t="s">
        <v>49</v>
      </c>
      <c r="DG5" s="32" t="s">
        <v>50</v>
      </c>
      <c r="DH5" s="33" t="s">
        <v>49</v>
      </c>
      <c r="DI5" s="34" t="s">
        <v>50</v>
      </c>
      <c r="DJ5" s="27"/>
    </row>
    <row r="6" spans="1:114" s="18" customFormat="1" ht="15" thickBot="1">
      <c r="A6" s="270" t="s">
        <v>73</v>
      </c>
      <c r="B6" s="51">
        <f>+'Deuda Interna colones'!B7+'Deuda Externa colones'!B7</f>
        <v>24419524.434925117</v>
      </c>
      <c r="C6" s="52">
        <f>+C9+C11+C13</f>
        <v>1</v>
      </c>
      <c r="D6" s="53">
        <f>+'Deuda Interna colones'!D7+'Deuda Externa colones'!D7</f>
        <v>24723278.87137235</v>
      </c>
      <c r="E6" s="54">
        <f>+E9+E11+E13</f>
        <v>1</v>
      </c>
      <c r="F6" s="53">
        <f>+'Deuda Interna colones'!F7+'Deuda Externa colones'!F7</f>
        <v>25132803.064492788</v>
      </c>
      <c r="G6" s="54">
        <f>+G9+G11+G13</f>
        <v>1</v>
      </c>
      <c r="H6" s="53">
        <f>+'Deuda Interna colones'!H7+'Deuda Externa colones'!H7</f>
        <v>25384077.57619714</v>
      </c>
      <c r="I6" s="54">
        <f>+I9+I11+I13</f>
        <v>1</v>
      </c>
      <c r="J6" s="53">
        <f>+'Deuda Interna colones'!J7+'Deuda Externa colones'!J7</f>
        <v>25658871.132009134</v>
      </c>
      <c r="K6" s="54">
        <f>+K9+K11+K13</f>
        <v>0.99999999999999989</v>
      </c>
      <c r="L6" s="53">
        <f>+'Deuda Interna colones'!L7+'Deuda Externa colones'!L7</f>
        <v>25795142.906391811</v>
      </c>
      <c r="M6" s="54">
        <f>+M9+M11+M13</f>
        <v>1</v>
      </c>
      <c r="N6" s="53">
        <f>+'Deuda Interna colones'!N7+'Deuda Externa colones'!N7</f>
        <v>26226691.472721688</v>
      </c>
      <c r="O6" s="54">
        <f>+O9+O11+O13</f>
        <v>1</v>
      </c>
      <c r="P6" s="53">
        <f>+'Deuda Interna colones'!P7+'Deuda Externa colones'!P7</f>
        <v>26384898.084185865</v>
      </c>
      <c r="Q6" s="54">
        <f>+Q9+Q11+Q13</f>
        <v>1</v>
      </c>
      <c r="R6" s="53">
        <f>+'Deuda Interna colones'!R7+'Deuda Externa colones'!R7</f>
        <v>27031794.414858781</v>
      </c>
      <c r="S6" s="54">
        <f>+S9+S11+S13</f>
        <v>1</v>
      </c>
      <c r="T6" s="53">
        <f>+'Deuda Interna colones'!T7+'Deuda Externa colones'!T7</f>
        <v>27213742.834636338</v>
      </c>
      <c r="U6" s="54">
        <f>+U9+U11+U13</f>
        <v>0.99999999999999989</v>
      </c>
      <c r="V6" s="53">
        <f>+'Deuda Interna colones'!V7+'Deuda Externa colones'!V7</f>
        <v>27527725.232322562</v>
      </c>
      <c r="W6" s="54">
        <f>+W9+W11+W13</f>
        <v>1</v>
      </c>
      <c r="X6" s="53">
        <f>+'Deuda Interna colones'!X7+'Deuda Externa colones'!X7</f>
        <v>27095668.368750483</v>
      </c>
      <c r="Y6" s="54">
        <f>+Y9+Y11+Y13</f>
        <v>1</v>
      </c>
      <c r="Z6" s="53">
        <f>+'Deuda Interna colones'!Z7+'Deuda Externa colones'!Z7</f>
        <v>27271988.399788596</v>
      </c>
      <c r="AA6" s="54">
        <f>+AA9+AA11+AA13</f>
        <v>1</v>
      </c>
      <c r="AB6" s="53">
        <f>+'Deuda Interna colones'!AB7+'Deuda Externa colones'!AB7</f>
        <v>27477919.847449571</v>
      </c>
      <c r="AC6" s="54">
        <f>+AC9+AC11+AC13</f>
        <v>1</v>
      </c>
      <c r="AD6" s="53">
        <f>+'Deuda Interna colones'!AD7+'Deuda Externa colones'!AD7</f>
        <v>27728804.806109611</v>
      </c>
      <c r="AE6" s="54">
        <f>+AE9+AE11+AE13</f>
        <v>0.99999999999999989</v>
      </c>
      <c r="AF6" s="51">
        <f>+'Deuda Interna colones'!AF7+'Deuda Externa colones'!AF7</f>
        <v>28443391.975436471</v>
      </c>
      <c r="AG6" s="52">
        <f>+AG9+AG11+AG13</f>
        <v>1</v>
      </c>
      <c r="AH6" s="51">
        <f>+'Deuda Interna colones'!AH7+'Deuda Externa colones'!AH7</f>
        <v>28726005.893349223</v>
      </c>
      <c r="AI6" s="52">
        <f>+AI9+AI11+AI13</f>
        <v>1</v>
      </c>
      <c r="AJ6" s="51">
        <f>+'Deuda Interna colones'!AJ7+'Deuda Externa colones'!AJ7</f>
        <v>28990793.268679667</v>
      </c>
      <c r="AK6" s="52">
        <f>+AK9+AK11+AK13</f>
        <v>1</v>
      </c>
      <c r="AL6" s="51">
        <f>+'Deuda Interna colones'!AL7+'Deuda Externa colones'!AL7</f>
        <v>28914265.535337344</v>
      </c>
      <c r="AM6" s="52">
        <f>+AM9+AM11+AM13</f>
        <v>1</v>
      </c>
      <c r="AN6" s="51">
        <f>+'Deuda Interna colones'!AN7+'Deuda Externa colones'!AN7</f>
        <v>28614138.03343349</v>
      </c>
      <c r="AO6" s="52">
        <f>+AO9+AO11+AO13</f>
        <v>1</v>
      </c>
      <c r="AP6" s="53">
        <f>+'Deuda Interna colones'!AP7+'Deuda Externa colones'!AP7</f>
        <v>28841020.998626966</v>
      </c>
      <c r="AQ6" s="54">
        <f>+AQ9+AQ11+AQ13</f>
        <v>0.99999999999999989</v>
      </c>
      <c r="AR6" s="53">
        <f>+'Deuda Interna colones'!AR7+'Deuda Externa colones'!AR7</f>
        <v>28228861.733665925</v>
      </c>
      <c r="AS6" s="54">
        <f>+AS9+AS11+AS13</f>
        <v>1</v>
      </c>
      <c r="AT6" s="53">
        <f>+'Deuda Interna colones'!AT7+'Deuda Externa colones'!AT7</f>
        <v>28197043.203371756</v>
      </c>
      <c r="AU6" s="54">
        <f>+AU9+AU11+AU13</f>
        <v>0.99999999999999989</v>
      </c>
      <c r="AV6" s="53">
        <f>+'Deuda Interna colones'!AV7+'Deuda Externa colones'!AV7</f>
        <v>28370430.099246822</v>
      </c>
      <c r="AW6" s="54">
        <f>+AW9+AW11+AW13</f>
        <v>1</v>
      </c>
      <c r="AX6" s="51">
        <f>+'Deuda Interna colones'!AX7+'Deuda Externa colones'!AX7</f>
        <v>28223523.088653203</v>
      </c>
      <c r="AY6" s="52">
        <f>+AY9+AY11+AY13</f>
        <v>1</v>
      </c>
      <c r="AZ6" s="53">
        <f>+'Deuda Interna colones'!AZ7+'Deuda Externa colones'!AZ7</f>
        <v>27281904.772360206</v>
      </c>
      <c r="BA6" s="54">
        <f>+BA9+BA11+BA13</f>
        <v>1</v>
      </c>
      <c r="BB6" s="53">
        <f>+'Deuda Interna colones'!BB7+'Deuda Externa colones'!BB7</f>
        <v>27506565.441791043</v>
      </c>
      <c r="BC6" s="54">
        <f>+BC9+BC11+BC13</f>
        <v>1</v>
      </c>
      <c r="BD6" s="53">
        <f>+'Deuda Interna colones'!BD7+'Deuda Externa colones'!BD7</f>
        <v>27335677.691902217</v>
      </c>
      <c r="BE6" s="54">
        <f>+BE9+BE11+BE13</f>
        <v>1</v>
      </c>
      <c r="BF6" s="53">
        <f>+'Deuda Interna colones'!BF7+'Deuda Externa colones'!BF7</f>
        <v>28518290.800171927</v>
      </c>
      <c r="BG6" s="54">
        <f>+BG9+BG11+BG13</f>
        <v>0.99999999999999989</v>
      </c>
      <c r="BH6" s="53">
        <f>+'Deuda Interna colones'!BH7+'Deuda Externa colones'!BH7</f>
        <v>28573446.636473157</v>
      </c>
      <c r="BI6" s="54">
        <f>+BI9+BI11+BI13</f>
        <v>0.99999999999999989</v>
      </c>
      <c r="BJ6" s="53">
        <f>+'Deuda Interna colones'!BJ7+'Deuda Externa colones'!BJ7</f>
        <v>28633197.321469903</v>
      </c>
      <c r="BK6" s="54">
        <f>+BK9+BK11+BK13</f>
        <v>1</v>
      </c>
      <c r="BL6" s="53">
        <f>+'Deuda Interna colones'!BL7+'Deuda Externa colones'!BL7</f>
        <v>28498062.546900008</v>
      </c>
      <c r="BM6" s="54">
        <f>+BM9+BM11+BM13</f>
        <v>1</v>
      </c>
      <c r="BN6" s="53">
        <f>+'Deuda Interna colones'!BN7+'Deuda Externa colones'!BN7</f>
        <v>28344813.350836322</v>
      </c>
      <c r="BO6" s="54">
        <f>+BO9+BO11+BO13</f>
        <v>1</v>
      </c>
      <c r="BP6" s="53">
        <f>+'Deuda Interna colones'!BP7+'Deuda Externa colones'!BP7</f>
        <v>28232248.350362241</v>
      </c>
      <c r="BQ6" s="54">
        <f>+BQ9+BQ11+BQ13</f>
        <v>1</v>
      </c>
      <c r="BR6" s="53">
        <f>+'Deuda Interna colones'!BR7+'Deuda Externa colones'!BR7</f>
        <v>28216672.035746399</v>
      </c>
      <c r="BS6" s="54">
        <f>+BS9+BS11+BS13</f>
        <v>1</v>
      </c>
      <c r="BT6" s="53">
        <f>+'Deuda Interna colones'!BT7+'Deuda Externa colones'!BT7</f>
        <v>28998880.366493523</v>
      </c>
      <c r="BU6" s="54">
        <f>+BU9+BU11+BU13</f>
        <v>1.0000000000000002</v>
      </c>
      <c r="BV6" s="53">
        <f>+'Deuda Interna colones'!BV7+'Deuda Externa colones'!BV7</f>
        <v>28762281.503659882</v>
      </c>
      <c r="BW6" s="54">
        <f>+BW9+BW11+BW13</f>
        <v>1</v>
      </c>
      <c r="BX6" s="53">
        <f>+'Deuda Interna colones'!BX7+'Deuda Externa colones'!BX7</f>
        <v>28982449.251117256</v>
      </c>
      <c r="BY6" s="54">
        <f>+BY9+BY11+BY13</f>
        <v>1</v>
      </c>
      <c r="BZ6" s="51">
        <f>+'Deuda Interna colones'!BZ7+'Deuda Externa colones'!BZ7</f>
        <v>28831313.663769655</v>
      </c>
      <c r="CA6" s="52">
        <f>+CA9+CA11+CA13</f>
        <v>1</v>
      </c>
      <c r="CB6" s="51">
        <f>+'Deuda Interna colones'!CB7+'Deuda Externa colones'!CB7</f>
        <v>28465238.956569273</v>
      </c>
      <c r="CC6" s="52">
        <f>+CC9+CC11+CC13</f>
        <v>1</v>
      </c>
      <c r="CD6" s="53">
        <f>+'Deuda Interna colones'!CD7+'Deuda Externa colones'!CD7</f>
        <v>28785401.386293549</v>
      </c>
      <c r="CE6" s="54">
        <f>+CE9+CE11+CE13</f>
        <v>0.99999999999999989</v>
      </c>
      <c r="CF6" s="53">
        <f>+'Deuda Interna colones'!CF7+'Deuda Externa colones'!CF7</f>
        <v>29344776.850174192</v>
      </c>
      <c r="CG6" s="54">
        <f>+CG9+CG11+CG13</f>
        <v>1</v>
      </c>
      <c r="CH6" s="53">
        <f>+'Deuda Interna colones'!CH7+'Deuda Externa colones'!CH7</f>
        <v>29211398.929450206</v>
      </c>
      <c r="CI6" s="54">
        <f>+CI9+CI11+CI13</f>
        <v>0.99999999999999989</v>
      </c>
      <c r="CJ6" s="53">
        <f>+'Deuda Interna colones'!CJ7+'Deuda Externa colones'!CJ7</f>
        <v>29212104.397685386</v>
      </c>
      <c r="CK6" s="54">
        <f>+CK9+CK11+CK13</f>
        <v>0.99999999999999989</v>
      </c>
      <c r="CL6" s="53">
        <f>+'Deuda Interna colones'!CL7+'Deuda Externa colones'!CL7</f>
        <v>29419657.942250058</v>
      </c>
      <c r="CM6" s="54">
        <f>+CM9+CM11+CM13</f>
        <v>0.99999999999999989</v>
      </c>
      <c r="CN6" s="53">
        <f>+'Deuda Interna colones'!CN7+'Deuda Externa colones'!CN7</f>
        <v>29257181.942706484</v>
      </c>
      <c r="CO6" s="54">
        <f>+CO9+CO11+CO13</f>
        <v>1</v>
      </c>
      <c r="CP6" s="53">
        <f>+'Deuda Interna colones'!CP7+'Deuda Externa colones'!CP7</f>
        <v>29286231.826885071</v>
      </c>
      <c r="CQ6" s="54">
        <f>+CQ9+CQ11+CQ13</f>
        <v>0.99999999999999989</v>
      </c>
      <c r="CR6" s="53">
        <f>+'Deuda Interna colones'!CR7+'Deuda Externa colones'!CR7</f>
        <v>29376955.387812898</v>
      </c>
      <c r="CS6" s="54">
        <f>+CS9+CS11+CS13</f>
        <v>1</v>
      </c>
      <c r="CT6" s="53">
        <f>+'Deuda Interna colones'!CT7+'Deuda Externa colones'!CT7</f>
        <v>29348437.5676869</v>
      </c>
      <c r="CU6" s="54">
        <f>+CU9+CU11+CU13</f>
        <v>1</v>
      </c>
      <c r="CV6" s="53">
        <f>+'Deuda Interna colones'!CV7+'Deuda Externa colones'!CV7</f>
        <v>29330395.980755396</v>
      </c>
      <c r="CW6" s="54">
        <f>+CW9+CW11+CW13</f>
        <v>1</v>
      </c>
      <c r="CX6" s="53">
        <f>+'Deuda Interna colones'!CX7+'Deuda Externa colones'!CX7</f>
        <v>29398749.470126208</v>
      </c>
      <c r="CY6" s="54">
        <f>+CY9+CY11+CY13</f>
        <v>1</v>
      </c>
      <c r="CZ6" s="53">
        <f>+'Deuda Interna colones'!CZ7+'Deuda Externa colones'!CZ7</f>
        <v>29532179.655783933</v>
      </c>
      <c r="DA6" s="54">
        <f>+DA9+DA11+DA13</f>
        <v>1</v>
      </c>
      <c r="DB6" s="53">
        <f>+'Deuda Interna colones'!DB7+'Deuda Externa colones'!DB7</f>
        <v>29562761.838893168</v>
      </c>
      <c r="DC6" s="54">
        <f>+DC9+DC11+DC13</f>
        <v>1</v>
      </c>
      <c r="DD6" s="53">
        <f>+'Deuda Interna colones'!DD7+'Deuda Externa colones'!DD7</f>
        <v>29687816.979519688</v>
      </c>
      <c r="DE6" s="54">
        <f>+DE9+DE11+DE13</f>
        <v>1</v>
      </c>
      <c r="DF6" s="53">
        <f>+'Deuda Interna colones'!DF7+'Deuda Externa colones'!DF7</f>
        <v>29663209.498812757</v>
      </c>
      <c r="DG6" s="54">
        <f>+DG9+DG11+DG13</f>
        <v>1</v>
      </c>
      <c r="DH6" s="75">
        <f>+'Deuda Interna colones'!DH7+'Deuda Externa colones'!DH7</f>
        <v>29622473.341969088</v>
      </c>
      <c r="DI6" s="58">
        <f>+DI9+DI11+DI13</f>
        <v>1</v>
      </c>
      <c r="DJ6" s="41"/>
    </row>
    <row r="7" spans="1:114" s="18" customFormat="1">
      <c r="A7" s="236"/>
      <c r="B7" s="44"/>
      <c r="C7" s="45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46"/>
      <c r="S7" s="47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4"/>
      <c r="AG7" s="45"/>
      <c r="AH7" s="44"/>
      <c r="AI7" s="45"/>
      <c r="AJ7" s="44"/>
      <c r="AK7" s="45"/>
      <c r="AL7" s="44"/>
      <c r="AM7" s="45"/>
      <c r="AN7" s="44"/>
      <c r="AO7" s="45"/>
      <c r="AP7" s="46"/>
      <c r="AQ7" s="47"/>
      <c r="AR7" s="46"/>
      <c r="AS7" s="47"/>
      <c r="AT7" s="46"/>
      <c r="AU7" s="47"/>
      <c r="AV7" s="46"/>
      <c r="AW7" s="47"/>
      <c r="AX7" s="44"/>
      <c r="AY7" s="45"/>
      <c r="AZ7" s="46"/>
      <c r="BA7" s="47"/>
      <c r="BB7" s="46"/>
      <c r="BC7" s="47"/>
      <c r="BD7" s="46"/>
      <c r="BE7" s="47"/>
      <c r="BF7" s="46"/>
      <c r="BG7" s="47"/>
      <c r="BH7" s="46"/>
      <c r="BI7" s="47"/>
      <c r="BJ7" s="44"/>
      <c r="BK7" s="45"/>
      <c r="BL7" s="46"/>
      <c r="BM7" s="47"/>
      <c r="BN7" s="46"/>
      <c r="BO7" s="47"/>
      <c r="BP7" s="46"/>
      <c r="BQ7" s="47"/>
      <c r="BR7" s="46"/>
      <c r="BS7" s="47"/>
      <c r="BT7" s="46"/>
      <c r="BU7" s="47"/>
      <c r="BV7" s="46"/>
      <c r="BW7" s="47"/>
      <c r="BX7" s="46"/>
      <c r="BY7" s="47"/>
      <c r="BZ7" s="44"/>
      <c r="CA7" s="45"/>
      <c r="CB7" s="44"/>
      <c r="CC7" s="45"/>
      <c r="CD7" s="46"/>
      <c r="CE7" s="47"/>
      <c r="CF7" s="46"/>
      <c r="CG7" s="47"/>
      <c r="CH7" s="46"/>
      <c r="CI7" s="47"/>
      <c r="CJ7" s="46"/>
      <c r="CK7" s="47"/>
      <c r="CL7" s="46"/>
      <c r="CM7" s="47"/>
      <c r="CN7" s="46"/>
      <c r="CO7" s="47"/>
      <c r="CP7" s="46"/>
      <c r="CQ7" s="47"/>
      <c r="CR7" s="46"/>
      <c r="CS7" s="47"/>
      <c r="CT7" s="46"/>
      <c r="CU7" s="47"/>
      <c r="CV7" s="46"/>
      <c r="CW7" s="47"/>
      <c r="CX7" s="46"/>
      <c r="CY7" s="47"/>
      <c r="CZ7" s="46"/>
      <c r="DA7" s="47"/>
      <c r="DB7" s="46"/>
      <c r="DC7" s="47"/>
      <c r="DD7" s="46"/>
      <c r="DE7" s="47"/>
      <c r="DF7" s="46"/>
      <c r="DG7" s="47"/>
      <c r="DH7" s="48"/>
      <c r="DI7" s="49"/>
      <c r="DJ7" s="126"/>
    </row>
    <row r="8" spans="1:114" s="18" customFormat="1">
      <c r="A8" s="99" t="s">
        <v>51</v>
      </c>
      <c r="B8" s="51"/>
      <c r="C8" s="52"/>
      <c r="D8" s="53"/>
      <c r="E8" s="54"/>
      <c r="F8" s="53"/>
      <c r="G8" s="54"/>
      <c r="H8" s="53"/>
      <c r="I8" s="54"/>
      <c r="J8" s="53"/>
      <c r="K8" s="54"/>
      <c r="L8" s="53"/>
      <c r="M8" s="54"/>
      <c r="N8" s="53"/>
      <c r="O8" s="54"/>
      <c r="P8" s="53"/>
      <c r="Q8" s="54"/>
      <c r="R8" s="53"/>
      <c r="S8" s="54"/>
      <c r="T8" s="53"/>
      <c r="U8" s="54"/>
      <c r="V8" s="53"/>
      <c r="W8" s="54"/>
      <c r="X8" s="53"/>
      <c r="Y8" s="54"/>
      <c r="Z8" s="53"/>
      <c r="AA8" s="54"/>
      <c r="AB8" s="53"/>
      <c r="AC8" s="54"/>
      <c r="AD8" s="55">
        <f>+AD9+AD11+AD13</f>
        <v>27728804.806109611</v>
      </c>
      <c r="AE8" s="54"/>
      <c r="AF8" s="55">
        <f>+AF9+AF11+AF13</f>
        <v>28443391.975436471</v>
      </c>
      <c r="AG8" s="52"/>
      <c r="AH8" s="55">
        <f>+AH9+AH11+AH13</f>
        <v>28726005.893349223</v>
      </c>
      <c r="AI8" s="52"/>
      <c r="AJ8" s="55">
        <f>+AJ9+AJ11+AJ13</f>
        <v>28990793.268679667</v>
      </c>
      <c r="AK8" s="52"/>
      <c r="AL8" s="55">
        <f>+AL9+AL11+AL13</f>
        <v>28914265.535337344</v>
      </c>
      <c r="AM8" s="52"/>
      <c r="AN8" s="55">
        <f>+AN9+AN11+AN13</f>
        <v>28614138.03343349</v>
      </c>
      <c r="AO8" s="52"/>
      <c r="AP8" s="56"/>
      <c r="AQ8" s="54"/>
      <c r="AR8" s="56"/>
      <c r="AS8" s="54"/>
      <c r="AT8" s="56"/>
      <c r="AU8" s="54"/>
      <c r="AV8" s="56"/>
      <c r="AW8" s="54"/>
      <c r="AX8" s="55"/>
      <c r="AY8" s="52"/>
      <c r="AZ8" s="56"/>
      <c r="BA8" s="54"/>
      <c r="BB8" s="56"/>
      <c r="BC8" s="54"/>
      <c r="BD8" s="56"/>
      <c r="BE8" s="54"/>
      <c r="BF8" s="56"/>
      <c r="BG8" s="54"/>
      <c r="BH8" s="56"/>
      <c r="BI8" s="54"/>
      <c r="BJ8" s="55"/>
      <c r="BK8" s="52"/>
      <c r="BL8" s="56"/>
      <c r="BM8" s="54"/>
      <c r="BN8" s="56"/>
      <c r="BO8" s="54"/>
      <c r="BP8" s="56"/>
      <c r="BQ8" s="54"/>
      <c r="BR8" s="56"/>
      <c r="BS8" s="54"/>
      <c r="BT8" s="56"/>
      <c r="BU8" s="54"/>
      <c r="BV8" s="56"/>
      <c r="BW8" s="54"/>
      <c r="BX8" s="56"/>
      <c r="BY8" s="54"/>
      <c r="BZ8" s="55"/>
      <c r="CA8" s="52"/>
      <c r="CB8" s="55"/>
      <c r="CC8" s="52"/>
      <c r="CD8" s="56"/>
      <c r="CE8" s="54"/>
      <c r="CF8" s="56"/>
      <c r="CG8" s="54"/>
      <c r="CH8" s="56"/>
      <c r="CI8" s="54"/>
      <c r="CJ8" s="56"/>
      <c r="CK8" s="54"/>
      <c r="CL8" s="56"/>
      <c r="CM8" s="54"/>
      <c r="CN8" s="56"/>
      <c r="CO8" s="54"/>
      <c r="CP8" s="56"/>
      <c r="CQ8" s="54"/>
      <c r="CR8" s="56"/>
      <c r="CS8" s="54"/>
      <c r="CT8" s="56"/>
      <c r="CU8" s="54"/>
      <c r="CV8" s="56"/>
      <c r="CW8" s="54"/>
      <c r="CX8" s="56"/>
      <c r="CY8" s="54"/>
      <c r="CZ8" s="56"/>
      <c r="DA8" s="54"/>
      <c r="DB8" s="56"/>
      <c r="DC8" s="54"/>
      <c r="DD8" s="56"/>
      <c r="DE8" s="54"/>
      <c r="DF8" s="56"/>
      <c r="DG8" s="54"/>
      <c r="DH8" s="57"/>
      <c r="DI8" s="58"/>
      <c r="DJ8" s="286">
        <f>+DH9+DH11+DH13</f>
        <v>29622473.341969088</v>
      </c>
    </row>
    <row r="9" spans="1:114" ht="15" customHeight="1">
      <c r="A9" s="92" t="s">
        <v>52</v>
      </c>
      <c r="B9" s="60">
        <f>+'Deuda Interna colones'!B10</f>
        <v>14287222.364722149</v>
      </c>
      <c r="C9" s="52">
        <f>+B9/B6</f>
        <v>0.585073734863091</v>
      </c>
      <c r="D9" s="61">
        <f>+'Deuda Interna colones'!D10</f>
        <v>14588226.922551263</v>
      </c>
      <c r="E9" s="54">
        <f>+D9/D6</f>
        <v>0.5900603636940448</v>
      </c>
      <c r="F9" s="61">
        <f>+'Deuda Interna colones'!F10</f>
        <v>14951112.066621451</v>
      </c>
      <c r="G9" s="54">
        <f>+F9/F6</f>
        <v>0.59488438389684184</v>
      </c>
      <c r="H9" s="61">
        <f>+'Deuda Interna colones'!H10</f>
        <v>15252930.482380627</v>
      </c>
      <c r="I9" s="54">
        <f>+H9/H6</f>
        <v>0.60088574960405206</v>
      </c>
      <c r="J9" s="61">
        <f>+'Deuda Interna colones'!J10</f>
        <v>15484218.012190707</v>
      </c>
      <c r="K9" s="54">
        <f>+J9/J6</f>
        <v>0.60346450677926866</v>
      </c>
      <c r="L9" s="61">
        <f>+'Deuda Interna colones'!L10</f>
        <v>15623565.551890161</v>
      </c>
      <c r="M9" s="54">
        <f>+L9/L6</f>
        <v>0.60567858098660809</v>
      </c>
      <c r="N9" s="61">
        <f>+'Deuda Interna colones'!N10</f>
        <v>15776645.705317324</v>
      </c>
      <c r="O9" s="54">
        <f>+N9/N6</f>
        <v>0.60154921644335391</v>
      </c>
      <c r="P9" s="61">
        <f>+'Deuda Interna colones'!P10</f>
        <v>15703850.11115833</v>
      </c>
      <c r="Q9" s="54">
        <f>+P9/P6</f>
        <v>0.59518327723125219</v>
      </c>
      <c r="R9" s="61">
        <f>+'Deuda Interna colones'!R10</f>
        <v>16244212.312131649</v>
      </c>
      <c r="S9" s="54">
        <f>+R9/R6</f>
        <v>0.60092985551867628</v>
      </c>
      <c r="T9" s="61">
        <f>+'Deuda Interna colones'!T10</f>
        <v>16392764.016415901</v>
      </c>
      <c r="U9" s="54">
        <f>+T9/T6</f>
        <v>0.60237079904907398</v>
      </c>
      <c r="V9" s="61">
        <f>+'Deuda Interna colones'!V10</f>
        <v>16510445.918865839</v>
      </c>
      <c r="W9" s="54">
        <f>+V9/V6</f>
        <v>0.59977516411270948</v>
      </c>
      <c r="X9" s="61">
        <f>+'Deuda Interna colones'!X10</f>
        <v>16450440.252551327</v>
      </c>
      <c r="Y9" s="54">
        <f>+X9/X6</f>
        <v>0.60712435761590844</v>
      </c>
      <c r="Z9" s="61">
        <f>+'Deuda Interna colones'!Z10</f>
        <v>16406236.476931149</v>
      </c>
      <c r="AA9" s="54">
        <f>+Z9/Z6</f>
        <v>0.60157830211816621</v>
      </c>
      <c r="AB9" s="61">
        <f>+'Deuda Interna colones'!AB10</f>
        <v>16509694.330528686</v>
      </c>
      <c r="AC9" s="54">
        <f>+AB9/AB6</f>
        <v>0.60083494027882434</v>
      </c>
      <c r="AD9" s="61">
        <f>+'Deuda Interna colones'!AD10</f>
        <v>16856400.69842989</v>
      </c>
      <c r="AE9" s="54">
        <f>+AD9/AD6</f>
        <v>0.60790217307584216</v>
      </c>
      <c r="AF9" s="60">
        <f>+'Deuda Interna colones'!AF10</f>
        <v>16849902.519947886</v>
      </c>
      <c r="AG9" s="52">
        <f>+AF9/AF6</f>
        <v>0.59240130482677145</v>
      </c>
      <c r="AH9" s="60">
        <f>+'Deuda Interna colones'!AH10</f>
        <v>16891006.237805225</v>
      </c>
      <c r="AI9" s="52">
        <f>+AH9/AH6</f>
        <v>0.58800399542199877</v>
      </c>
      <c r="AJ9" s="60">
        <f>+'Deuda Interna colones'!AJ10</f>
        <v>16928472.918783527</v>
      </c>
      <c r="AK9" s="52">
        <f>+AJ9/AJ6</f>
        <v>0.5839258264475391</v>
      </c>
      <c r="AL9" s="60">
        <f>+'Deuda Interna colones'!AL10</f>
        <v>16791365.21275695</v>
      </c>
      <c r="AM9" s="52">
        <f>+AL9/AL6</f>
        <v>0.58072943932245191</v>
      </c>
      <c r="AN9" s="60">
        <f>+'Deuda Interna colones'!AN10</f>
        <v>16623585.955162592</v>
      </c>
      <c r="AO9" s="52">
        <f>+AN9/AN6</f>
        <v>0.5809570756854241</v>
      </c>
      <c r="AP9" s="61">
        <f>+'Deuda Interna colones'!AP10</f>
        <v>16984423.458948035</v>
      </c>
      <c r="AQ9" s="54">
        <f>+AP9/AP6</f>
        <v>0.58889813435372529</v>
      </c>
      <c r="AR9" s="61">
        <f>+'Deuda Interna colones'!AR10</f>
        <v>16863075.32526264</v>
      </c>
      <c r="AS9" s="54">
        <f>+AR9/AR6</f>
        <v>0.5973700067810962</v>
      </c>
      <c r="AT9" s="61">
        <f>+'Deuda Interna colones'!AT10</f>
        <v>16920114.55803794</v>
      </c>
      <c r="AU9" s="54">
        <f>+AT9/AT6</f>
        <v>0.60006697993123836</v>
      </c>
      <c r="AV9" s="61">
        <f>+'Deuda Interna colones'!AV10</f>
        <v>17092905.931457452</v>
      </c>
      <c r="AW9" s="54">
        <f>+AV9/AV6</f>
        <v>0.60249019389773839</v>
      </c>
      <c r="AX9" s="60">
        <f>+'Deuda Interna colones'!AX10</f>
        <v>17041037.81968962</v>
      </c>
      <c r="AY9" s="52">
        <f>+AX9/AX6</f>
        <v>0.60378846985763746</v>
      </c>
      <c r="AZ9" s="61">
        <f>+'Deuda Interna colones'!AZ10</f>
        <v>17224265.854712967</v>
      </c>
      <c r="BA9" s="54">
        <f>+AZ9/AZ6</f>
        <v>0.63134396217683397</v>
      </c>
      <c r="BB9" s="61">
        <f>+'Deuda Interna colones'!BB10</f>
        <v>17232561.012196749</v>
      </c>
      <c r="BC9" s="54">
        <f>+BB9/BB6</f>
        <v>0.62648901218380104</v>
      </c>
      <c r="BD9" s="61">
        <f>+'Deuda Interna colones'!BD10</f>
        <v>17364238.717682976</v>
      </c>
      <c r="BE9" s="54">
        <f>+BD9/BD6</f>
        <v>0.63522254371717557</v>
      </c>
      <c r="BF9" s="61">
        <f>+'Deuda Interna colones'!BF10</f>
        <v>17678426.491673976</v>
      </c>
      <c r="BG9" s="54">
        <f>+BF9/BF6</f>
        <v>0.61989782682093275</v>
      </c>
      <c r="BH9" s="61">
        <f>+'Deuda Interna colones'!BH10</f>
        <v>17876697.125269908</v>
      </c>
      <c r="BI9" s="54">
        <f>+BH9/BH6</f>
        <v>0.62564020899217787</v>
      </c>
      <c r="BJ9" s="60">
        <f>+'Deuda Interna colones'!BJ10</f>
        <v>17873288.118117075</v>
      </c>
      <c r="BK9" s="52">
        <f>+BJ9/BJ6</f>
        <v>0.62421558855095893</v>
      </c>
      <c r="BL9" s="61">
        <f>+'Deuda Interna colones'!BL10</f>
        <v>17731679.586715635</v>
      </c>
      <c r="BM9" s="54">
        <f>+BL9/BL6</f>
        <v>0.62220649412689533</v>
      </c>
      <c r="BN9" s="61">
        <f>+'Deuda Interna colones'!BN10</f>
        <v>17818783.921317808</v>
      </c>
      <c r="BO9" s="54">
        <f>+BN9/BN6</f>
        <v>0.62864354408571399</v>
      </c>
      <c r="BP9" s="61">
        <f>+'Deuda Interna colones'!BP10</f>
        <v>17664052.24092029</v>
      </c>
      <c r="BQ9" s="54">
        <f>+BP9/BP6</f>
        <v>0.62566934172969069</v>
      </c>
      <c r="BR9" s="61">
        <f>+'Deuda Interna colones'!BR10</f>
        <v>17738752.188053422</v>
      </c>
      <c r="BS9" s="54">
        <f>+BR9/BR6</f>
        <v>0.62866209613880109</v>
      </c>
      <c r="BT9" s="61">
        <f>+'Deuda Interna colones'!BT10</f>
        <v>17659625.792760044</v>
      </c>
      <c r="BU9" s="54">
        <f>+BT9/BT6</f>
        <v>0.60897612492531572</v>
      </c>
      <c r="BV9" s="61">
        <f>+'Deuda Interna colones'!BV10</f>
        <v>17709752.19240474</v>
      </c>
      <c r="BW9" s="54">
        <f>+BV9/BV6</f>
        <v>0.61572835208330912</v>
      </c>
      <c r="BX9" s="61">
        <f>+'Deuda Interna colones'!BX10+'Deuda Externa colones'!BX10</f>
        <v>17736046.158995632</v>
      </c>
      <c r="BY9" s="54">
        <f>+BX9/BX6</f>
        <v>0.611958154582533</v>
      </c>
      <c r="BZ9" s="60">
        <f>+'Deuda Interna colones'!BZ10+'Deuda Externa colones'!BZ10</f>
        <v>17809446.341775887</v>
      </c>
      <c r="CA9" s="52">
        <f>+BZ9/BZ6</f>
        <v>0.61771192771406058</v>
      </c>
      <c r="CB9" s="60">
        <f>+'Deuda Interna colones'!CB10+'Deuda Externa colones'!CB10</f>
        <v>17920525.533599693</v>
      </c>
      <c r="CC9" s="52">
        <f>+CB9/CB6</f>
        <v>0.62955823279551126</v>
      </c>
      <c r="CD9" s="61">
        <f>+'Deuda Interna colones'!CD10+'Deuda Externa colones'!CD10</f>
        <v>18111025.248883303</v>
      </c>
      <c r="CE9" s="54">
        <f>+CD9/CD6</f>
        <v>0.6291739693269327</v>
      </c>
      <c r="CF9" s="61">
        <f>+'Deuda Interna colones'!CF10+'Deuda Externa colones'!CF10</f>
        <v>18519602.863193791</v>
      </c>
      <c r="CG9" s="54">
        <f>+CF9/CF6</f>
        <v>0.63110389142672452</v>
      </c>
      <c r="CH9" s="61">
        <f>+'Deuda Interna colones'!CH10+'Deuda Externa colones'!CH10</f>
        <v>18209269.77206105</v>
      </c>
      <c r="CI9" s="54">
        <f>+CH9/CH6</f>
        <v>0.62336178476214354</v>
      </c>
      <c r="CJ9" s="61">
        <f>+'Deuda Interna colones'!CJ10+'Deuda Externa colones'!CJ10</f>
        <v>18280470.680802904</v>
      </c>
      <c r="CK9" s="54">
        <f>+CJ9/CJ6</f>
        <v>0.62578410757190617</v>
      </c>
      <c r="CL9" s="61">
        <f>+'Deuda Interna colones'!CL10+'Deuda Externa colones'!CL10</f>
        <v>18535088.626204804</v>
      </c>
      <c r="CM9" s="54">
        <f>+CL9/CL6</f>
        <v>0.63002393374486709</v>
      </c>
      <c r="CN9" s="61">
        <f>+'Deuda Interna colones'!CN10+'Deuda Externa colones'!CN10</f>
        <v>18434200.190113708</v>
      </c>
      <c r="CO9" s="54">
        <f>+CN9/CN6</f>
        <v>0.63007436007380624</v>
      </c>
      <c r="CP9" s="61">
        <f>+'Deuda Interna colones'!CP10+'Deuda Externa colones'!CP10</f>
        <v>18591117.256533105</v>
      </c>
      <c r="CQ9" s="54">
        <f>+CP9/CP6</f>
        <v>0.63480741962392928</v>
      </c>
      <c r="CR9" s="61">
        <f>+'Deuda Interna colones'!CR10+'Deuda Externa colones'!CR10</f>
        <v>18789867.055225804</v>
      </c>
      <c r="CS9" s="54">
        <f>+CR9/CR6</f>
        <v>0.63961247199295634</v>
      </c>
      <c r="CT9" s="61">
        <f>+'Deuda Interna colones'!CT10+'Deuda Externa colones'!CT10</f>
        <v>18790387.328641262</v>
      </c>
      <c r="CU9" s="54">
        <f>+CT9/CT6</f>
        <v>0.64025170966272427</v>
      </c>
      <c r="CV9" s="61">
        <f>+'Deuda Interna colones'!CV10+'Deuda Externa colones'!CV10</f>
        <v>18739336.189030439</v>
      </c>
      <c r="CW9" s="54">
        <f>+CV9/CV6</f>
        <v>0.63890498448523891</v>
      </c>
      <c r="CX9" s="61">
        <f>+'Deuda Interna colones'!CX10+'Deuda Externa colones'!CX10</f>
        <v>18890266.442827638</v>
      </c>
      <c r="CY9" s="54">
        <f>+CX9/CX6</f>
        <v>0.64255340051192122</v>
      </c>
      <c r="CZ9" s="61">
        <f>+'Deuda Interna colones'!CZ10+'Deuda Externa colones'!CZ10</f>
        <v>19209152.839574754</v>
      </c>
      <c r="DA9" s="54">
        <f>+CZ9/CZ6</f>
        <v>0.65044819120936792</v>
      </c>
      <c r="DB9" s="61">
        <f>+'Deuda Interna colones'!DB10+'Deuda Externa colones'!DB10</f>
        <v>19372773.974619232</v>
      </c>
      <c r="DC9" s="54">
        <f>+DB9/DB6</f>
        <v>0.65531001738586381</v>
      </c>
      <c r="DD9" s="61">
        <f>+'Deuda Interna colones'!DD10+'Deuda Externa colones'!DD10</f>
        <v>19456400.03219448</v>
      </c>
      <c r="DE9" s="54">
        <f>+DD9/DD6</f>
        <v>0.65536647728651087</v>
      </c>
      <c r="DF9" s="61">
        <f>+'Deuda Interna colones'!DF10+'Deuda Externa colones'!DF10</f>
        <v>19415253.625710409</v>
      </c>
      <c r="DG9" s="54">
        <f>+DF9/DF6</f>
        <v>0.65452302544967311</v>
      </c>
      <c r="DH9" s="62">
        <f>+'Deuda Interna colones'!DH10+'Deuda Externa colones'!DH10</f>
        <v>19766451.614975762</v>
      </c>
      <c r="DI9" s="58">
        <f>+DH9/DH6</f>
        <v>0.66727890634880493</v>
      </c>
      <c r="DJ9" s="62">
        <f>+DH9+DH11+DH13-DH6</f>
        <v>0</v>
      </c>
    </row>
    <row r="10" spans="1:114">
      <c r="A10" s="98" t="s">
        <v>53</v>
      </c>
      <c r="B10" s="271">
        <f>+B9/B65</f>
        <v>0.39148173799718566</v>
      </c>
      <c r="C10" s="65"/>
      <c r="D10" s="272"/>
      <c r="E10" s="67"/>
      <c r="F10" s="272"/>
      <c r="G10" s="67"/>
      <c r="H10" s="272"/>
      <c r="I10" s="67"/>
      <c r="J10" s="272"/>
      <c r="K10" s="67"/>
      <c r="L10" s="272"/>
      <c r="M10" s="67"/>
      <c r="N10" s="272"/>
      <c r="O10" s="67"/>
      <c r="P10" s="272"/>
      <c r="Q10" s="67"/>
      <c r="R10" s="272"/>
      <c r="S10" s="67"/>
      <c r="T10" s="272"/>
      <c r="U10" s="67"/>
      <c r="V10" s="272"/>
      <c r="W10" s="67"/>
      <c r="X10" s="272"/>
      <c r="Y10" s="67"/>
      <c r="Z10" s="272">
        <f>+Z9/Z65</f>
        <v>0.4068338497497706</v>
      </c>
      <c r="AA10" s="67"/>
      <c r="AB10" s="272">
        <v>0</v>
      </c>
      <c r="AC10" s="67"/>
      <c r="AD10" s="272">
        <v>0</v>
      </c>
      <c r="AE10" s="67"/>
      <c r="AF10" s="271">
        <v>0</v>
      </c>
      <c r="AG10" s="65"/>
      <c r="AH10" s="271">
        <v>0</v>
      </c>
      <c r="AI10" s="65"/>
      <c r="AJ10" s="271">
        <v>0</v>
      </c>
      <c r="AK10" s="65"/>
      <c r="AL10" s="271">
        <v>0</v>
      </c>
      <c r="AM10" s="65"/>
      <c r="AN10" s="271">
        <v>0</v>
      </c>
      <c r="AO10" s="65"/>
      <c r="AP10" s="272">
        <v>0</v>
      </c>
      <c r="AQ10" s="67"/>
      <c r="AR10" s="272">
        <v>0</v>
      </c>
      <c r="AS10" s="67"/>
      <c r="AT10" s="272">
        <v>0</v>
      </c>
      <c r="AU10" s="67"/>
      <c r="AV10" s="272">
        <v>0</v>
      </c>
      <c r="AW10" s="67"/>
      <c r="AX10" s="271">
        <f>+AX9/AX65</f>
        <v>0.38029516165037791</v>
      </c>
      <c r="AY10" s="65"/>
      <c r="AZ10" s="273" t="e">
        <f>+AZ9/AZ65</f>
        <v>#DIV/0!</v>
      </c>
      <c r="BA10" s="67"/>
      <c r="BB10" s="273" t="e">
        <f>+BB9/BB65</f>
        <v>#DIV/0!</v>
      </c>
      <c r="BC10" s="67"/>
      <c r="BD10" s="273" t="e">
        <f>+BD9/BD65</f>
        <v>#DIV/0!</v>
      </c>
      <c r="BE10" s="67"/>
      <c r="BF10" s="273" t="e">
        <f>+BF9/BF65</f>
        <v>#DIV/0!</v>
      </c>
      <c r="BG10" s="67"/>
      <c r="BH10" s="273" t="e">
        <f>+BH9/BH65</f>
        <v>#DIV/0!</v>
      </c>
      <c r="BI10" s="67"/>
      <c r="BJ10" s="274" t="e">
        <f>+BJ9/BJ65</f>
        <v>#DIV/0!</v>
      </c>
      <c r="BK10" s="65"/>
      <c r="BL10" s="273" t="e">
        <f>+BL9/BL65</f>
        <v>#DIV/0!</v>
      </c>
      <c r="BM10" s="67"/>
      <c r="BN10" s="273" t="e">
        <f>+BN9/BN65</f>
        <v>#DIV/0!</v>
      </c>
      <c r="BO10" s="67"/>
      <c r="BP10" s="273"/>
      <c r="BQ10" s="67"/>
      <c r="BR10" s="273"/>
      <c r="BS10" s="67"/>
      <c r="BT10" s="273"/>
      <c r="BU10" s="67"/>
      <c r="BV10" s="66">
        <f>+BV9/BV65</f>
        <v>0.37632864637884944</v>
      </c>
      <c r="BW10" s="67"/>
      <c r="BX10" s="61"/>
      <c r="BY10" s="67"/>
      <c r="BZ10" s="60"/>
      <c r="CA10" s="65"/>
      <c r="CB10" s="60"/>
      <c r="CC10" s="65"/>
      <c r="CD10" s="61"/>
      <c r="CE10" s="67"/>
      <c r="CF10" s="61"/>
      <c r="CG10" s="67"/>
      <c r="CH10" s="61"/>
      <c r="CI10" s="67"/>
      <c r="CJ10" s="61"/>
      <c r="CK10" s="67"/>
      <c r="CL10" s="61"/>
      <c r="CM10" s="67"/>
      <c r="CN10" s="61"/>
      <c r="CO10" s="67"/>
      <c r="CP10" s="61"/>
      <c r="CQ10" s="67"/>
      <c r="CR10" s="61"/>
      <c r="CS10" s="67"/>
      <c r="CT10" s="66">
        <f>+CT9/CT65</f>
        <v>0.38257212131689844</v>
      </c>
      <c r="CU10" s="67"/>
      <c r="CV10" s="68" t="e">
        <f>+CV9/CV65</f>
        <v>#DIV/0!</v>
      </c>
      <c r="CW10" s="67"/>
      <c r="CX10" s="68" t="e">
        <f>+CX9/CX65</f>
        <v>#DIV/0!</v>
      </c>
      <c r="CY10" s="67"/>
      <c r="CZ10" s="68" t="e">
        <f>+CZ9/CZ65</f>
        <v>#DIV/0!</v>
      </c>
      <c r="DA10" s="67"/>
      <c r="DB10" s="68" t="e">
        <f>+DB9/DB65</f>
        <v>#DIV/0!</v>
      </c>
      <c r="DC10" s="67"/>
      <c r="DD10" s="458" t="e">
        <f>+DD9/DD65</f>
        <v>#DIV/0!</v>
      </c>
      <c r="DE10" s="67"/>
      <c r="DF10" s="458" t="e">
        <f>+DF9/DF65</f>
        <v>#DIV/0!</v>
      </c>
      <c r="DG10" s="67"/>
      <c r="DH10" s="451" t="e">
        <f>+DH9/DH65</f>
        <v>#DIV/0!</v>
      </c>
      <c r="DI10" s="70"/>
      <c r="DJ10" s="62"/>
    </row>
    <row r="11" spans="1:114">
      <c r="A11" s="92" t="s">
        <v>54</v>
      </c>
      <c r="B11" s="60">
        <f>+'Deuda Interna colones'!B12+'Deuda Externa colones'!B12</f>
        <v>9591162.0312398784</v>
      </c>
      <c r="C11" s="71">
        <f>+B11/B6</f>
        <v>0.39276612682606038</v>
      </c>
      <c r="D11" s="61">
        <f>+'Deuda Interna colones'!D12+'Deuda Externa colones'!D12</f>
        <v>9595696.389643196</v>
      </c>
      <c r="E11" s="72">
        <f>+D11/D6</f>
        <v>0.3881239393676974</v>
      </c>
      <c r="F11" s="61">
        <f>+'Deuda Interna colones'!F12+'Deuda Externa colones'!F12</f>
        <v>9643863.0009711422</v>
      </c>
      <c r="G11" s="72">
        <f>+F11/F6</f>
        <v>0.38371617269367908</v>
      </c>
      <c r="H11" s="61">
        <f>+'Deuda Interna colones'!H12+'Deuda Externa colones'!H12</f>
        <v>9608168.9972164016</v>
      </c>
      <c r="I11" s="72">
        <f>+H11/H6</f>
        <v>0.37851164645927737</v>
      </c>
      <c r="J11" s="61">
        <f>+'Deuda Interna colones'!J12+'Deuda Externa colones'!J12</f>
        <v>9641409.5982227325</v>
      </c>
      <c r="K11" s="72">
        <f>+J11/J6</f>
        <v>0.37575345963662404</v>
      </c>
      <c r="L11" s="61">
        <f>+'Deuda Interna colones'!L12+'Deuda Externa colones'!L12</f>
        <v>9629982.3788880594</v>
      </c>
      <c r="M11" s="72">
        <f>+L11/L6</f>
        <v>0.3733254129986554</v>
      </c>
      <c r="N11" s="61">
        <f>+'Deuda Interna colones'!N12+'Deuda Externa colones'!N12</f>
        <v>9917268.8659135215</v>
      </c>
      <c r="O11" s="72">
        <f>+N11/N6</f>
        <v>0.37813648268324068</v>
      </c>
      <c r="P11" s="61">
        <f>+'Deuda Interna colones'!P12+'Deuda Externa colones'!P12</f>
        <v>9962825.5374627896</v>
      </c>
      <c r="Q11" s="72">
        <f>+P11/P6</f>
        <v>0.37759575593866479</v>
      </c>
      <c r="R11" s="61">
        <f>+'Deuda Interna colones'!R12+'Deuda Externa colones'!R12</f>
        <v>10066554.330216836</v>
      </c>
      <c r="S11" s="72">
        <f>+R11/R6</f>
        <v>0.37239682189516332</v>
      </c>
      <c r="T11" s="61">
        <f>+'Deuda Interna colones'!T12+'Deuda Externa colones'!T12</f>
        <v>10107338.971829711</v>
      </c>
      <c r="U11" s="72">
        <f>+T11/T6</f>
        <v>0.37140569135406015</v>
      </c>
      <c r="V11" s="61">
        <f>+'Deuda Interna colones'!V12+'Deuda Externa colones'!V12</f>
        <v>10287329.194116615</v>
      </c>
      <c r="W11" s="72">
        <f>+V11/V6</f>
        <v>0.37370792927115593</v>
      </c>
      <c r="X11" s="61">
        <f>+'Deuda Interna colones'!X12+'Deuda Externa colones'!X12</f>
        <v>9932514.0456980336</v>
      </c>
      <c r="Y11" s="72">
        <f>+X11/X6</f>
        <v>0.36657202585019943</v>
      </c>
      <c r="Z11" s="61">
        <f>+'Deuda Interna colones'!Z12+'Deuda Externa colones'!Z12</f>
        <v>10142707.465104286</v>
      </c>
      <c r="AA11" s="72">
        <f>+Z11/Z6</f>
        <v>0.37190934949146975</v>
      </c>
      <c r="AB11" s="61">
        <f>+'Deuda Interna colones'!AB12+'Deuda Externa colones'!AB12</f>
        <v>10244602.286207072</v>
      </c>
      <c r="AC11" s="72">
        <f>+AB11/AB6</f>
        <v>0.37283034316580371</v>
      </c>
      <c r="AD11" s="61">
        <f>+'Deuda Interna colones'!AD12+'Deuda Externa colones'!AD12</f>
        <v>10149014.63125737</v>
      </c>
      <c r="AE11" s="72">
        <f>+AD11/AD6</f>
        <v>0.36600981189860704</v>
      </c>
      <c r="AF11" s="60">
        <f>+'Deuda Interna colones'!AF12+'Deuda Externa colones'!AF12</f>
        <v>10667915.233952366</v>
      </c>
      <c r="AG11" s="71">
        <f>+AF11/AF6</f>
        <v>0.3750577724051023</v>
      </c>
      <c r="AH11" s="60">
        <f>+'Deuda Interna colones'!AH12+'Deuda Externa colones'!AH12</f>
        <v>10936937.040375765</v>
      </c>
      <c r="AI11" s="71">
        <f>+AH11/AH6</f>
        <v>0.38073295260682011</v>
      </c>
      <c r="AJ11" s="60">
        <f>+'Deuda Interna colones'!AJ12+'Deuda Externa colones'!AJ12</f>
        <v>11133633.460392065</v>
      </c>
      <c r="AK11" s="71">
        <f>+AJ11/AJ6</f>
        <v>0.3840403178073894</v>
      </c>
      <c r="AL11" s="60">
        <f>+'Deuda Interna colones'!AL12+'Deuda Externa colones'!AL12</f>
        <v>11207086.472657232</v>
      </c>
      <c r="AM11" s="71">
        <f>+AL11/AL6</f>
        <v>0.38759713467252277</v>
      </c>
      <c r="AN11" s="60">
        <f>+'Deuda Interna colones'!AN12+'Deuda Externa colones'!AN12</f>
        <v>11105237.024441481</v>
      </c>
      <c r="AO11" s="71">
        <f>+AN11/AN6</f>
        <v>0.3881031471738145</v>
      </c>
      <c r="AP11" s="61">
        <f>+'Deuda Interna colones'!AP12+'Deuda Externa colones'!AP12</f>
        <v>11004941.297044346</v>
      </c>
      <c r="AQ11" s="72">
        <f>+AP11/AP6</f>
        <v>0.38157252815592962</v>
      </c>
      <c r="AR11" s="61">
        <f>+'Deuda Interna colones'!AR12+'Deuda Externa colones'!AR12</f>
        <v>10571087.647547472</v>
      </c>
      <c r="AS11" s="72">
        <f>+AR11/AR6</f>
        <v>0.37447799869806031</v>
      </c>
      <c r="AT11" s="61">
        <f>+'Deuda Interna colones'!AT12+'Deuda Externa colones'!AT12</f>
        <v>10432793.902742492</v>
      </c>
      <c r="AU11" s="72">
        <f>+AT11/AT6</f>
        <v>0.3699960250263033</v>
      </c>
      <c r="AV11" s="61">
        <f>+'Deuda Interna colones'!AV12+'Deuda Externa colones'!AV12</f>
        <v>10265550.101967478</v>
      </c>
      <c r="AW11" s="72">
        <f>+AV11/AV6</f>
        <v>0.3618397770515297</v>
      </c>
      <c r="AX11" s="60">
        <f>+'Deuda Interna colones'!AX12+'Deuda Externa colones'!AX12</f>
        <v>10165337.15559049</v>
      </c>
      <c r="AY11" s="71">
        <f>+AX11/AX6</f>
        <v>0.36017251013135543</v>
      </c>
      <c r="AZ11" s="61">
        <f>+'Deuda Interna colones'!AZ12+'Deuda Externa colones'!AZ12</f>
        <v>9095042.4084725901</v>
      </c>
      <c r="BA11" s="72">
        <f>+AZ11/AZ6</f>
        <v>0.33337270562160098</v>
      </c>
      <c r="BB11" s="61">
        <f>+'Deuda Interna colones'!BB12+'Deuda Externa colones'!BB12</f>
        <v>9322511.9749753103</v>
      </c>
      <c r="BC11" s="72">
        <f>+BB11/BB6</f>
        <v>0.33891952067601688</v>
      </c>
      <c r="BD11" s="61">
        <f>+'Deuda Interna colones'!BD12+'Deuda Externa colones'!BD12</f>
        <v>9039512.3549960554</v>
      </c>
      <c r="BE11" s="72">
        <f>+BD11/BD6</f>
        <v>0.33068550400979724</v>
      </c>
      <c r="BF11" s="61">
        <f>+'Deuda Interna colones'!BF12+'Deuda Externa colones'!BF12</f>
        <v>9899156.2023136076</v>
      </c>
      <c r="BG11" s="72">
        <f>+BF11/BF6</f>
        <v>0.34711604112873162</v>
      </c>
      <c r="BH11" s="61">
        <f>+'Deuda Interna colones'!BH12+'Deuda Externa colones'!BH12</f>
        <v>9778261.9330371507</v>
      </c>
      <c r="BI11" s="72">
        <f>+BH11/BH6</f>
        <v>0.34221499623204327</v>
      </c>
      <c r="BJ11" s="60">
        <f>+'Deuda Interna colones'!BJ12+'Deuda Externa colones'!BJ12</f>
        <v>9832905.8710828573</v>
      </c>
      <c r="BK11" s="71">
        <f>+BJ11/BJ6</f>
        <v>0.34340928680395372</v>
      </c>
      <c r="BL11" s="61">
        <f>+'Deuda Interna colones'!BL12+'Deuda Externa colones'!BL12</f>
        <v>9679829.4450516831</v>
      </c>
      <c r="BM11" s="72">
        <f>+BL11/BL6</f>
        <v>0.33966622920843598</v>
      </c>
      <c r="BN11" s="61">
        <f>+'Deuda Interna colones'!BN12+'Deuda Externa colones'!BN12</f>
        <v>9469054.9569967203</v>
      </c>
      <c r="BO11" s="72">
        <f>+BN11/BN6</f>
        <v>0.33406658353307989</v>
      </c>
      <c r="BP11" s="61">
        <f>+'Deuda Interna colones'!BP12+'Deuda Externa colones'!BP12</f>
        <v>9520880.3001970444</v>
      </c>
      <c r="BQ11" s="72">
        <f>+BP11/BP6</f>
        <v>0.33723422173264089</v>
      </c>
      <c r="BR11" s="61">
        <f>+'Deuda Interna colones'!BR12+'Deuda Externa colones'!BR12</f>
        <v>9415119.511068074</v>
      </c>
      <c r="BS11" s="72">
        <f>+BR11/BR6</f>
        <v>0.33367221687733034</v>
      </c>
      <c r="BT11" s="61">
        <f>+'Deuda Interna colones'!BT12+'Deuda Externa colones'!BT12</f>
        <v>10255290.666927988</v>
      </c>
      <c r="BU11" s="72">
        <f>+BT11/BT6</f>
        <v>0.35364436617274936</v>
      </c>
      <c r="BV11" s="61">
        <f>+'Deuda Interna colones'!BV12+'Deuda Externa colones'!BV12</f>
        <v>10018764.555558603</v>
      </c>
      <c r="BW11" s="72">
        <f>+BV11/BV6</f>
        <v>0.34832996660170218</v>
      </c>
      <c r="BX11" s="61">
        <f>+'Deuda Interna colones'!BX12+'Deuda Externa colones'!BX12</f>
        <v>9837771.6244385336</v>
      </c>
      <c r="BY11" s="72">
        <f>+BX11/BX6</f>
        <v>0.33943893213439486</v>
      </c>
      <c r="BZ11" s="60">
        <f>+'Deuda Interna colones'!BZ12+'Deuda Externa colones'!BZ12</f>
        <v>9622201.6119127478</v>
      </c>
      <c r="CA11" s="71">
        <f>+BZ11/BZ6</f>
        <v>0.33374135234095531</v>
      </c>
      <c r="CB11" s="60">
        <f>+'Deuda Interna colones'!CB12+'Deuda Externa colones'!CB12</f>
        <v>9215014.2053181976</v>
      </c>
      <c r="CC11" s="71">
        <f>+CB11/CB6</f>
        <v>0.3237286790171679</v>
      </c>
      <c r="CD11" s="61">
        <f>+'Deuda Interna colones'!CD12+'Deuda Externa colones'!CD12</f>
        <v>9337890.9261080623</v>
      </c>
      <c r="CE11" s="72">
        <f>+CD11/CD6</f>
        <v>0.32439675934324091</v>
      </c>
      <c r="CF11" s="61">
        <f>+'Deuda Interna colones'!CF12+'Deuda Externa colones'!CF12</f>
        <v>9423383.0774703585</v>
      </c>
      <c r="CG11" s="72">
        <f>+CF11/CF6</f>
        <v>0.32112641801924013</v>
      </c>
      <c r="CH11" s="61">
        <f>+'Deuda Interna colones'!CH12+'Deuda Externa colones'!CH12</f>
        <v>9379336.2432386242</v>
      </c>
      <c r="CI11" s="72">
        <f>+CH11/CH6</f>
        <v>0.32108480206275264</v>
      </c>
      <c r="CJ11" s="61">
        <f>+'Deuda Interna colones'!CJ12+'Deuda Externa colones'!CJ12</f>
        <v>9305015.4277270939</v>
      </c>
      <c r="CK11" s="72">
        <f>+CJ11/CJ6</f>
        <v>0.31853286915078854</v>
      </c>
      <c r="CL11" s="61">
        <f>+'Deuda Interna colones'!CL12+'Deuda Externa colones'!CL12</f>
        <v>9244815.4602804612</v>
      </c>
      <c r="CM11" s="72">
        <f>+CL11/CL6</f>
        <v>0.31423939321210898</v>
      </c>
      <c r="CN11" s="61">
        <f>+'Deuda Interna colones'!CN12+'Deuda Externa colones'!CN12</f>
        <v>9211471.8673562575</v>
      </c>
      <c r="CO11" s="72">
        <f>+CN11/CN6</f>
        <v>0.31484480922991226</v>
      </c>
      <c r="CP11" s="61">
        <f>+'Deuda Interna colones'!CP12+'Deuda Externa colones'!CP12</f>
        <v>9131066.2654666975</v>
      </c>
      <c r="CQ11" s="72">
        <f>+CP11/CP6</f>
        <v>0.31178699668300386</v>
      </c>
      <c r="CR11" s="61">
        <f>+'Deuda Interna colones'!CR12+'Deuda Externa colones'!CR12</f>
        <v>8647500.5932698529</v>
      </c>
      <c r="CS11" s="72">
        <f>+CR11/CR6</f>
        <v>0.29436340420958973</v>
      </c>
      <c r="CT11" s="61">
        <f>+'Deuda Interna colones'!CT12+'Deuda Externa colones'!CT12</f>
        <v>8686061.3264652528</v>
      </c>
      <c r="CU11" s="72">
        <f>+CT11/CT6</f>
        <v>0.29596333046460865</v>
      </c>
      <c r="CV11" s="61">
        <f>+'Deuda Interna colones'!CV12+'Deuda Externa colones'!CV12</f>
        <v>8728669.2171861287</v>
      </c>
      <c r="CW11" s="72">
        <f>+CV11/CV6</f>
        <v>0.29759806935144295</v>
      </c>
      <c r="CX11" s="61">
        <f>+'Deuda Interna colones'!CX12+'Deuda Externa colones'!CX12</f>
        <v>8655295.7656901088</v>
      </c>
      <c r="CY11" s="72">
        <f>+CX11/CX6</f>
        <v>0.29441033791200072</v>
      </c>
      <c r="CZ11" s="61">
        <f>+'Deuda Interna colones'!CZ12+'Deuda Externa colones'!CZ12</f>
        <v>8476048.6356112976</v>
      </c>
      <c r="DA11" s="72">
        <f>+CZ11/CZ6</f>
        <v>0.28701060112748056</v>
      </c>
      <c r="DB11" s="61">
        <f>+'Deuda Interna colones'!DB12+'Deuda Externa colones'!DB12</f>
        <v>8272545.9589246111</v>
      </c>
      <c r="DC11" s="72">
        <f>+DB11/DB6</f>
        <v>0.27982994295347391</v>
      </c>
      <c r="DD11" s="61">
        <f>+'Deuda Interna colones'!DD12+'Deuda Externa colones'!DD12</f>
        <v>8317745.600709999</v>
      </c>
      <c r="DE11" s="72">
        <f>+DD11/DD6</f>
        <v>0.28017370244663137</v>
      </c>
      <c r="DF11" s="61">
        <f>+'Deuda Interna colones'!DF12+'Deuda Externa colones'!DF12</f>
        <v>8350836.8709524255</v>
      </c>
      <c r="DG11" s="72">
        <f>+DF11/DF6</f>
        <v>0.28152169006818567</v>
      </c>
      <c r="DH11" s="62">
        <f>+'Deuda Interna colones'!DH12+'Deuda Externa colones'!DH12</f>
        <v>7986949.3139537126</v>
      </c>
      <c r="DI11" s="73">
        <f>+DH11/DH6</f>
        <v>0.26962466036344818</v>
      </c>
      <c r="DJ11" s="62"/>
    </row>
    <row r="12" spans="1:114">
      <c r="A12" s="98" t="s">
        <v>53</v>
      </c>
      <c r="B12" s="64">
        <f>+B11/B65</f>
        <v>0.26280579146536059</v>
      </c>
      <c r="C12" s="65"/>
      <c r="D12" s="66"/>
      <c r="E12" s="67"/>
      <c r="F12" s="66"/>
      <c r="G12" s="67"/>
      <c r="H12" s="66"/>
      <c r="I12" s="67"/>
      <c r="J12" s="66"/>
      <c r="K12" s="67"/>
      <c r="L12" s="66"/>
      <c r="M12" s="67"/>
      <c r="N12" s="66"/>
      <c r="O12" s="67"/>
      <c r="P12" s="66"/>
      <c r="Q12" s="67"/>
      <c r="R12" s="66"/>
      <c r="S12" s="67"/>
      <c r="T12" s="66"/>
      <c r="U12" s="67"/>
      <c r="V12" s="66"/>
      <c r="W12" s="67"/>
      <c r="X12" s="66"/>
      <c r="Y12" s="67"/>
      <c r="Z12" s="66">
        <f>+Z11/Z65</f>
        <v>0.25151391245129562</v>
      </c>
      <c r="AA12" s="67"/>
      <c r="AB12" s="66">
        <v>0</v>
      </c>
      <c r="AC12" s="67"/>
      <c r="AD12" s="66">
        <v>0</v>
      </c>
      <c r="AE12" s="67"/>
      <c r="AF12" s="64">
        <v>0</v>
      </c>
      <c r="AG12" s="65"/>
      <c r="AH12" s="64">
        <v>0</v>
      </c>
      <c r="AI12" s="65"/>
      <c r="AJ12" s="64">
        <v>0</v>
      </c>
      <c r="AK12" s="65"/>
      <c r="AL12" s="64">
        <v>0</v>
      </c>
      <c r="AM12" s="65"/>
      <c r="AN12" s="64">
        <v>0</v>
      </c>
      <c r="AO12" s="65"/>
      <c r="AP12" s="66">
        <v>0</v>
      </c>
      <c r="AQ12" s="67"/>
      <c r="AR12" s="66">
        <v>0</v>
      </c>
      <c r="AS12" s="67"/>
      <c r="AT12" s="66">
        <v>0</v>
      </c>
      <c r="AU12" s="67"/>
      <c r="AV12" s="66">
        <v>0</v>
      </c>
      <c r="AW12" s="67"/>
      <c r="AX12" s="64">
        <f>+AX11/AX65</f>
        <v>0.22685405535273254</v>
      </c>
      <c r="AY12" s="65"/>
      <c r="AZ12" s="68" t="e">
        <f>+AZ11/AZ65</f>
        <v>#DIV/0!</v>
      </c>
      <c r="BA12" s="67"/>
      <c r="BB12" s="68" t="e">
        <f>+BB11/BB65</f>
        <v>#DIV/0!</v>
      </c>
      <c r="BC12" s="67"/>
      <c r="BD12" s="68" t="e">
        <f>+BD11/BD65</f>
        <v>#DIV/0!</v>
      </c>
      <c r="BE12" s="67"/>
      <c r="BF12" s="68" t="e">
        <f>+BF11/BF65</f>
        <v>#DIV/0!</v>
      </c>
      <c r="BG12" s="67"/>
      <c r="BH12" s="68" t="e">
        <f>+BH11/BH65</f>
        <v>#DIV/0!</v>
      </c>
      <c r="BI12" s="67"/>
      <c r="BJ12" s="275" t="e">
        <f>+BJ11/BJ65</f>
        <v>#DIV/0!</v>
      </c>
      <c r="BK12" s="65"/>
      <c r="BL12" s="68" t="e">
        <f>+BL11/BL65</f>
        <v>#DIV/0!</v>
      </c>
      <c r="BM12" s="67"/>
      <c r="BN12" s="68" t="e">
        <f>+BN11/BN65</f>
        <v>#DIV/0!</v>
      </c>
      <c r="BO12" s="67"/>
      <c r="BP12" s="68"/>
      <c r="BQ12" s="67"/>
      <c r="BR12" s="68"/>
      <c r="BS12" s="67"/>
      <c r="BT12" s="68"/>
      <c r="BU12" s="67"/>
      <c r="BV12" s="66">
        <f>+BV11/BV65</f>
        <v>0.2128967171657416</v>
      </c>
      <c r="BW12" s="67"/>
      <c r="BX12" s="66"/>
      <c r="BY12" s="67"/>
      <c r="BZ12" s="64"/>
      <c r="CA12" s="65"/>
      <c r="CB12" s="64"/>
      <c r="CC12" s="65"/>
      <c r="CD12" s="66"/>
      <c r="CE12" s="67"/>
      <c r="CF12" s="66"/>
      <c r="CG12" s="67"/>
      <c r="CH12" s="66"/>
      <c r="CI12" s="67"/>
      <c r="CJ12" s="66"/>
      <c r="CK12" s="67"/>
      <c r="CL12" s="66"/>
      <c r="CM12" s="67"/>
      <c r="CN12" s="66"/>
      <c r="CO12" s="67"/>
      <c r="CP12" s="66"/>
      <c r="CQ12" s="67"/>
      <c r="CR12" s="66"/>
      <c r="CS12" s="67"/>
      <c r="CT12" s="66">
        <f>+CT11/CT65</f>
        <v>0.17684813247512629</v>
      </c>
      <c r="CU12" s="67"/>
      <c r="CV12" s="68" t="e">
        <f>+CV11/CV65</f>
        <v>#DIV/0!</v>
      </c>
      <c r="CW12" s="67"/>
      <c r="CX12" s="68" t="e">
        <f>+CX11/CX65</f>
        <v>#DIV/0!</v>
      </c>
      <c r="CY12" s="67"/>
      <c r="CZ12" s="68" t="e">
        <f>+CZ11/CZ65</f>
        <v>#DIV/0!</v>
      </c>
      <c r="DA12" s="67"/>
      <c r="DB12" s="68" t="e">
        <f>+DB11/DB65</f>
        <v>#DIV/0!</v>
      </c>
      <c r="DC12" s="67"/>
      <c r="DD12" s="458" t="e">
        <f>+DD11/DD65</f>
        <v>#DIV/0!</v>
      </c>
      <c r="DE12" s="67"/>
      <c r="DF12" s="458" t="e">
        <f>+DF11/DF65</f>
        <v>#DIV/0!</v>
      </c>
      <c r="DG12" s="67"/>
      <c r="DH12" s="451" t="e">
        <f>+DH11/DH65</f>
        <v>#DIV/0!</v>
      </c>
      <c r="DI12" s="70"/>
      <c r="DJ12" s="62"/>
    </row>
    <row r="13" spans="1:114">
      <c r="A13" s="92" t="s">
        <v>187</v>
      </c>
      <c r="B13" s="60">
        <f>+B6-(B9+B11)</f>
        <v>541140.0389630869</v>
      </c>
      <c r="C13" s="52">
        <f>+B13/B6</f>
        <v>2.2160138310848572E-2</v>
      </c>
      <c r="D13" s="61">
        <f>+D6-(D9+D11)</f>
        <v>539355.55917789042</v>
      </c>
      <c r="E13" s="54">
        <f>+D13/D6</f>
        <v>2.1815696938257755E-2</v>
      </c>
      <c r="F13" s="61">
        <f>+F6-(F9+F11)</f>
        <v>537827.99690019712</v>
      </c>
      <c r="G13" s="54">
        <f>+F13/F6</f>
        <v>2.1399443409479132E-2</v>
      </c>
      <c r="H13" s="61">
        <f>+H6-(H9+H11)</f>
        <v>522978.09660011157</v>
      </c>
      <c r="I13" s="54">
        <f>+H13/H6</f>
        <v>2.060260393667062E-2</v>
      </c>
      <c r="J13" s="61">
        <f>+J6-(J9+J11)</f>
        <v>533243.52159569412</v>
      </c>
      <c r="K13" s="54">
        <f>+J13/J6</f>
        <v>2.0782033584107261E-2</v>
      </c>
      <c r="L13" s="61">
        <f>+L6-(L9+L11)</f>
        <v>541594.97561359033</v>
      </c>
      <c r="M13" s="54">
        <f>+L13/L6</f>
        <v>2.0996006014736512E-2</v>
      </c>
      <c r="N13" s="61">
        <f>+N6-(N9+N11)</f>
        <v>532776.90149084479</v>
      </c>
      <c r="O13" s="54">
        <f>+N13/N6</f>
        <v>2.0314300873405425E-2</v>
      </c>
      <c r="P13" s="61">
        <f>+P6-(P9+P11)</f>
        <v>718222.43556474522</v>
      </c>
      <c r="Q13" s="54">
        <f>+P13/P6</f>
        <v>2.722096683008305E-2</v>
      </c>
      <c r="R13" s="61">
        <f>+R6-(R9+R11)</f>
        <v>721027.7725102976</v>
      </c>
      <c r="S13" s="54">
        <f>+R13/R6</f>
        <v>2.6673322586160411E-2</v>
      </c>
      <c r="T13" s="61">
        <f>+T6-(T9+T11)</f>
        <v>713639.84639072418</v>
      </c>
      <c r="U13" s="54">
        <f>+T13/T6</f>
        <v>2.6223509596865809E-2</v>
      </c>
      <c r="V13" s="61">
        <f>+V6-(V9+V11)</f>
        <v>729950.11934011057</v>
      </c>
      <c r="W13" s="54">
        <f>+V13/V6</f>
        <v>2.651690661613464E-2</v>
      </c>
      <c r="X13" s="61">
        <f>+X6-(X9+X11)</f>
        <v>712714.07050112262</v>
      </c>
      <c r="Y13" s="54">
        <f>+X13/X6</f>
        <v>2.6303616533892109E-2</v>
      </c>
      <c r="Z13" s="61">
        <f>+Z6-(Z9+Z11)</f>
        <v>723044.45775315911</v>
      </c>
      <c r="AA13" s="54">
        <f>+Z13/Z6</f>
        <v>2.6512348390363937E-2</v>
      </c>
      <c r="AB13" s="61">
        <f>+AB6-(AB9+AB11)</f>
        <v>723623.2307138145</v>
      </c>
      <c r="AC13" s="54">
        <f>+AB13/AB6</f>
        <v>2.6334716555371979E-2</v>
      </c>
      <c r="AD13" s="61">
        <f>+AD6-(AD9+AD11)</f>
        <v>723389.47642235085</v>
      </c>
      <c r="AE13" s="54">
        <f>+AD13/AD6</f>
        <v>2.6088015025550731E-2</v>
      </c>
      <c r="AF13" s="60">
        <f>+AF6-(AF9+AF11)</f>
        <v>925574.22153621912</v>
      </c>
      <c r="AG13" s="52">
        <f>+AF13/AF6</f>
        <v>3.2540922768126215E-2</v>
      </c>
      <c r="AH13" s="60">
        <f>+AH6-(AH9+AH11)</f>
        <v>898062.61516823247</v>
      </c>
      <c r="AI13" s="52">
        <f>+AH13/AH6</f>
        <v>3.1263051971181142E-2</v>
      </c>
      <c r="AJ13" s="60">
        <f>+AJ6-(AJ9+AJ11)</f>
        <v>928686.88950407505</v>
      </c>
      <c r="AK13" s="52">
        <f>+AJ13/AJ6</f>
        <v>3.2033855745071525E-2</v>
      </c>
      <c r="AL13" s="60">
        <f>+AL6-(AL9+AL11)</f>
        <v>915813.84992316365</v>
      </c>
      <c r="AM13" s="52">
        <f>+AL13/AL6</f>
        <v>3.1673426005025408E-2</v>
      </c>
      <c r="AN13" s="60">
        <f>+AN6-(AN9+AN11)</f>
        <v>885315.05382941663</v>
      </c>
      <c r="AO13" s="52">
        <f>+AN13/AN6</f>
        <v>3.0939777140761394E-2</v>
      </c>
      <c r="AP13" s="61">
        <f>+AP6-(AP9+AP11)</f>
        <v>851656.24263458326</v>
      </c>
      <c r="AQ13" s="54">
        <f>+AP13/AP6</f>
        <v>2.9529337490345021E-2</v>
      </c>
      <c r="AR13" s="61">
        <f>+AR6-(AR9+AR11)</f>
        <v>794698.76085581258</v>
      </c>
      <c r="AS13" s="54">
        <f>+AR13/AR6</f>
        <v>2.8151994520843524E-2</v>
      </c>
      <c r="AT13" s="61">
        <f>+AT6-(AT9+AT11)</f>
        <v>844134.74259132147</v>
      </c>
      <c r="AU13" s="54">
        <f>+AT13/AT6</f>
        <v>2.9936995042458253E-2</v>
      </c>
      <c r="AV13" s="61">
        <f>+AV6-(AV9+AV11)</f>
        <v>1011974.0658218935</v>
      </c>
      <c r="AW13" s="54">
        <f>+AV13/AV6</f>
        <v>3.5670029050731925E-2</v>
      </c>
      <c r="AX13" s="60">
        <f>+AX6-(AX9+AX11)</f>
        <v>1017148.1133730933</v>
      </c>
      <c r="AY13" s="52">
        <f>+AX13/AX6</f>
        <v>3.6039020011007089E-2</v>
      </c>
      <c r="AZ13" s="61">
        <f>+AZ6-(AZ9+AZ11)</f>
        <v>962596.50917464867</v>
      </c>
      <c r="BA13" s="54">
        <f>+AZ13/AZ6</f>
        <v>3.5283332201565071E-2</v>
      </c>
      <c r="BB13" s="61">
        <f>+BB6-(BB9+BB11)</f>
        <v>951492.45461898297</v>
      </c>
      <c r="BC13" s="54">
        <f>+BB13/BB6</f>
        <v>3.4591467140182082E-2</v>
      </c>
      <c r="BD13" s="61">
        <f>+BD6-(BD9+BD11)</f>
        <v>931926.61922318488</v>
      </c>
      <c r="BE13" s="54">
        <f>+BD13/BD6</f>
        <v>3.4091952273027207E-2</v>
      </c>
      <c r="BF13" s="61">
        <f>+BF6-(BF9+BF11)</f>
        <v>940708.10618434101</v>
      </c>
      <c r="BG13" s="54">
        <f>+BF13/BF6</f>
        <v>3.2986132050335563E-2</v>
      </c>
      <c r="BH13" s="61">
        <f>+BH6-(BH9+BH11)</f>
        <v>918487.5781660974</v>
      </c>
      <c r="BI13" s="54">
        <f>+BH13/BH6</f>
        <v>3.2144794775778827E-2</v>
      </c>
      <c r="BJ13" s="60">
        <f>+BJ6-(BJ9+BJ11)</f>
        <v>927003.33226997033</v>
      </c>
      <c r="BK13" s="52">
        <f>+BJ13/BJ6</f>
        <v>3.2375124645087384E-2</v>
      </c>
      <c r="BL13" s="61">
        <f>+BL6-(BL9+BL11)</f>
        <v>1086553.5151326917</v>
      </c>
      <c r="BM13" s="54">
        <f>+BL13/BL6</f>
        <v>3.8127276664668766E-2</v>
      </c>
      <c r="BN13" s="61">
        <f>+BN6-(BN9+BN11)</f>
        <v>1056974.4725217931</v>
      </c>
      <c r="BO13" s="54">
        <f>+BN13/BN6</f>
        <v>3.7289872381206096E-2</v>
      </c>
      <c r="BP13" s="61">
        <f>+BP6-(BP9+BP11)</f>
        <v>1047315.8092449084</v>
      </c>
      <c r="BQ13" s="54">
        <f>+BP13/BP6</f>
        <v>3.7096436537668476E-2</v>
      </c>
      <c r="BR13" s="61">
        <f>+BR6-(BR9+BR11)</f>
        <v>1062800.3366249017</v>
      </c>
      <c r="BS13" s="54">
        <f>+BR13/BR6</f>
        <v>3.7665686983868581E-2</v>
      </c>
      <c r="BT13" s="61">
        <f>+BT6-(BT9+BT11)</f>
        <v>1083963.9068054929</v>
      </c>
      <c r="BU13" s="54">
        <f>+BT13/BT6</f>
        <v>3.7379508901935005E-2</v>
      </c>
      <c r="BV13" s="61">
        <f>+BV6-(BV9+BV11)</f>
        <v>1033764.7556965388</v>
      </c>
      <c r="BW13" s="54">
        <f>+BV13/BV6</f>
        <v>3.5941681314988747E-2</v>
      </c>
      <c r="BX13" s="61">
        <f>+BX6-(BX9+BX11)</f>
        <v>1408631.467683088</v>
      </c>
      <c r="BY13" s="54">
        <f>+BX13/BX6</f>
        <v>4.8602913283072036E-2</v>
      </c>
      <c r="BZ13" s="60">
        <f>+BZ6-(BZ9+BZ11)</f>
        <v>1399665.7100810185</v>
      </c>
      <c r="CA13" s="52">
        <f>+BZ13/BZ6</f>
        <v>4.8546719944984086E-2</v>
      </c>
      <c r="CB13" s="60">
        <f>+CB6-(CB9+CB11)</f>
        <v>1329699.2176513821</v>
      </c>
      <c r="CC13" s="52">
        <f>+CB13/CB6</f>
        <v>4.6713088187320874E-2</v>
      </c>
      <c r="CD13" s="61">
        <f>+CD6-(CD9+CD11)</f>
        <v>1336485.2113021836</v>
      </c>
      <c r="CE13" s="54">
        <f>+CD13/CD6</f>
        <v>4.6429271329826376E-2</v>
      </c>
      <c r="CF13" s="61">
        <f>+CF6-(CF9+CF11)</f>
        <v>1401790.9095100425</v>
      </c>
      <c r="CG13" s="54">
        <f>+CF13/CF6</f>
        <v>4.7769690554035391E-2</v>
      </c>
      <c r="CH13" s="61">
        <f>+CH6-(CH9+CH11)</f>
        <v>1622792.9141505323</v>
      </c>
      <c r="CI13" s="54">
        <f>+CH13/CH6</f>
        <v>5.5553413175103809E-2</v>
      </c>
      <c r="CJ13" s="61">
        <f>+CJ6-(CJ9+CJ11)</f>
        <v>1626618.2891553864</v>
      </c>
      <c r="CK13" s="54">
        <f>+CJ13/CJ6</f>
        <v>5.5683023277305246E-2</v>
      </c>
      <c r="CL13" s="61">
        <f>+CL6-(CL9+CL11)</f>
        <v>1639753.8557647914</v>
      </c>
      <c r="CM13" s="54">
        <f>+CL13/CL6</f>
        <v>5.5736673043023849E-2</v>
      </c>
      <c r="CN13" s="61">
        <f>+CN6-(CN9+CN11)</f>
        <v>1611509.8852365203</v>
      </c>
      <c r="CO13" s="54">
        <f>+CN13/CN6</f>
        <v>5.5080830696281509E-2</v>
      </c>
      <c r="CP13" s="61">
        <f>+CP6-(CP9+CP11)</f>
        <v>1564048.3048852682</v>
      </c>
      <c r="CQ13" s="54">
        <f>+CP13/CP6</f>
        <v>5.3405583693066833E-2</v>
      </c>
      <c r="CR13" s="61">
        <f>+CR6-(CR9+CR11)</f>
        <v>1939587.7393172383</v>
      </c>
      <c r="CS13" s="54">
        <f>+CR13/CR6</f>
        <v>6.6024123797453871E-2</v>
      </c>
      <c r="CT13" s="61">
        <f>+CT6-(CT9+CT11)</f>
        <v>1871988.9125803858</v>
      </c>
      <c r="CU13" s="54">
        <f>+CT13/CT6</f>
        <v>6.3784959872667135E-2</v>
      </c>
      <c r="CV13" s="61">
        <f>+CV6-(CV9+CV11)</f>
        <v>1862390.5745388269</v>
      </c>
      <c r="CW13" s="54">
        <f>+CV13/CV6</f>
        <v>6.3496946163318094E-2</v>
      </c>
      <c r="CX13" s="61">
        <f>+CX6-(CX9+CX11)</f>
        <v>1853187.2616084628</v>
      </c>
      <c r="CY13" s="54">
        <f>+CX13/CX6</f>
        <v>6.3036261576078084E-2</v>
      </c>
      <c r="CZ13" s="61">
        <f>+CZ6-(CZ9+CZ11)</f>
        <v>1846978.1805978827</v>
      </c>
      <c r="DA13" s="54">
        <f>+CZ13/CZ6</f>
        <v>6.2541207663151563E-2</v>
      </c>
      <c r="DB13" s="61">
        <f>+DB6-(DB9+DB11)</f>
        <v>1917441.9053493254</v>
      </c>
      <c r="DC13" s="54">
        <f>+DB13/DB6</f>
        <v>6.4860039660662325E-2</v>
      </c>
      <c r="DD13" s="61">
        <f>+DD6-(DD9+DD11)</f>
        <v>1913671.3466152102</v>
      </c>
      <c r="DE13" s="54">
        <f>+DD13/DD6</f>
        <v>6.445982026685787E-2</v>
      </c>
      <c r="DF13" s="61">
        <f>+DF6-(DF9+DF11)</f>
        <v>1897119.0021499246</v>
      </c>
      <c r="DG13" s="54">
        <f>+DF13/DF6</f>
        <v>6.3955284482141259E-2</v>
      </c>
      <c r="DH13" s="62">
        <f>+DH6-(DH9+DH11)</f>
        <v>1869072.4130396135</v>
      </c>
      <c r="DI13" s="58">
        <f>+DH13/DH6</f>
        <v>6.3096433287746903E-2</v>
      </c>
      <c r="DJ13" s="62"/>
    </row>
    <row r="14" spans="1:114">
      <c r="A14" s="98" t="s">
        <v>53</v>
      </c>
      <c r="B14" s="64">
        <f>+B13/B65</f>
        <v>1.4827685714210125E-2</v>
      </c>
      <c r="C14" s="65"/>
      <c r="D14" s="66"/>
      <c r="E14" s="67"/>
      <c r="F14" s="66"/>
      <c r="G14" s="67"/>
      <c r="H14" s="66"/>
      <c r="I14" s="67"/>
      <c r="J14" s="66"/>
      <c r="K14" s="67"/>
      <c r="L14" s="66"/>
      <c r="M14" s="67"/>
      <c r="N14" s="66"/>
      <c r="O14" s="67"/>
      <c r="P14" s="66"/>
      <c r="Q14" s="67"/>
      <c r="R14" s="66"/>
      <c r="S14" s="67"/>
      <c r="T14" s="66"/>
      <c r="U14" s="67"/>
      <c r="V14" s="66"/>
      <c r="W14" s="67"/>
      <c r="X14" s="66"/>
      <c r="Y14" s="67"/>
      <c r="Z14" s="66">
        <f>+Z13/Z65</f>
        <v>1.7929703786823428E-2</v>
      </c>
      <c r="AA14" s="67"/>
      <c r="AB14" s="66">
        <v>0</v>
      </c>
      <c r="AC14" s="67"/>
      <c r="AD14" s="66">
        <v>0</v>
      </c>
      <c r="AE14" s="67"/>
      <c r="AF14" s="64">
        <v>0</v>
      </c>
      <c r="AG14" s="65"/>
      <c r="AH14" s="64">
        <v>0</v>
      </c>
      <c r="AI14" s="65"/>
      <c r="AJ14" s="64">
        <v>0</v>
      </c>
      <c r="AK14" s="65"/>
      <c r="AL14" s="64">
        <v>0</v>
      </c>
      <c r="AM14" s="65"/>
      <c r="AN14" s="64">
        <v>0</v>
      </c>
      <c r="AO14" s="65"/>
      <c r="AP14" s="66">
        <v>0</v>
      </c>
      <c r="AQ14" s="67"/>
      <c r="AR14" s="66">
        <v>0</v>
      </c>
      <c r="AS14" s="67"/>
      <c r="AT14" s="66">
        <v>0</v>
      </c>
      <c r="AU14" s="67"/>
      <c r="AV14" s="66">
        <v>0</v>
      </c>
      <c r="AW14" s="67"/>
      <c r="AX14" s="64">
        <f>+AX13/AX65</f>
        <v>2.2699116702309084E-2</v>
      </c>
      <c r="AY14" s="65"/>
      <c r="AZ14" s="68" t="e">
        <f>+AZ13/AZ65</f>
        <v>#DIV/0!</v>
      </c>
      <c r="BA14" s="67"/>
      <c r="BB14" s="68" t="e">
        <f>+BB13/BB65</f>
        <v>#DIV/0!</v>
      </c>
      <c r="BC14" s="67"/>
      <c r="BD14" s="68" t="e">
        <f>+BD13/BD65</f>
        <v>#DIV/0!</v>
      </c>
      <c r="BE14" s="67"/>
      <c r="BF14" s="68" t="e">
        <f>+BF13/BF65</f>
        <v>#DIV/0!</v>
      </c>
      <c r="BG14" s="67"/>
      <c r="BH14" s="68" t="e">
        <f>+BH13/BH65</f>
        <v>#DIV/0!</v>
      </c>
      <c r="BI14" s="67"/>
      <c r="BJ14" s="275" t="e">
        <f>+BJ13/BJ65</f>
        <v>#DIV/0!</v>
      </c>
      <c r="BK14" s="65"/>
      <c r="BL14" s="68" t="e">
        <f>+BL13/BL65</f>
        <v>#DIV/0!</v>
      </c>
      <c r="BM14" s="67"/>
      <c r="BN14" s="68" t="e">
        <f>+BN13/BN65</f>
        <v>#DIV/0!</v>
      </c>
      <c r="BO14" s="67"/>
      <c r="BP14" s="68"/>
      <c r="BQ14" s="67"/>
      <c r="BR14" s="68"/>
      <c r="BS14" s="67"/>
      <c r="BT14" s="68"/>
      <c r="BU14" s="67"/>
      <c r="BV14" s="66">
        <f>+BV13/BV65</f>
        <v>2.1967291634509022E-2</v>
      </c>
      <c r="BW14" s="67"/>
      <c r="BX14" s="66"/>
      <c r="BY14" s="67"/>
      <c r="BZ14" s="64"/>
      <c r="CA14" s="65"/>
      <c r="CB14" s="64"/>
      <c r="CC14" s="65"/>
      <c r="CD14" s="66"/>
      <c r="CE14" s="67"/>
      <c r="CF14" s="66"/>
      <c r="CG14" s="67"/>
      <c r="CH14" s="66"/>
      <c r="CI14" s="67"/>
      <c r="CJ14" s="66"/>
      <c r="CK14" s="67"/>
      <c r="CL14" s="66"/>
      <c r="CM14" s="67"/>
      <c r="CN14" s="66"/>
      <c r="CO14" s="67"/>
      <c r="CP14" s="66"/>
      <c r="CQ14" s="67"/>
      <c r="CR14" s="66"/>
      <c r="CS14" s="67"/>
      <c r="CT14" s="66">
        <f>+CT13/CT65</f>
        <v>3.8113677852503247E-2</v>
      </c>
      <c r="CU14" s="67"/>
      <c r="CV14" s="68" t="e">
        <f>+CV13/CV65</f>
        <v>#DIV/0!</v>
      </c>
      <c r="CW14" s="67"/>
      <c r="CX14" s="68" t="e">
        <f>+CX13/CX65</f>
        <v>#DIV/0!</v>
      </c>
      <c r="CY14" s="67"/>
      <c r="CZ14" s="68" t="e">
        <f>+CZ13/CZ65</f>
        <v>#DIV/0!</v>
      </c>
      <c r="DA14" s="67"/>
      <c r="DB14" s="68" t="e">
        <f>+DB13/DB65</f>
        <v>#DIV/0!</v>
      </c>
      <c r="DC14" s="67"/>
      <c r="DD14" s="458" t="e">
        <f>+DD13/DD65</f>
        <v>#DIV/0!</v>
      </c>
      <c r="DE14" s="67"/>
      <c r="DF14" s="458" t="e">
        <f>+DF13/DF65</f>
        <v>#DIV/0!</v>
      </c>
      <c r="DG14" s="67"/>
      <c r="DH14" s="451" t="e">
        <f>+DH13/DH65</f>
        <v>#DIV/0!</v>
      </c>
      <c r="DI14" s="70"/>
      <c r="DJ14" s="62"/>
    </row>
    <row r="15" spans="1:114">
      <c r="A15" s="98"/>
      <c r="B15" s="64"/>
      <c r="C15" s="65"/>
      <c r="D15" s="66"/>
      <c r="E15" s="67"/>
      <c r="F15" s="66"/>
      <c r="G15" s="67"/>
      <c r="H15" s="66"/>
      <c r="I15" s="67"/>
      <c r="J15" s="66"/>
      <c r="K15" s="67"/>
      <c r="L15" s="66"/>
      <c r="M15" s="67"/>
      <c r="N15" s="66"/>
      <c r="O15" s="67"/>
      <c r="P15" s="66"/>
      <c r="Q15" s="67"/>
      <c r="R15" s="66"/>
      <c r="S15" s="67"/>
      <c r="T15" s="66"/>
      <c r="U15" s="67"/>
      <c r="V15" s="66"/>
      <c r="W15" s="67"/>
      <c r="X15" s="66"/>
      <c r="Y15" s="67"/>
      <c r="Z15" s="66"/>
      <c r="AA15" s="67"/>
      <c r="AB15" s="66"/>
      <c r="AC15" s="67"/>
      <c r="AD15" s="66"/>
      <c r="AE15" s="67"/>
      <c r="AF15" s="64"/>
      <c r="AG15" s="65"/>
      <c r="AH15" s="64"/>
      <c r="AI15" s="65"/>
      <c r="AJ15" s="64"/>
      <c r="AK15" s="65"/>
      <c r="AL15" s="64"/>
      <c r="AM15" s="65"/>
      <c r="AN15" s="64"/>
      <c r="AO15" s="65"/>
      <c r="AP15" s="66"/>
      <c r="AQ15" s="67"/>
      <c r="AR15" s="66"/>
      <c r="AS15" s="67"/>
      <c r="AT15" s="66"/>
      <c r="AU15" s="67"/>
      <c r="AV15" s="66"/>
      <c r="AW15" s="67"/>
      <c r="AX15" s="64"/>
      <c r="AY15" s="65"/>
      <c r="AZ15" s="66"/>
      <c r="BA15" s="67"/>
      <c r="BB15" s="66"/>
      <c r="BC15" s="67"/>
      <c r="BD15" s="66"/>
      <c r="BE15" s="67"/>
      <c r="BF15" s="66"/>
      <c r="BG15" s="67"/>
      <c r="BH15" s="66"/>
      <c r="BI15" s="67"/>
      <c r="BJ15" s="64"/>
      <c r="BK15" s="65"/>
      <c r="BL15" s="66"/>
      <c r="BM15" s="67"/>
      <c r="BN15" s="66"/>
      <c r="BO15" s="67"/>
      <c r="BP15" s="66"/>
      <c r="BQ15" s="67"/>
      <c r="BR15" s="66"/>
      <c r="BS15" s="67"/>
      <c r="BT15" s="66"/>
      <c r="BU15" s="67"/>
      <c r="BV15" s="66"/>
      <c r="BW15" s="67"/>
      <c r="BX15" s="66"/>
      <c r="BY15" s="67"/>
      <c r="BZ15" s="64"/>
      <c r="CA15" s="65"/>
      <c r="CB15" s="64"/>
      <c r="CC15" s="65"/>
      <c r="CD15" s="66"/>
      <c r="CE15" s="67"/>
      <c r="CF15" s="66"/>
      <c r="CG15" s="67"/>
      <c r="CH15" s="66"/>
      <c r="CI15" s="67"/>
      <c r="CJ15" s="66"/>
      <c r="CK15" s="67"/>
      <c r="CL15" s="66"/>
      <c r="CM15" s="67"/>
      <c r="CN15" s="66"/>
      <c r="CO15" s="67"/>
      <c r="CP15" s="66"/>
      <c r="CQ15" s="67"/>
      <c r="CR15" s="66"/>
      <c r="CS15" s="67"/>
      <c r="CT15" s="66"/>
      <c r="CU15" s="67"/>
      <c r="CV15" s="66"/>
      <c r="CW15" s="67"/>
      <c r="CX15" s="66"/>
      <c r="CY15" s="67"/>
      <c r="CZ15" s="66"/>
      <c r="DA15" s="67"/>
      <c r="DB15" s="66"/>
      <c r="DC15" s="67"/>
      <c r="DD15" s="66"/>
      <c r="DE15" s="67"/>
      <c r="DF15" s="66"/>
      <c r="DG15" s="67"/>
      <c r="DH15" s="74"/>
      <c r="DI15" s="70"/>
      <c r="DJ15" s="62"/>
    </row>
    <row r="16" spans="1:114">
      <c r="A16" s="99" t="s">
        <v>55</v>
      </c>
      <c r="B16" s="60"/>
      <c r="C16" s="65"/>
      <c r="D16" s="61"/>
      <c r="E16" s="67"/>
      <c r="F16" s="61"/>
      <c r="G16" s="67"/>
      <c r="H16" s="61"/>
      <c r="I16" s="67"/>
      <c r="J16" s="61"/>
      <c r="K16" s="67"/>
      <c r="L16" s="61"/>
      <c r="M16" s="67"/>
      <c r="N16" s="61"/>
      <c r="O16" s="67"/>
      <c r="P16" s="61"/>
      <c r="Q16" s="67"/>
      <c r="R16" s="61"/>
      <c r="S16" s="67"/>
      <c r="T16" s="61"/>
      <c r="U16" s="67"/>
      <c r="V16" s="61"/>
      <c r="W16" s="67"/>
      <c r="X16" s="61"/>
      <c r="Y16" s="67"/>
      <c r="Z16" s="61"/>
      <c r="AA16" s="67"/>
      <c r="AB16" s="61"/>
      <c r="AC16" s="67"/>
      <c r="AD16" s="56">
        <f>+AD17+AD19+AD21</f>
        <v>27728804.806109611</v>
      </c>
      <c r="AE16" s="67"/>
      <c r="AF16" s="55">
        <f>+AF17+AF19+AF21</f>
        <v>28443391.975436471</v>
      </c>
      <c r="AG16" s="65"/>
      <c r="AH16" s="55">
        <f>+AH17+AH19+AH21</f>
        <v>28726005.893349223</v>
      </c>
      <c r="AI16" s="65"/>
      <c r="AJ16" s="55">
        <f>+AJ17+AJ19+AJ21</f>
        <v>28990793.268679667</v>
      </c>
      <c r="AK16" s="65"/>
      <c r="AL16" s="55">
        <f>+AL17+AL19+AL21</f>
        <v>28914265.535337344</v>
      </c>
      <c r="AM16" s="65"/>
      <c r="AN16" s="55">
        <f>+AN17+AN19+AN21</f>
        <v>28614138.03343349</v>
      </c>
      <c r="AO16" s="65"/>
      <c r="AP16" s="56"/>
      <c r="AQ16" s="67"/>
      <c r="AR16" s="56"/>
      <c r="AS16" s="67"/>
      <c r="AT16" s="56"/>
      <c r="AU16" s="67"/>
      <c r="AV16" s="56"/>
      <c r="AW16" s="67"/>
      <c r="AX16" s="55"/>
      <c r="AY16" s="65"/>
      <c r="AZ16" s="56"/>
      <c r="BA16" s="67"/>
      <c r="BB16" s="56"/>
      <c r="BC16" s="67"/>
      <c r="BD16" s="56"/>
      <c r="BE16" s="67"/>
      <c r="BF16" s="56"/>
      <c r="BG16" s="67"/>
      <c r="BH16" s="56"/>
      <c r="BI16" s="67"/>
      <c r="BJ16" s="55"/>
      <c r="BK16" s="65"/>
      <c r="BL16" s="56"/>
      <c r="BM16" s="67"/>
      <c r="BN16" s="56"/>
      <c r="BO16" s="67"/>
      <c r="BP16" s="56"/>
      <c r="BQ16" s="67"/>
      <c r="BR16" s="56"/>
      <c r="BS16" s="67"/>
      <c r="BT16" s="56"/>
      <c r="BU16" s="67"/>
      <c r="BV16" s="56"/>
      <c r="BW16" s="67"/>
      <c r="BX16" s="56"/>
      <c r="BY16" s="67"/>
      <c r="BZ16" s="55"/>
      <c r="CA16" s="65"/>
      <c r="CB16" s="55"/>
      <c r="CC16" s="65"/>
      <c r="CD16" s="56"/>
      <c r="CE16" s="67"/>
      <c r="CF16" s="56"/>
      <c r="CG16" s="67"/>
      <c r="CH16" s="56"/>
      <c r="CI16" s="67"/>
      <c r="CJ16" s="56"/>
      <c r="CK16" s="67"/>
      <c r="CL16" s="56"/>
      <c r="CM16" s="67"/>
      <c r="CN16" s="56"/>
      <c r="CO16" s="67"/>
      <c r="CP16" s="56"/>
      <c r="CQ16" s="67"/>
      <c r="CR16" s="56"/>
      <c r="CS16" s="67"/>
      <c r="CT16" s="56"/>
      <c r="CU16" s="67"/>
      <c r="CV16" s="56"/>
      <c r="CW16" s="67"/>
      <c r="CX16" s="56"/>
      <c r="CY16" s="67"/>
      <c r="CZ16" s="56"/>
      <c r="DA16" s="67"/>
      <c r="DB16" s="56"/>
      <c r="DC16" s="67"/>
      <c r="DD16" s="56"/>
      <c r="DE16" s="67"/>
      <c r="DF16" s="56"/>
      <c r="DG16" s="67"/>
      <c r="DH16" s="57"/>
      <c r="DI16" s="70"/>
      <c r="DJ16" s="62">
        <f>+DH17+DH19+DH21-DH6</f>
        <v>0</v>
      </c>
    </row>
    <row r="17" spans="1:114">
      <c r="A17" s="92" t="s">
        <v>56</v>
      </c>
      <c r="B17" s="60">
        <f>+'Deuda Interna colones'!B16+'Deuda Externa colones'!B26</f>
        <v>5393814.5789087173</v>
      </c>
      <c r="C17" s="71">
        <f>+B17/B6</f>
        <v>0.22088122941470614</v>
      </c>
      <c r="D17" s="61">
        <f>+'Deuda Interna colones'!D16+'Deuda Externa colones'!D26</f>
        <v>5386131.5315973982</v>
      </c>
      <c r="E17" s="72">
        <f>+D17/D6</f>
        <v>0.217856683153549</v>
      </c>
      <c r="F17" s="61">
        <f>+'Deuda Interna colones'!F16+'Deuda Externa colones'!F26</f>
        <v>5379775.6723315082</v>
      </c>
      <c r="G17" s="72">
        <f>+F17/F6</f>
        <v>0.21405394609294365</v>
      </c>
      <c r="H17" s="61">
        <f>+'Deuda Interna colones'!H16+'Deuda Externa colones'!H26</f>
        <v>5246224.1518998845</v>
      </c>
      <c r="I17" s="72">
        <f>+H17/H6</f>
        <v>0.20667381495947335</v>
      </c>
      <c r="J17" s="61">
        <f>+'Deuda Interna colones'!J16+'Deuda Externa colones'!J26</f>
        <v>5109197.4536975585</v>
      </c>
      <c r="K17" s="72">
        <f>+J17/J6</f>
        <v>0.19912011823949247</v>
      </c>
      <c r="L17" s="61">
        <f>+'Deuda Interna colones'!L16+'Deuda Externa colones'!L26</f>
        <v>5142866.602329785</v>
      </c>
      <c r="M17" s="72">
        <f>+L17/L6</f>
        <v>0.19937344875323129</v>
      </c>
      <c r="N17" s="61">
        <f>+'Deuda Interna colones'!N16+'Deuda Externa colones'!N26</f>
        <v>5333851.0943758208</v>
      </c>
      <c r="O17" s="72">
        <f>+N17/N6</f>
        <v>0.20337491291738208</v>
      </c>
      <c r="P17" s="61">
        <f>+'Deuda Interna colones'!P16+'Deuda Externa colones'!P26</f>
        <v>5523261.8326416658</v>
      </c>
      <c r="Q17" s="72">
        <f>+P17/P6</f>
        <v>0.20933421137419914</v>
      </c>
      <c r="R17" s="61">
        <f>+'Deuda Interna colones'!R16+'Deuda Externa colones'!R26</f>
        <v>5672064.8369653393</v>
      </c>
      <c r="S17" s="72">
        <f>+R17/R6</f>
        <v>0.20982938645935878</v>
      </c>
      <c r="T17" s="61">
        <f>+'Deuda Interna colones'!T16+'Deuda Externa colones'!T26</f>
        <v>5663649.8658268377</v>
      </c>
      <c r="U17" s="72">
        <f>+T17/T6</f>
        <v>0.20811727002205729</v>
      </c>
      <c r="V17" s="61">
        <f>+'Deuda Interna colones'!V16+'Deuda Externa colones'!V26</f>
        <v>5780067.2806382701</v>
      </c>
      <c r="W17" s="72">
        <f>+V17/V6</f>
        <v>0.20997257244675702</v>
      </c>
      <c r="X17" s="61">
        <f>+'Deuda Interna colones'!X16+'Deuda Externa colones'!X26</f>
        <v>5755531.2970089726</v>
      </c>
      <c r="Y17" s="72">
        <f>+X17/X6</f>
        <v>0.21241518085772132</v>
      </c>
      <c r="Z17" s="61">
        <f>+'Deuda Interna colones'!Z16+'Deuda Externa colones'!Z26</f>
        <v>6037644.0694623096</v>
      </c>
      <c r="AA17" s="72">
        <f>+Z17/Z6</f>
        <v>0.22138628034577457</v>
      </c>
      <c r="AB17" s="61">
        <f>+'Deuda Interna colones'!AB16+'Deuda Externa colones'!AB26</f>
        <v>6097233.9281822219</v>
      </c>
      <c r="AC17" s="72">
        <f>+AB17/AB6</f>
        <v>0.22189576074289885</v>
      </c>
      <c r="AD17" s="61">
        <f>+'Deuda Interna colones'!AD16+'Deuda Externa colones'!AD26</f>
        <v>6068675.3957054168</v>
      </c>
      <c r="AE17" s="72">
        <f>+AD17/AD6</f>
        <v>0.21885816709879535</v>
      </c>
      <c r="AF17" s="60">
        <f>+'Deuda Interna colones'!AF16+'Deuda Externa colones'!AF26</f>
        <v>6526849.0309589319</v>
      </c>
      <c r="AG17" s="71">
        <f>+AF17/AF6</f>
        <v>0.22946802675979983</v>
      </c>
      <c r="AH17" s="60">
        <f>+'Deuda Interna colones'!AH16+'Deuda Externa colones'!AH26</f>
        <v>6704489.7367583886</v>
      </c>
      <c r="AI17" s="71">
        <f>+AH17/AH6</f>
        <v>0.23339442878519506</v>
      </c>
      <c r="AJ17" s="60">
        <f>+'Deuda Interna colones'!AJ16+'Deuda Externa colones'!AJ26</f>
        <v>6826247.5872710254</v>
      </c>
      <c r="AK17" s="71">
        <f>+AJ17/AJ6</f>
        <v>0.23546260097152266</v>
      </c>
      <c r="AL17" s="60">
        <f>+'Deuda Interna colones'!AL16+'Deuda Externa colones'!AL26</f>
        <v>6834089.8149538916</v>
      </c>
      <c r="AM17" s="71">
        <f>+AL17/AL6</f>
        <v>0.23635702613997447</v>
      </c>
      <c r="AN17" s="60">
        <f>+'Deuda Interna colones'!AN16+'Deuda Externa colones'!AN26</f>
        <v>6922761.3991818223</v>
      </c>
      <c r="AO17" s="71">
        <f>+AN17/AN6</f>
        <v>0.24193499699669763</v>
      </c>
      <c r="AP17" s="61">
        <f>+'Deuda Interna colones'!AP16+'Deuda Externa colones'!AP26</f>
        <v>6852249.6207477599</v>
      </c>
      <c r="AQ17" s="72">
        <f>+AP17/AP6</f>
        <v>0.23758692943200502</v>
      </c>
      <c r="AR17" s="61">
        <f>+'Deuda Interna colones'!AR16+'Deuda Externa colones'!AR26</f>
        <v>6677776.0418291921</v>
      </c>
      <c r="AS17" s="72">
        <f>+AR17/AR6</f>
        <v>0.23655845938220146</v>
      </c>
      <c r="AT17" s="61">
        <f>+'Deuda Interna colones'!AT16+'Deuda Externa colones'!AT26</f>
        <v>6671743.6860467903</v>
      </c>
      <c r="AU17" s="72">
        <f>+AT17/AT6</f>
        <v>0.23661146446904738</v>
      </c>
      <c r="AV17" s="61">
        <f>+'Deuda Interna colones'!AV16+'Deuda Externa colones'!AV26</f>
        <v>6722824.8117490578</v>
      </c>
      <c r="AW17" s="72">
        <f>+AV17/AV6</f>
        <v>0.23696591092313174</v>
      </c>
      <c r="AX17" s="60">
        <f>+'Deuda Interna colones'!AX16+'Deuda Externa colones'!AX26</f>
        <v>6682431.5135248695</v>
      </c>
      <c r="AY17" s="71">
        <f>+AX17/AX6</f>
        <v>0.2367681558583106</v>
      </c>
      <c r="AZ17" s="61">
        <f>+'Deuda Interna colones'!AZ16+'Deuda Externa colones'!AZ26</f>
        <v>6444795.5198692307</v>
      </c>
      <c r="BA17" s="72">
        <f>+AZ17/AZ6</f>
        <v>0.23622967581056034</v>
      </c>
      <c r="BB17" s="61">
        <f>+'Deuda Interna colones'!BB16+'Deuda Externa colones'!BB26</f>
        <v>6456584.3100606371</v>
      </c>
      <c r="BC17" s="72">
        <f>+BB17/BB6</f>
        <v>0.23472884405448433</v>
      </c>
      <c r="BD17" s="61">
        <f>+'Deuda Interna colones'!BD16+'Deuda Externa colones'!BD26</f>
        <v>6211531.3228092119</v>
      </c>
      <c r="BE17" s="72">
        <f>+BD17/BD6</f>
        <v>0.22723165647542312</v>
      </c>
      <c r="BF17" s="61">
        <f>+'Deuda Interna colones'!BF16+'Deuda Externa colones'!BF26</f>
        <v>6165519.0263066869</v>
      </c>
      <c r="BG17" s="72">
        <f>+BF17/BF6</f>
        <v>0.2161952506027997</v>
      </c>
      <c r="BH17" s="61">
        <f>+'Deuda Interna colones'!BH16+'Deuda Externa colones'!BH26</f>
        <v>6136623.996868087</v>
      </c>
      <c r="BI17" s="72">
        <f>+BH17/BH6</f>
        <v>0.21476667043152115</v>
      </c>
      <c r="BJ17" s="60">
        <f>+'Deuda Interna colones'!BJ16+'Deuda Externa colones'!BJ26</f>
        <v>6161759.8509800937</v>
      </c>
      <c r="BK17" s="71">
        <f>+BJ17/BJ6</f>
        <v>0.21519636042740672</v>
      </c>
      <c r="BL17" s="61">
        <f>+'Deuda Interna colones'!BL16+'Deuda Externa colones'!BL26</f>
        <v>6316009.9676859658</v>
      </c>
      <c r="BM17" s="72">
        <f>+BL17/BL6</f>
        <v>0.22162945138082782</v>
      </c>
      <c r="BN17" s="61">
        <f>+'Deuda Interna colones'!BN16+'Deuda Externa colones'!BN26</f>
        <v>6239621.4983915742</v>
      </c>
      <c r="BO17" s="72">
        <f>+BN17/BN6</f>
        <v>0.2201327424936976</v>
      </c>
      <c r="BP17" s="61">
        <f>+'Deuda Interna colones'!BP16+'Deuda Externa colones'!BP26</f>
        <v>6240427.8761237795</v>
      </c>
      <c r="BQ17" s="72">
        <f>+BP17/BP6</f>
        <v>0.22103899762711282</v>
      </c>
      <c r="BR17" s="61">
        <f>+'Deuda Interna colones'!BR16+'Deuda Externa colones'!BR26</f>
        <v>6228984.4540928919</v>
      </c>
      <c r="BS17" s="72">
        <f>+BR17/BR6</f>
        <v>0.22075546138827709</v>
      </c>
      <c r="BT17" s="61">
        <f>+'Deuda Interna colones'!BT16+'Deuda Externa colones'!BT26</f>
        <v>6147587.6600932982</v>
      </c>
      <c r="BU17" s="72">
        <f>+BT17/BT6</f>
        <v>0.21199396605658158</v>
      </c>
      <c r="BV17" s="61">
        <f>+'Deuda Interna colones'!BV16+'Deuda Externa colones'!BV26</f>
        <v>6044958.8121798337</v>
      </c>
      <c r="BW17" s="72">
        <f>+BV17/BV6</f>
        <v>0.21016965609667082</v>
      </c>
      <c r="BX17" s="61">
        <f>+'Deuda Interna colones'!BX16+'Deuda Externa colones'!BX26</f>
        <v>6398692.6435053097</v>
      </c>
      <c r="BY17" s="72">
        <f>+BX17/BX6</f>
        <v>0.22077818848448924</v>
      </c>
      <c r="BZ17" s="60">
        <f>+'Deuda Interna colones'!BZ16+'Deuda Externa colones'!BZ26</f>
        <v>6214442.2887159288</v>
      </c>
      <c r="CA17" s="71">
        <f>+BZ17/BZ6</f>
        <v>0.21554488849133485</v>
      </c>
      <c r="CB17" s="60">
        <f>+'Deuda Interna colones'!CB16+'Deuda Externa colones'!CB26</f>
        <v>6082215.7139723953</v>
      </c>
      <c r="CC17" s="71">
        <f>+CB17/CB6</f>
        <v>0.21367168999537689</v>
      </c>
      <c r="CD17" s="61">
        <f>+'Deuda Interna colones'!CD16+'Deuda Externa colones'!CD26</f>
        <v>6063338.3225172907</v>
      </c>
      <c r="CE17" s="72">
        <f>+CD17/CD6</f>
        <v>0.21063935295355682</v>
      </c>
      <c r="CF17" s="61">
        <f>+'Deuda Interna colones'!CF16+'Deuda Externa colones'!CF26</f>
        <v>6222239.0396192269</v>
      </c>
      <c r="CG17" s="72">
        <f>+CF17/CF6</f>
        <v>0.21203906478444703</v>
      </c>
      <c r="CH17" s="61">
        <f>+'Deuda Interna colones'!CH16+'Deuda Externa colones'!CH26</f>
        <v>6469332.3721107133</v>
      </c>
      <c r="CI17" s="72">
        <f>+CH17/CH6</f>
        <v>0.22146602385373929</v>
      </c>
      <c r="CJ17" s="61">
        <f>+'Deuda Interna colones'!CJ16+'Deuda Externa colones'!CJ26</f>
        <v>6419958.3572867066</v>
      </c>
      <c r="CK17" s="72">
        <f>+CJ17/CJ6</f>
        <v>0.21977048520322934</v>
      </c>
      <c r="CL17" s="61">
        <f>+'Deuda Interna colones'!CL16+'Deuda Externa colones'!CL26</f>
        <v>6411515.3507437902</v>
      </c>
      <c r="CM17" s="72">
        <f>+CL17/CL6</f>
        <v>0.21793303522866955</v>
      </c>
      <c r="CN17" s="61">
        <f>+'Deuda Interna colones'!CN16+'Deuda Externa colones'!CN26</f>
        <v>6361531.8481173106</v>
      </c>
      <c r="CO17" s="72">
        <f>+CN17/CN6</f>
        <v>0.21743488011165665</v>
      </c>
      <c r="CP17" s="61">
        <f>+'Deuda Interna colones'!CP16+'Deuda Externa colones'!CP26</f>
        <v>6286474.5370593145</v>
      </c>
      <c r="CQ17" s="72">
        <f>+CP17/CP6</f>
        <v>0.21465631270760702</v>
      </c>
      <c r="CR17" s="61">
        <f>+'Deuda Interna colones'!CR16+'Deuda Externa colones'!CR26</f>
        <v>6205497.0617544204</v>
      </c>
      <c r="CS17" s="72">
        <f>+CR17/CR6</f>
        <v>0.21123690252560298</v>
      </c>
      <c r="CT17" s="61">
        <f>+'Deuda Interna colones'!CT16+'Deuda Externa colones'!CT26</f>
        <v>6146129.7257922664</v>
      </c>
      <c r="CU17" s="72">
        <f>+CT17/CT6</f>
        <v>0.20941931616009615</v>
      </c>
      <c r="CV17" s="61">
        <f>+'Deuda Interna colones'!CV16+'Deuda Externa colones'!CV26</f>
        <v>6140522.3473081654</v>
      </c>
      <c r="CW17" s="72">
        <f>+CV17/CV6</f>
        <v>0.20935695349415526</v>
      </c>
      <c r="CX17" s="61">
        <f>+'Deuda Interna colones'!CX16+'Deuda Externa colones'!CX26</f>
        <v>6115321.2109596897</v>
      </c>
      <c r="CY17" s="72">
        <f>+CX17/CX6</f>
        <v>0.20801297065964747</v>
      </c>
      <c r="CZ17" s="61">
        <f>+'Deuda Interna colones'!CZ16+'Deuda Externa colones'!CZ26</f>
        <v>6042462.9802544462</v>
      </c>
      <c r="DA17" s="72">
        <f>+CZ17/CZ6</f>
        <v>0.20460606195286429</v>
      </c>
      <c r="DB17" s="61">
        <f>+'Deuda Interna colones'!DB16+'Deuda Externa colones'!DB26</f>
        <v>6111020.1715493063</v>
      </c>
      <c r="DC17" s="72">
        <f>+DB17/DB6</f>
        <v>0.20671343918583296</v>
      </c>
      <c r="DD17" s="61">
        <f>+'Deuda Interna colones'!DD16+'Deuda Externa colones'!DD26</f>
        <v>6098533.5807315344</v>
      </c>
      <c r="DE17" s="72">
        <f>+DD17/DD6</f>
        <v>0.20542209570136608</v>
      </c>
      <c r="DF17" s="61">
        <f>+'Deuda Interna colones'!DF16+'Deuda Externa colones'!DF26</f>
        <v>6095611.5111095738</v>
      </c>
      <c r="DG17" s="72">
        <f>+DF17/DF6</f>
        <v>0.20549399792202341</v>
      </c>
      <c r="DH17" s="62">
        <f>+'Deuda Interna colones'!DH16+'Deuda Externa colones'!DH26</f>
        <v>5857847.6123955157</v>
      </c>
      <c r="DI17" s="73">
        <f>+DH17/DH6</f>
        <v>0.19775011845807364</v>
      </c>
      <c r="DJ17" s="62"/>
    </row>
    <row r="18" spans="1:114">
      <c r="A18" s="98" t="s">
        <v>53</v>
      </c>
      <c r="B18" s="64">
        <f>+B17/B65</f>
        <v>0.1477949913483276</v>
      </c>
      <c r="C18" s="65"/>
      <c r="D18" s="66"/>
      <c r="E18" s="67"/>
      <c r="F18" s="66"/>
      <c r="G18" s="67"/>
      <c r="H18" s="66"/>
      <c r="I18" s="67"/>
      <c r="J18" s="66"/>
      <c r="K18" s="67"/>
      <c r="L18" s="66"/>
      <c r="M18" s="67"/>
      <c r="N18" s="66"/>
      <c r="O18" s="67"/>
      <c r="P18" s="66"/>
      <c r="Q18" s="67"/>
      <c r="R18" s="66"/>
      <c r="S18" s="67"/>
      <c r="T18" s="66"/>
      <c r="U18" s="67"/>
      <c r="V18" s="66"/>
      <c r="W18" s="67"/>
      <c r="X18" s="66"/>
      <c r="Y18" s="67"/>
      <c r="Z18" s="66">
        <f>+Z17/Z65</f>
        <v>0.14971855267672496</v>
      </c>
      <c r="AA18" s="67"/>
      <c r="AB18" s="66">
        <v>0</v>
      </c>
      <c r="AC18" s="67"/>
      <c r="AD18" s="66">
        <v>0</v>
      </c>
      <c r="AE18" s="67"/>
      <c r="AF18" s="64">
        <v>0</v>
      </c>
      <c r="AG18" s="65"/>
      <c r="AH18" s="64">
        <v>0</v>
      </c>
      <c r="AI18" s="65"/>
      <c r="AJ18" s="64">
        <v>0</v>
      </c>
      <c r="AK18" s="65"/>
      <c r="AL18" s="64">
        <v>0</v>
      </c>
      <c r="AM18" s="65"/>
      <c r="AN18" s="64">
        <v>0</v>
      </c>
      <c r="AO18" s="65"/>
      <c r="AP18" s="66">
        <v>0</v>
      </c>
      <c r="AQ18" s="67"/>
      <c r="AR18" s="66">
        <v>0</v>
      </c>
      <c r="AS18" s="67"/>
      <c r="AT18" s="66">
        <v>0</v>
      </c>
      <c r="AU18" s="67"/>
      <c r="AV18" s="66">
        <v>0</v>
      </c>
      <c r="AW18" s="67"/>
      <c r="AX18" s="64">
        <f>+AX17/AX65</f>
        <v>0.14912802844186199</v>
      </c>
      <c r="AY18" s="65"/>
      <c r="AZ18" s="68" t="e">
        <f>+AZ17/AZ65</f>
        <v>#DIV/0!</v>
      </c>
      <c r="BA18" s="67"/>
      <c r="BB18" s="68" t="e">
        <f>+BB17/BB65</f>
        <v>#DIV/0!</v>
      </c>
      <c r="BC18" s="67"/>
      <c r="BD18" s="68" t="e">
        <f>+BD17/BD65</f>
        <v>#DIV/0!</v>
      </c>
      <c r="BE18" s="67"/>
      <c r="BF18" s="68" t="e">
        <f>+BF17/BF65</f>
        <v>#DIV/0!</v>
      </c>
      <c r="BG18" s="67"/>
      <c r="BH18" s="68" t="e">
        <f>+BH17/BH65</f>
        <v>#DIV/0!</v>
      </c>
      <c r="BI18" s="67"/>
      <c r="BJ18" s="275" t="e">
        <f>+BJ17/BJ65</f>
        <v>#DIV/0!</v>
      </c>
      <c r="BK18" s="65"/>
      <c r="BL18" s="68" t="e">
        <f>+BL17/BL65</f>
        <v>#DIV/0!</v>
      </c>
      <c r="BM18" s="67"/>
      <c r="BN18" s="68" t="e">
        <f>+BN17/BN65</f>
        <v>#DIV/0!</v>
      </c>
      <c r="BO18" s="67"/>
      <c r="BP18" s="68"/>
      <c r="BQ18" s="67"/>
      <c r="BR18" s="68"/>
      <c r="BS18" s="67"/>
      <c r="BT18" s="68"/>
      <c r="BU18" s="67"/>
      <c r="BV18" s="66">
        <f>+BV17/BV65</f>
        <v>0.12845415014780256</v>
      </c>
      <c r="BW18" s="67"/>
      <c r="BX18" s="66"/>
      <c r="BY18" s="67"/>
      <c r="BZ18" s="64"/>
      <c r="CA18" s="65"/>
      <c r="CB18" s="64"/>
      <c r="CC18" s="65"/>
      <c r="CD18" s="66"/>
      <c r="CE18" s="67"/>
      <c r="CF18" s="66"/>
      <c r="CG18" s="67"/>
      <c r="CH18" s="66"/>
      <c r="CI18" s="67"/>
      <c r="CJ18" s="66"/>
      <c r="CK18" s="67"/>
      <c r="CL18" s="66"/>
      <c r="CM18" s="67"/>
      <c r="CN18" s="66"/>
      <c r="CO18" s="67"/>
      <c r="CP18" s="66"/>
      <c r="CQ18" s="67"/>
      <c r="CR18" s="66"/>
      <c r="CS18" s="67"/>
      <c r="CT18" s="66">
        <f>+CT17/CT65</f>
        <v>0.12513514734745068</v>
      </c>
      <c r="CU18" s="67"/>
      <c r="CV18" s="68" t="e">
        <f>+CV17/CV65</f>
        <v>#DIV/0!</v>
      </c>
      <c r="CW18" s="67"/>
      <c r="CX18" s="68" t="e">
        <f>+CX17/CX65</f>
        <v>#DIV/0!</v>
      </c>
      <c r="CY18" s="67"/>
      <c r="CZ18" s="68" t="e">
        <f>+CZ17/CZ65</f>
        <v>#DIV/0!</v>
      </c>
      <c r="DA18" s="67"/>
      <c r="DB18" s="68" t="e">
        <f>+DB17/DB65</f>
        <v>#DIV/0!</v>
      </c>
      <c r="DC18" s="67"/>
      <c r="DD18" s="458" t="e">
        <f>+DD17/DD65</f>
        <v>#DIV/0!</v>
      </c>
      <c r="DE18" s="67"/>
      <c r="DF18" s="458" t="e">
        <f>+DF17/DF65</f>
        <v>#DIV/0!</v>
      </c>
      <c r="DG18" s="67"/>
      <c r="DH18" s="451" t="e">
        <f>+DH17/DH65</f>
        <v>#DIV/0!</v>
      </c>
      <c r="DI18" s="70"/>
      <c r="DJ18" s="62"/>
    </row>
    <row r="19" spans="1:114">
      <c r="A19" s="92" t="s">
        <v>57</v>
      </c>
      <c r="B19" s="60">
        <f>+'Deuda Interna colones'!B18+'Deuda Externa colones'!B28</f>
        <v>17829426.14963793</v>
      </c>
      <c r="C19" s="71">
        <f>+B19/B6</f>
        <v>0.73012994979288193</v>
      </c>
      <c r="D19" s="61">
        <f>+'Deuda Interna colones'!D18+'Deuda Externa colones'!D28</f>
        <v>18136579.513676818</v>
      </c>
      <c r="E19" s="72">
        <f>+D19/D6</f>
        <v>0.73358309826281087</v>
      </c>
      <c r="F19" s="61">
        <f>+'Deuda Interna colones'!F18+'Deuda Externa colones'!F28</f>
        <v>18550003.231273092</v>
      </c>
      <c r="G19" s="72">
        <f>+F19/F6</f>
        <v>0.73807936121061768</v>
      </c>
      <c r="H19" s="61">
        <f>+'Deuda Interna colones'!H18+'Deuda Externa colones'!H28</f>
        <v>18931516.464518838</v>
      </c>
      <c r="I19" s="72">
        <f>+H19/H6</f>
        <v>0.74580281310954855</v>
      </c>
      <c r="J19" s="61">
        <f>+'Deuda Interna colones'!J18+'Deuda Externa colones'!J28</f>
        <v>19350547.475495759</v>
      </c>
      <c r="K19" s="72">
        <f>+J19/J6</f>
        <v>0.75414648508664062</v>
      </c>
      <c r="L19" s="61">
        <f>+'Deuda Interna colones'!L18+'Deuda Externa colones'!L28</f>
        <v>19451215.321106758</v>
      </c>
      <c r="M19" s="72">
        <f>+L19/L6</f>
        <v>0.75406503432423</v>
      </c>
      <c r="N19" s="61">
        <f>+'Deuda Interna colones'!N18+'Deuda Externa colones'!N28</f>
        <v>19680574.884109486</v>
      </c>
      <c r="O19" s="72">
        <f>+N19/N6</f>
        <v>0.75040250138219677</v>
      </c>
      <c r="P19" s="61">
        <f>+'Deuda Interna colones'!P18+'Deuda Externa colones'!P28</f>
        <v>19644998.778517865</v>
      </c>
      <c r="Q19" s="72">
        <f>+P19/P6</f>
        <v>0.74455465834421219</v>
      </c>
      <c r="R19" s="61">
        <f>+'Deuda Interna colones'!R18+'Deuda Externa colones'!R28</f>
        <v>20115993.950186841</v>
      </c>
      <c r="S19" s="72">
        <f>+R19/R6</f>
        <v>0.74416051119157389</v>
      </c>
      <c r="T19" s="61">
        <f>+'Deuda Interna colones'!T18+'Deuda Externa colones'!T28</f>
        <v>20284440.63940382</v>
      </c>
      <c r="U19" s="72">
        <f>+T19/T6</f>
        <v>0.74537489248214561</v>
      </c>
      <c r="V19" s="61">
        <f>+'Deuda Interna colones'!V18+'Deuda Externa colones'!V28</f>
        <v>20419788.023880936</v>
      </c>
      <c r="W19" s="72">
        <f>+V19/V6</f>
        <v>0.7417898809853124</v>
      </c>
      <c r="X19" s="61">
        <f>+'Deuda Interna colones'!X18+'Deuda Externa colones'!X28</f>
        <v>20005145.523345359</v>
      </c>
      <c r="Y19" s="72">
        <f>+X19/X6</f>
        <v>0.73831526320337437</v>
      </c>
      <c r="Z19" s="61">
        <f>+'Deuda Interna colones'!Z18+'Deuda Externa colones'!Z28</f>
        <v>19889700.270959344</v>
      </c>
      <c r="AA19" s="72">
        <f>+Z19/Z6</f>
        <v>0.72930876837398195</v>
      </c>
      <c r="AB19" s="61">
        <f>+'Deuda Interna colones'!AB18+'Deuda Externa colones'!AB28</f>
        <v>20058135.943945002</v>
      </c>
      <c r="AC19" s="72">
        <f>+AB19/AB6</f>
        <v>0.72997286749880175</v>
      </c>
      <c r="AD19" s="61">
        <f>+'Deuda Interna colones'!AD18+'Deuda Externa colones'!AD28</f>
        <v>20044960.283137973</v>
      </c>
      <c r="AE19" s="72">
        <f>+AD19/AD6</f>
        <v>0.72289305014406458</v>
      </c>
      <c r="AF19" s="60">
        <f>+'Deuda Interna colones'!AF18+'Deuda Externa colones'!AF28</f>
        <v>20230700.528928954</v>
      </c>
      <c r="AG19" s="71">
        <f>+AF19/AF6</f>
        <v>0.71126188277403957</v>
      </c>
      <c r="AH19" s="60">
        <f>+'Deuda Interna colones'!AH18+'Deuda Externa colones'!AH28</f>
        <v>20305390.538021576</v>
      </c>
      <c r="AI19" s="71">
        <f>+AH19/AH6</f>
        <v>0.706864386695777</v>
      </c>
      <c r="AJ19" s="60">
        <f>+'Deuda Interna colones'!AJ18+'Deuda Externa colones'!AJ28</f>
        <v>20410693.55626896</v>
      </c>
      <c r="AK19" s="71">
        <f>+AJ19/AJ6</f>
        <v>0.70404053338960348</v>
      </c>
      <c r="AL19" s="60">
        <f>+'Deuda Interna colones'!AL18+'Deuda Externa colones'!AL28</f>
        <v>20220091.99341337</v>
      </c>
      <c r="AM19" s="71">
        <f>+AL19/AL6</f>
        <v>0.6993119700274435</v>
      </c>
      <c r="AN19" s="60">
        <f>+'Deuda Interna colones'!AN18+'Deuda Externa colones'!AN28</f>
        <v>19790079.694313917</v>
      </c>
      <c r="AO19" s="71">
        <f>+AN19/AN6</f>
        <v>0.69161893575793487</v>
      </c>
      <c r="AP19" s="61">
        <f>+'Deuda Interna colones'!AP18+'Deuda Externa colones'!AP28</f>
        <v>20044890.591264382</v>
      </c>
      <c r="AQ19" s="72">
        <f>+AP19/AP6</f>
        <v>0.69501321025419516</v>
      </c>
      <c r="AR19" s="61">
        <f>+'Deuda Interna colones'!AR18+'Deuda Externa colones'!AR28</f>
        <v>19558476.276088908</v>
      </c>
      <c r="AS19" s="72">
        <f>+AR19/AR6</f>
        <v>0.6928538763135228</v>
      </c>
      <c r="AT19" s="61">
        <f>+'Deuda Interna colones'!AT18+'Deuda Externa colones'!AT28</f>
        <v>19500137.8582674</v>
      </c>
      <c r="AU19" s="72">
        <f>+AT19/AT6</f>
        <v>0.69156676172115827</v>
      </c>
      <c r="AV19" s="61">
        <f>+'Deuda Interna colones'!AV18+'Deuda Externa colones'!AV28</f>
        <v>19513488.118529003</v>
      </c>
      <c r="AW19" s="72">
        <f>+AV19/AV6</f>
        <v>0.68781079632088649</v>
      </c>
      <c r="AX19" s="60">
        <f>+'Deuda Interna colones'!AX18+'Deuda Externa colones'!AX28</f>
        <v>19393509.220758103</v>
      </c>
      <c r="AY19" s="71">
        <f>+AX19/AX6</f>
        <v>0.68713991374645</v>
      </c>
      <c r="AZ19" s="61">
        <f>+'Deuda Interna colones'!AZ18+'Deuda Externa colones'!AZ28</f>
        <v>18671989.221860826</v>
      </c>
      <c r="BA19" s="72">
        <f>+AZ19/AZ6</f>
        <v>0.68440929537946915</v>
      </c>
      <c r="BB19" s="61">
        <f>+'Deuda Interna colones'!BB18+'Deuda Externa colones'!BB28</f>
        <v>18871215.269211527</v>
      </c>
      <c r="BC19" s="72">
        <f>+BB19/BB6</f>
        <v>0.68606221700584513</v>
      </c>
      <c r="BD19" s="61">
        <f>+'Deuda Interna colones'!BD18+'Deuda Externa colones'!BD28</f>
        <v>18934205.223729439</v>
      </c>
      <c r="BE19" s="72">
        <f>+BD19/BD6</f>
        <v>0.69265541674638686</v>
      </c>
      <c r="BF19" s="61">
        <f>+'Deuda Interna colones'!BF18+'Deuda Externa colones'!BF28</f>
        <v>20193314.071431857</v>
      </c>
      <c r="BG19" s="72">
        <f>+BF19/BF6</f>
        <v>0.70808290065231116</v>
      </c>
      <c r="BH19" s="61">
        <f>+'Deuda Interna colones'!BH18+'Deuda Externa colones'!BH28</f>
        <v>20276754.298737496</v>
      </c>
      <c r="BI19" s="72">
        <f>+BH19/BH6</f>
        <v>0.70963627723002176</v>
      </c>
      <c r="BJ19" s="60">
        <f>+'Deuda Interna colones'!BJ18+'Deuda Externa colones'!BJ28</f>
        <v>20285237.612936497</v>
      </c>
      <c r="BK19" s="71">
        <f>+BJ19/BJ6</f>
        <v>0.70845171027149345</v>
      </c>
      <c r="BL19" s="61">
        <f>+'Deuda Interna colones'!BL18+'Deuda Externa colones'!BL28</f>
        <v>19976596.943872966</v>
      </c>
      <c r="BM19" s="72">
        <f>+BL19/BL6</f>
        <v>0.70098087934914721</v>
      </c>
      <c r="BN19" s="61">
        <f>+'Deuda Interna colones'!BN18+'Deuda Externa colones'!BN28</f>
        <v>19937540.45563842</v>
      </c>
      <c r="BO19" s="72">
        <f>+BN19/BN6</f>
        <v>0.70339289974721797</v>
      </c>
      <c r="BP19" s="61">
        <f>+'Deuda Interna colones'!BP18+'Deuda Externa colones'!BP28</f>
        <v>19803088.224153843</v>
      </c>
      <c r="BQ19" s="72">
        <f>+BP19/BP6</f>
        <v>0.70143503905170745</v>
      </c>
      <c r="BR19" s="61">
        <f>+'Deuda Interna colones'!BR18+'Deuda Externa colones'!BR28</f>
        <v>19714277.437360607</v>
      </c>
      <c r="BS19" s="72">
        <f>+BR19/BR6</f>
        <v>0.69867479100247898</v>
      </c>
      <c r="BT19" s="61">
        <f>+'Deuda Interna colones'!BT18+'Deuda Externa colones'!BT28</f>
        <v>20573794.264449053</v>
      </c>
      <c r="BU19" s="72">
        <f>+BT19/BT6</f>
        <v>0.70946857273223707</v>
      </c>
      <c r="BV19" s="61">
        <f>+'Deuda Interna colones'!BV18+'Deuda Externa colones'!BV28</f>
        <v>20429507.657196291</v>
      </c>
      <c r="BW19" s="72">
        <f>+BV19/BV6</f>
        <v>0.71028814785074401</v>
      </c>
      <c r="BX19" s="61">
        <f>+'Deuda Interna colones'!BX18+'Deuda Externa colones'!BX28</f>
        <v>20280368.611695401</v>
      </c>
      <c r="BY19" s="72">
        <f>+BX19/BX6</f>
        <v>0.69974654094886768</v>
      </c>
      <c r="BZ19" s="60">
        <f>+'Deuda Interna colones'!BZ18+'Deuda Externa colones'!BZ28</f>
        <v>20311712.355612844</v>
      </c>
      <c r="CA19" s="71">
        <f>+BZ19/BZ6</f>
        <v>0.70450179941461311</v>
      </c>
      <c r="CB19" s="60">
        <f>+'Deuda Interna colones'!CB18+'Deuda Externa colones'!CB28</f>
        <v>20077530.273413673</v>
      </c>
      <c r="CC19" s="71">
        <f>+CB19/CB6</f>
        <v>0.70533503351392501</v>
      </c>
      <c r="CD19" s="61">
        <f>+'Deuda Interna colones'!CD18+'Deuda Externa colones'!CD28</f>
        <v>20407727.437625244</v>
      </c>
      <c r="CE19" s="72">
        <f>+CD19/CD6</f>
        <v>0.70896101686261648</v>
      </c>
      <c r="CF19" s="61">
        <f>+'Deuda Interna colones'!CF18+'Deuda Externa colones'!CF28</f>
        <v>20768503.963646241</v>
      </c>
      <c r="CG19" s="72">
        <f>+CF19/CF6</f>
        <v>0.70774107670622677</v>
      </c>
      <c r="CH19" s="61">
        <f>+'Deuda Interna colones'!CH18+'Deuda Externa colones'!CH28</f>
        <v>20318287.094297577</v>
      </c>
      <c r="CI19" s="72">
        <f>+CH19/CH6</f>
        <v>0.69556022097295667</v>
      </c>
      <c r="CJ19" s="61">
        <f>+'Deuda Interna colones'!CJ18+'Deuda Externa colones'!CJ28</f>
        <v>20430067.446473345</v>
      </c>
      <c r="CK19" s="72">
        <f>+CJ19/CJ6</f>
        <v>0.69936993132518432</v>
      </c>
      <c r="CL19" s="61">
        <f>+'Deuda Interna colones'!CL18+'Deuda Externa colones'!CL28</f>
        <v>20596144.318680197</v>
      </c>
      <c r="CM19" s="72">
        <f>+CL19/CL6</f>
        <v>0.70008102606460743</v>
      </c>
      <c r="CN19" s="61">
        <f>+'Deuda Interna colones'!CN18+'Deuda Externa colones'!CN28</f>
        <v>20452001.670366116</v>
      </c>
      <c r="CO19" s="72">
        <f>+CN19/CN6</f>
        <v>0.69904209196964684</v>
      </c>
      <c r="CP19" s="61">
        <f>+'Deuda Interna colones'!CP18+'Deuda Externa colones'!CP28</f>
        <v>20472822.31713403</v>
      </c>
      <c r="CQ19" s="72">
        <f>+CP19/CP6</f>
        <v>0.69905962768278584</v>
      </c>
      <c r="CR19" s="61">
        <f>+'Deuda Interna colones'!CR18+'Deuda Externa colones'!CR28</f>
        <v>20643415.709586605</v>
      </c>
      <c r="CS19" s="72">
        <f>+CR19/CR6</f>
        <v>0.70270780062356553</v>
      </c>
      <c r="CT19" s="61">
        <f>+'Deuda Interna colones'!CT18+'Deuda Externa colones'!CT28</f>
        <v>20670026.209405512</v>
      </c>
      <c r="CU19" s="72">
        <f>+CT19/CT6</f>
        <v>0.70429732968693171</v>
      </c>
      <c r="CV19" s="61">
        <f>+'Deuda Interna colones'!CV18+'Deuda Externa colones'!CV28</f>
        <v>20616958.461989034</v>
      </c>
      <c r="CW19" s="72">
        <f>+CV19/CV6</f>
        <v>0.7029212450972866</v>
      </c>
      <c r="CX19" s="61">
        <f>+'Deuda Interna colones'!CX18+'Deuda Externa colones'!CX28</f>
        <v>20636036.316552609</v>
      </c>
      <c r="CY19" s="72">
        <f>+CX19/CX6</f>
        <v>0.70193585402406644</v>
      </c>
      <c r="CZ19" s="61">
        <f>+'Deuda Interna colones'!CZ18+'Deuda Externa colones'!CZ28</f>
        <v>20802739.468311816</v>
      </c>
      <c r="DA19" s="72">
        <f>+CZ19/CZ6</f>
        <v>0.70440921431403936</v>
      </c>
      <c r="DB19" s="61">
        <f>+'Deuda Interna colones'!DB18+'Deuda Externa colones'!DB28</f>
        <v>20750281.129833352</v>
      </c>
      <c r="DC19" s="72">
        <f>+DB19/DB6</f>
        <v>0.70190604121885536</v>
      </c>
      <c r="DD19" s="61">
        <f>+'Deuda Interna colones'!DD18+'Deuda Externa colones'!DD28</f>
        <v>20886953.807073094</v>
      </c>
      <c r="DE19" s="72">
        <f>+DD19/DD6</f>
        <v>0.7035530373109643</v>
      </c>
      <c r="DF19" s="61">
        <f>+'Deuda Interna colones'!DF18+'Deuda Externa colones'!DF28</f>
        <v>20860599.875221282</v>
      </c>
      <c r="DG19" s="72">
        <f>+DF19/DF6</f>
        <v>0.70324824008191722</v>
      </c>
      <c r="DH19" s="62">
        <f>+'Deuda Interna colones'!DH18+'Deuda Externa colones'!DH28</f>
        <v>21056789.614792723</v>
      </c>
      <c r="DI19" s="73">
        <f>+DH19/DH6</f>
        <v>0.7108383345208209</v>
      </c>
      <c r="DJ19" s="62"/>
    </row>
    <row r="20" spans="1:114">
      <c r="A20" s="98" t="s">
        <v>53</v>
      </c>
      <c r="B20" s="64">
        <f>+B19/B65</f>
        <v>0.48854105846265855</v>
      </c>
      <c r="C20" s="65"/>
      <c r="D20" s="66"/>
      <c r="E20" s="67"/>
      <c r="F20" s="66"/>
      <c r="G20" s="67"/>
      <c r="H20" s="66"/>
      <c r="I20" s="67"/>
      <c r="J20" s="66"/>
      <c r="K20" s="67"/>
      <c r="L20" s="66"/>
      <c r="M20" s="67"/>
      <c r="N20" s="66"/>
      <c r="O20" s="67"/>
      <c r="P20" s="66"/>
      <c r="Q20" s="67"/>
      <c r="R20" s="66"/>
      <c r="S20" s="67"/>
      <c r="T20" s="66"/>
      <c r="U20" s="67"/>
      <c r="V20" s="66"/>
      <c r="W20" s="67"/>
      <c r="X20" s="66"/>
      <c r="Y20" s="67"/>
      <c r="Z20" s="66">
        <f>+Z19/Z65</f>
        <v>0.49321508579870527</v>
      </c>
      <c r="AA20" s="67"/>
      <c r="AB20" s="66">
        <v>0</v>
      </c>
      <c r="AC20" s="67"/>
      <c r="AD20" s="66">
        <v>0</v>
      </c>
      <c r="AE20" s="67"/>
      <c r="AF20" s="64">
        <v>0</v>
      </c>
      <c r="AG20" s="65"/>
      <c r="AH20" s="64">
        <v>0</v>
      </c>
      <c r="AI20" s="65"/>
      <c r="AJ20" s="64">
        <v>0</v>
      </c>
      <c r="AK20" s="65"/>
      <c r="AL20" s="64">
        <v>0</v>
      </c>
      <c r="AM20" s="65"/>
      <c r="AN20" s="64">
        <v>0</v>
      </c>
      <c r="AO20" s="65"/>
      <c r="AP20" s="66">
        <v>0</v>
      </c>
      <c r="AQ20" s="67"/>
      <c r="AR20" s="66">
        <v>0</v>
      </c>
      <c r="AS20" s="67"/>
      <c r="AT20" s="66">
        <v>0</v>
      </c>
      <c r="AU20" s="67"/>
      <c r="AV20" s="66">
        <v>0</v>
      </c>
      <c r="AW20" s="67"/>
      <c r="AX20" s="64">
        <f>+AX19/AX65</f>
        <v>0.43279392969568725</v>
      </c>
      <c r="AY20" s="65"/>
      <c r="AZ20" s="68" t="e">
        <f>+AZ19/AZ65</f>
        <v>#DIV/0!</v>
      </c>
      <c r="BA20" s="67"/>
      <c r="BB20" s="68" t="e">
        <f>+BB19/BB65</f>
        <v>#DIV/0!</v>
      </c>
      <c r="BC20" s="67"/>
      <c r="BD20" s="68" t="e">
        <f>+BD19/BD65</f>
        <v>#DIV/0!</v>
      </c>
      <c r="BE20" s="67"/>
      <c r="BF20" s="68" t="e">
        <f>+BF19/BF65</f>
        <v>#DIV/0!</v>
      </c>
      <c r="BG20" s="67"/>
      <c r="BH20" s="68" t="e">
        <f>+BH19/BH65</f>
        <v>#DIV/0!</v>
      </c>
      <c r="BI20" s="67"/>
      <c r="BJ20" s="275" t="e">
        <f>+BJ19/BJ65</f>
        <v>#DIV/0!</v>
      </c>
      <c r="BK20" s="65"/>
      <c r="BL20" s="68" t="e">
        <f>+BL19/BL65</f>
        <v>#DIV/0!</v>
      </c>
      <c r="BM20" s="67"/>
      <c r="BN20" s="68" t="e">
        <f>+BN19/BN65</f>
        <v>#DIV/0!</v>
      </c>
      <c r="BO20" s="67"/>
      <c r="BP20" s="68"/>
      <c r="BQ20" s="67"/>
      <c r="BR20" s="68"/>
      <c r="BS20" s="67"/>
      <c r="BT20" s="68"/>
      <c r="BU20" s="67"/>
      <c r="BV20" s="66">
        <f>+BV19/BV65</f>
        <v>0.43412289902714146</v>
      </c>
      <c r="BW20" s="67"/>
      <c r="BX20" s="66"/>
      <c r="BY20" s="67"/>
      <c r="BZ20" s="64"/>
      <c r="CA20" s="65"/>
      <c r="CB20" s="64"/>
      <c r="CC20" s="65"/>
      <c r="CD20" s="66"/>
      <c r="CE20" s="67"/>
      <c r="CF20" s="66"/>
      <c r="CG20" s="67"/>
      <c r="CH20" s="66"/>
      <c r="CI20" s="67"/>
      <c r="CJ20" s="66"/>
      <c r="CK20" s="67"/>
      <c r="CL20" s="66"/>
      <c r="CM20" s="67"/>
      <c r="CN20" s="66"/>
      <c r="CO20" s="67"/>
      <c r="CP20" s="66"/>
      <c r="CQ20" s="67"/>
      <c r="CR20" s="66"/>
      <c r="CS20" s="67"/>
      <c r="CT20" s="66">
        <f>+CT19/CT65</f>
        <v>0.42084155245457461</v>
      </c>
      <c r="CU20" s="67"/>
      <c r="CV20" s="68" t="e">
        <f>+CV19/CV65</f>
        <v>#DIV/0!</v>
      </c>
      <c r="CW20" s="67"/>
      <c r="CX20" s="68" t="e">
        <f>+CX19/CX65</f>
        <v>#DIV/0!</v>
      </c>
      <c r="CY20" s="67"/>
      <c r="CZ20" s="68" t="e">
        <f>+CZ19/CZ65</f>
        <v>#DIV/0!</v>
      </c>
      <c r="DA20" s="67"/>
      <c r="DB20" s="68" t="e">
        <f>+DB19/DB65</f>
        <v>#DIV/0!</v>
      </c>
      <c r="DC20" s="67"/>
      <c r="DD20" s="458" t="e">
        <f>+DD19/DD65</f>
        <v>#DIV/0!</v>
      </c>
      <c r="DE20" s="67"/>
      <c r="DF20" s="458" t="e">
        <f>+DF19/DF65</f>
        <v>#DIV/0!</v>
      </c>
      <c r="DG20" s="67"/>
      <c r="DH20" s="451" t="e">
        <f>+DH19/DH65</f>
        <v>#DIV/0!</v>
      </c>
      <c r="DI20" s="70"/>
      <c r="DJ20" s="62"/>
    </row>
    <row r="21" spans="1:114">
      <c r="A21" s="92" t="s">
        <v>58</v>
      </c>
      <c r="B21" s="60">
        <f>+B6-(B17+B19)</f>
        <v>1196283.7063784674</v>
      </c>
      <c r="C21" s="71">
        <f>+B21/B6</f>
        <v>4.8988820792411791E-2</v>
      </c>
      <c r="D21" s="61">
        <f>+D6-(D17+D19)</f>
        <v>1200567.8260981329</v>
      </c>
      <c r="E21" s="72">
        <f>+D21/D6</f>
        <v>4.8560218583640125E-2</v>
      </c>
      <c r="F21" s="61">
        <f>+F6-(F17+F19)</f>
        <v>1203024.1608881876</v>
      </c>
      <c r="G21" s="72">
        <f>+F21/F6</f>
        <v>4.7866692696438638E-2</v>
      </c>
      <c r="H21" s="61">
        <f>+H6-(H17+H19)</f>
        <v>1206336.9597784169</v>
      </c>
      <c r="I21" s="72">
        <f>+H21/H6</f>
        <v>4.7523371930978067E-2</v>
      </c>
      <c r="J21" s="61">
        <f>+J6-(J17+J19)</f>
        <v>1199126.2028158158</v>
      </c>
      <c r="K21" s="72">
        <f>+J21/J6</f>
        <v>4.6733396673866931E-2</v>
      </c>
      <c r="L21" s="61">
        <f>+L6-(L17+L19)</f>
        <v>1201060.9829552658</v>
      </c>
      <c r="M21" s="72">
        <f>+L21/L6</f>
        <v>4.6561516922538675E-2</v>
      </c>
      <c r="N21" s="61">
        <f>+N6-(N17+N19)</f>
        <v>1212265.4942363799</v>
      </c>
      <c r="O21" s="72">
        <f>+N21/N6</f>
        <v>4.6222585700421037E-2</v>
      </c>
      <c r="P21" s="61">
        <f>+P6-(P17+P19)</f>
        <v>1216637.4730263352</v>
      </c>
      <c r="Q21" s="72">
        <f>+P21/P6</f>
        <v>4.6111130281588725E-2</v>
      </c>
      <c r="R21" s="61">
        <f>+R6-(R17+R19)</f>
        <v>1243735.6277066022</v>
      </c>
      <c r="S21" s="72">
        <f>+R21/R6</f>
        <v>4.6010102349067446E-2</v>
      </c>
      <c r="T21" s="61">
        <f>+T6-(T17+T19)</f>
        <v>1265652.3294056803</v>
      </c>
      <c r="U21" s="72">
        <f>+T21/T6</f>
        <v>4.6507837495797129E-2</v>
      </c>
      <c r="V21" s="61">
        <f>+V6-(V17+V19)</f>
        <v>1327869.9278033562</v>
      </c>
      <c r="W21" s="72">
        <f>+V21/V6</f>
        <v>4.8237546567930542E-2</v>
      </c>
      <c r="X21" s="61">
        <f>+X6-(X17+X19)</f>
        <v>1334991.5483961515</v>
      </c>
      <c r="Y21" s="72">
        <f>+X21/X6</f>
        <v>4.9269555938904294E-2</v>
      </c>
      <c r="Z21" s="61">
        <f>+Z6-(Z17+Z19)</f>
        <v>1344644.0593669415</v>
      </c>
      <c r="AA21" s="72">
        <f>+Z21/Z6</f>
        <v>4.930495128024346E-2</v>
      </c>
      <c r="AB21" s="61">
        <f>+AB6-(AB17+AB19)</f>
        <v>1322549.9753223471</v>
      </c>
      <c r="AC21" s="72">
        <f>+AB21/AB6</f>
        <v>4.8131371758299339E-2</v>
      </c>
      <c r="AD21" s="61">
        <f>+AD6-(AD17+AD19)</f>
        <v>1615169.1272662207</v>
      </c>
      <c r="AE21" s="72">
        <f>+AD21/AD6</f>
        <v>5.8248782757140093E-2</v>
      </c>
      <c r="AF21" s="60">
        <f>+AF6-(AF17+AF19)</f>
        <v>1685842.4155485854</v>
      </c>
      <c r="AG21" s="71">
        <f>+AF21/AF6</f>
        <v>5.9270090466160573E-2</v>
      </c>
      <c r="AH21" s="60">
        <f>+AH6-(AH17+AH19)</f>
        <v>1716125.6185692586</v>
      </c>
      <c r="AI21" s="71">
        <f>+AH21/AH6</f>
        <v>5.9741184519027893E-2</v>
      </c>
      <c r="AJ21" s="60">
        <f>+AJ6-(AJ17+AJ19)</f>
        <v>1753852.1251396798</v>
      </c>
      <c r="AK21" s="71">
        <f>+AJ21/AJ6</f>
        <v>6.0496865638873763E-2</v>
      </c>
      <c r="AL21" s="60">
        <f>+AL6-(AL17+AL19)</f>
        <v>1860083.726970084</v>
      </c>
      <c r="AM21" s="71">
        <f>+AL21/AL6</f>
        <v>6.4331003832582126E-2</v>
      </c>
      <c r="AN21" s="60">
        <f>+AN6-(AN17+AN19)</f>
        <v>1901296.939937748</v>
      </c>
      <c r="AO21" s="71">
        <f>+AN21/AN6</f>
        <v>6.6446067245367446E-2</v>
      </c>
      <c r="AP21" s="61">
        <f>+AP6-(AP17+AP19)</f>
        <v>1943880.7866148241</v>
      </c>
      <c r="AQ21" s="72">
        <f>+AP21/AP6</f>
        <v>6.7399860313799798E-2</v>
      </c>
      <c r="AR21" s="61">
        <f>+AR6-(AR17+AR19)</f>
        <v>1992609.4157478251</v>
      </c>
      <c r="AS21" s="72">
        <f>+AR21/AR6</f>
        <v>7.0587664304275724E-2</v>
      </c>
      <c r="AT21" s="61">
        <f>+AT6-(AT17+AT19)</f>
        <v>2025161.659057565</v>
      </c>
      <c r="AU21" s="72">
        <f>+AT21/AT6</f>
        <v>7.1821773809794334E-2</v>
      </c>
      <c r="AV21" s="61">
        <f>+AV6-(AV17+AV19)</f>
        <v>2134117.1689687595</v>
      </c>
      <c r="AW21" s="72">
        <f>+AV21/AV6</f>
        <v>7.5223292755981733E-2</v>
      </c>
      <c r="AX21" s="60">
        <f>+AX6-(AX17+AX19)</f>
        <v>2147582.3543702327</v>
      </c>
      <c r="AY21" s="71">
        <f>+AX21/AX6</f>
        <v>7.609193039523944E-2</v>
      </c>
      <c r="AZ21" s="61">
        <f>+AZ6-(AZ17+AZ19)</f>
        <v>2165120.0306301489</v>
      </c>
      <c r="BA21" s="72">
        <f>+AZ21/AZ6</f>
        <v>7.9361028809970466E-2</v>
      </c>
      <c r="BB21" s="61">
        <f>+BB6-(BB17+BB19)</f>
        <v>2178765.8625188768</v>
      </c>
      <c r="BC21" s="72">
        <f>+BB21/BB6</f>
        <v>7.9208938939670473E-2</v>
      </c>
      <c r="BD21" s="61">
        <f>+BD6-(BD17+BD19)</f>
        <v>2189941.1453635655</v>
      </c>
      <c r="BE21" s="72">
        <f>+BD21/BD6</f>
        <v>8.0112926778190055E-2</v>
      </c>
      <c r="BF21" s="61">
        <f>+BF6-(BF17+BF19)</f>
        <v>2159457.702433385</v>
      </c>
      <c r="BG21" s="72">
        <f>+BF21/BF6</f>
        <v>7.5721848744889242E-2</v>
      </c>
      <c r="BH21" s="61">
        <f>+BH6-(BH17+BH19)</f>
        <v>2160068.3408675715</v>
      </c>
      <c r="BI21" s="72">
        <f>+BH21/BH6</f>
        <v>7.559705233845708E-2</v>
      </c>
      <c r="BJ21" s="60">
        <f>+BJ6-(BJ17+BJ19)</f>
        <v>2186199.8575533107</v>
      </c>
      <c r="BK21" s="71">
        <f>+BJ21/BJ6</f>
        <v>7.6351929301099811E-2</v>
      </c>
      <c r="BL21" s="61">
        <f>+BL6-(BL17+BL19)</f>
        <v>2205455.6353410743</v>
      </c>
      <c r="BM21" s="72">
        <f>+BL21/BL6</f>
        <v>7.7389669270024872E-2</v>
      </c>
      <c r="BN21" s="61">
        <f>+BN6-(BN17+BN19)</f>
        <v>2167651.3968063295</v>
      </c>
      <c r="BO21" s="72">
        <f>+BN21/BN6</f>
        <v>7.6474357759084427E-2</v>
      </c>
      <c r="BP21" s="61">
        <f>+BP6-(BP17+BP19)</f>
        <v>2188732.25008462</v>
      </c>
      <c r="BQ21" s="72">
        <f>+BP21/BP6</f>
        <v>7.7525963321179725E-2</v>
      </c>
      <c r="BR21" s="61">
        <f>+BR6-(BR17+BR19)</f>
        <v>2273410.1442929022</v>
      </c>
      <c r="BS21" s="72">
        <f>+BR21/BR6</f>
        <v>8.0569747609244055E-2</v>
      </c>
      <c r="BT21" s="61">
        <f>+BT6-(BT17+BT19)</f>
        <v>2277498.4419511706</v>
      </c>
      <c r="BU21" s="72">
        <f>+BT21/BT6</f>
        <v>7.8537461211181256E-2</v>
      </c>
      <c r="BV21" s="61">
        <f>+BV6-(BV17+BV19)</f>
        <v>2287815.0342837572</v>
      </c>
      <c r="BW21" s="72">
        <f>+BV21/BV6</f>
        <v>7.9542196052585126E-2</v>
      </c>
      <c r="BX21" s="61">
        <f>+BX6-(BX17+BX19)</f>
        <v>2303387.9959165454</v>
      </c>
      <c r="BY21" s="72">
        <f>+BX21/BX6</f>
        <v>7.9475270566643053E-2</v>
      </c>
      <c r="BZ21" s="60">
        <f>+BZ6-(BZ17+BZ19)</f>
        <v>2305159.0194408819</v>
      </c>
      <c r="CA21" s="71">
        <f>+BZ21/BZ6</f>
        <v>7.9953312094052029E-2</v>
      </c>
      <c r="CB21" s="60">
        <f>+CB6-(CB17+CB19)</f>
        <v>2305492.9691832028</v>
      </c>
      <c r="CC21" s="71">
        <f>+CB21/CB6</f>
        <v>8.0993276490697999E-2</v>
      </c>
      <c r="CD21" s="61">
        <f>+CD6-(CD17+CD19)</f>
        <v>2314335.6261510141</v>
      </c>
      <c r="CE21" s="72">
        <f>+CD21/CD6</f>
        <v>8.0399630183826717E-2</v>
      </c>
      <c r="CF21" s="61">
        <f>+CF6-(CF17+CF19)</f>
        <v>2354033.8469087258</v>
      </c>
      <c r="CG21" s="72">
        <f>+CF21/CF6</f>
        <v>8.0219858509326239E-2</v>
      </c>
      <c r="CH21" s="61">
        <f>+CH6-(CH17+CH19)</f>
        <v>2423779.4630419165</v>
      </c>
      <c r="CI21" s="72">
        <f>+CH21/CH6</f>
        <v>8.297375517330402E-2</v>
      </c>
      <c r="CJ21" s="61">
        <f>+CJ6-(CJ17+CJ19)</f>
        <v>2362078.5939253345</v>
      </c>
      <c r="CK21" s="72">
        <f>+CJ21/CJ6</f>
        <v>8.0859583471586297E-2</v>
      </c>
      <c r="CL21" s="61">
        <f>+CL6-(CL17+CL19)</f>
        <v>2411998.2728260718</v>
      </c>
      <c r="CM21" s="72">
        <f>+CL21/CL6</f>
        <v>8.1985938706723077E-2</v>
      </c>
      <c r="CN21" s="61">
        <f>+CN6-(CN17+CN19)</f>
        <v>2443648.4242230579</v>
      </c>
      <c r="CO21" s="72">
        <f>+CN21/CN6</f>
        <v>8.3523027918696535E-2</v>
      </c>
      <c r="CP21" s="61">
        <f>+CP6-(CP17+CP19)</f>
        <v>2526934.9726917259</v>
      </c>
      <c r="CQ21" s="72">
        <f>+CP21/CP6</f>
        <v>8.6284059609607167E-2</v>
      </c>
      <c r="CR21" s="61">
        <f>+CR6-(CR17+CR19)</f>
        <v>2528042.6164718717</v>
      </c>
      <c r="CS21" s="72">
        <f>+CR21/CR6</f>
        <v>8.6055296850831464E-2</v>
      </c>
      <c r="CT21" s="61">
        <f>+CT6-(CT17+CT19)</f>
        <v>2532281.6324891225</v>
      </c>
      <c r="CU21" s="72">
        <f>+CT21/CT6</f>
        <v>8.6283354152972183E-2</v>
      </c>
      <c r="CV21" s="61">
        <f>+CV6-(CV17+CV19)</f>
        <v>2572915.1714581959</v>
      </c>
      <c r="CW21" s="72">
        <f>+CV21/CV6</f>
        <v>8.7721801408558106E-2</v>
      </c>
      <c r="CX21" s="61">
        <f>+CX6-(CX17+CX19)</f>
        <v>2647391.9426139109</v>
      </c>
      <c r="CY21" s="72">
        <f>+CX21/CX6</f>
        <v>9.0051175316286189E-2</v>
      </c>
      <c r="CZ21" s="61">
        <f>+CZ6-(CZ17+CZ19)</f>
        <v>2686977.207217671</v>
      </c>
      <c r="DA21" s="72">
        <f>+CZ21/CZ6</f>
        <v>9.0984723733096393E-2</v>
      </c>
      <c r="DB21" s="61">
        <f>+DB6-(DB17+DB19)</f>
        <v>2701460.5375105105</v>
      </c>
      <c r="DC21" s="72">
        <f>+DB21/DB6</f>
        <v>9.138051959531171E-2</v>
      </c>
      <c r="DD21" s="61">
        <f>+DD6-(DD17+DD19)</f>
        <v>2702329.5917150602</v>
      </c>
      <c r="DE21" s="72">
        <f>+DD21/DD6</f>
        <v>9.102486698766965E-2</v>
      </c>
      <c r="DF21" s="61">
        <f>+DF6-(DF17+DF19)</f>
        <v>2706998.1124818996</v>
      </c>
      <c r="DG21" s="72">
        <f>+DF21/DF6</f>
        <v>9.1257761996059283E-2</v>
      </c>
      <c r="DH21" s="62">
        <f>+DH6-(DH17+DH19)</f>
        <v>2707836.1147808507</v>
      </c>
      <c r="DI21" s="73">
        <f>+DH21/DH6</f>
        <v>9.1411547021105474E-2</v>
      </c>
      <c r="DJ21" s="62"/>
    </row>
    <row r="22" spans="1:114">
      <c r="A22" s="98" t="s">
        <v>53</v>
      </c>
      <c r="B22" s="64">
        <f>+B21/B65</f>
        <v>3.2779165365770177E-2</v>
      </c>
      <c r="C22" s="65"/>
      <c r="D22" s="66"/>
      <c r="E22" s="67"/>
      <c r="F22" s="66"/>
      <c r="G22" s="67"/>
      <c r="H22" s="66"/>
      <c r="I22" s="67"/>
      <c r="J22" s="66"/>
      <c r="K22" s="67"/>
      <c r="L22" s="66"/>
      <c r="M22" s="67"/>
      <c r="N22" s="66"/>
      <c r="O22" s="67"/>
      <c r="P22" s="66"/>
      <c r="Q22" s="67"/>
      <c r="R22" s="66"/>
      <c r="S22" s="67"/>
      <c r="T22" s="66"/>
      <c r="U22" s="67"/>
      <c r="V22" s="66"/>
      <c r="W22" s="67"/>
      <c r="X22" s="66"/>
      <c r="Y22" s="67"/>
      <c r="Z22" s="66">
        <f>+Z21/Z65</f>
        <v>3.3343827512459401E-2</v>
      </c>
      <c r="AA22" s="67"/>
      <c r="AB22" s="66">
        <v>0</v>
      </c>
      <c r="AC22" s="67"/>
      <c r="AD22" s="66">
        <v>0</v>
      </c>
      <c r="AE22" s="67"/>
      <c r="AF22" s="64">
        <v>0</v>
      </c>
      <c r="AG22" s="65"/>
      <c r="AH22" s="64">
        <v>0</v>
      </c>
      <c r="AI22" s="65"/>
      <c r="AJ22" s="64">
        <v>0</v>
      </c>
      <c r="AK22" s="65"/>
      <c r="AL22" s="64">
        <v>0</v>
      </c>
      <c r="AM22" s="65"/>
      <c r="AN22" s="64">
        <v>0</v>
      </c>
      <c r="AO22" s="65"/>
      <c r="AP22" s="66">
        <v>0</v>
      </c>
      <c r="AQ22" s="67"/>
      <c r="AR22" s="66">
        <v>0</v>
      </c>
      <c r="AS22" s="67"/>
      <c r="AT22" s="66">
        <v>0</v>
      </c>
      <c r="AU22" s="67"/>
      <c r="AV22" s="66">
        <v>0</v>
      </c>
      <c r="AW22" s="67"/>
      <c r="AX22" s="64">
        <f>+AX21/AX65</f>
        <v>4.792637556787032E-2</v>
      </c>
      <c r="AY22" s="65"/>
      <c r="AZ22" s="68" t="e">
        <f>+AZ21/AZ65</f>
        <v>#DIV/0!</v>
      </c>
      <c r="BA22" s="67"/>
      <c r="BB22" s="68" t="e">
        <f>+BB21/BB65</f>
        <v>#DIV/0!</v>
      </c>
      <c r="BC22" s="67"/>
      <c r="BD22" s="68" t="e">
        <f>+BD21/BD65</f>
        <v>#DIV/0!</v>
      </c>
      <c r="BE22" s="67"/>
      <c r="BF22" s="68" t="e">
        <f>+BF21/BF65</f>
        <v>#DIV/0!</v>
      </c>
      <c r="BG22" s="67"/>
      <c r="BH22" s="68" t="e">
        <f>+BH21/BH65</f>
        <v>#DIV/0!</v>
      </c>
      <c r="BI22" s="67"/>
      <c r="BJ22" s="275" t="e">
        <f>+BJ21/BJ65</f>
        <v>#DIV/0!</v>
      </c>
      <c r="BK22" s="65"/>
      <c r="BL22" s="68" t="e">
        <f>+BL21/BL65</f>
        <v>#DIV/0!</v>
      </c>
      <c r="BM22" s="67"/>
      <c r="BN22" s="68" t="e">
        <f>+BN21/BN65</f>
        <v>#DIV/0!</v>
      </c>
      <c r="BO22" s="67"/>
      <c r="BP22" s="68"/>
      <c r="BQ22" s="67"/>
      <c r="BR22" s="68"/>
      <c r="BS22" s="67"/>
      <c r="BT22" s="68"/>
      <c r="BU22" s="67"/>
      <c r="BV22" s="66">
        <f>+BV21/BV65</f>
        <v>4.8615606004156035E-2</v>
      </c>
      <c r="BW22" s="67"/>
      <c r="BX22" s="66"/>
      <c r="BY22" s="67"/>
      <c r="BZ22" s="64"/>
      <c r="CA22" s="65"/>
      <c r="CB22" s="64"/>
      <c r="CC22" s="65"/>
      <c r="CD22" s="66"/>
      <c r="CE22" s="67"/>
      <c r="CF22" s="66"/>
      <c r="CG22" s="67"/>
      <c r="CH22" s="66"/>
      <c r="CI22" s="67"/>
      <c r="CJ22" s="66"/>
      <c r="CK22" s="67"/>
      <c r="CL22" s="66"/>
      <c r="CM22" s="67"/>
      <c r="CN22" s="66"/>
      <c r="CO22" s="67"/>
      <c r="CP22" s="66"/>
      <c r="CQ22" s="67"/>
      <c r="CR22" s="66"/>
      <c r="CS22" s="67"/>
      <c r="CT22" s="66">
        <f>+CT21/CT65</f>
        <v>5.1557231842502681E-2</v>
      </c>
      <c r="CU22" s="67"/>
      <c r="CV22" s="68" t="e">
        <f>+CV21/CV65</f>
        <v>#DIV/0!</v>
      </c>
      <c r="CW22" s="67"/>
      <c r="CX22" s="68" t="e">
        <f>+CX21/CX65</f>
        <v>#DIV/0!</v>
      </c>
      <c r="CY22" s="67"/>
      <c r="CZ22" s="68" t="e">
        <f>+CZ21/CZ65</f>
        <v>#DIV/0!</v>
      </c>
      <c r="DA22" s="67"/>
      <c r="DB22" s="68" t="e">
        <f>+DB21/DB65</f>
        <v>#DIV/0!</v>
      </c>
      <c r="DC22" s="67"/>
      <c r="DD22" s="458" t="e">
        <f>+DD21/DD65</f>
        <v>#DIV/0!</v>
      </c>
      <c r="DE22" s="67"/>
      <c r="DF22" s="458" t="e">
        <f>+DF21/DF65</f>
        <v>#DIV/0!</v>
      </c>
      <c r="DG22" s="67"/>
      <c r="DH22" s="451" t="e">
        <f>+DH21/DH65</f>
        <v>#DIV/0!</v>
      </c>
      <c r="DI22" s="70"/>
      <c r="DJ22" s="62"/>
    </row>
    <row r="23" spans="1:114">
      <c r="B23" s="64"/>
      <c r="C23" s="76"/>
      <c r="D23" s="66"/>
      <c r="E23" s="77"/>
      <c r="F23" s="66"/>
      <c r="G23" s="77"/>
      <c r="H23" s="66"/>
      <c r="I23" s="77"/>
      <c r="J23" s="66"/>
      <c r="K23" s="77"/>
      <c r="L23" s="66"/>
      <c r="M23" s="77"/>
      <c r="N23" s="66"/>
      <c r="O23" s="77"/>
      <c r="P23" s="66"/>
      <c r="Q23" s="77"/>
      <c r="R23" s="66"/>
      <c r="S23" s="77"/>
      <c r="T23" s="66"/>
      <c r="U23" s="77"/>
      <c r="V23" s="66"/>
      <c r="W23" s="77"/>
      <c r="X23" s="66"/>
      <c r="Y23" s="77"/>
      <c r="Z23" s="66"/>
      <c r="AA23" s="77"/>
      <c r="AB23" s="66"/>
      <c r="AC23" s="77"/>
      <c r="AD23" s="66"/>
      <c r="AE23" s="77"/>
      <c r="AF23" s="64"/>
      <c r="AG23" s="76"/>
      <c r="AH23" s="64"/>
      <c r="AI23" s="76"/>
      <c r="AJ23" s="64"/>
      <c r="AK23" s="76"/>
      <c r="AL23" s="64"/>
      <c r="AM23" s="76"/>
      <c r="AN23" s="64"/>
      <c r="AO23" s="76"/>
      <c r="AP23" s="66"/>
      <c r="AQ23" s="77"/>
      <c r="AR23" s="66"/>
      <c r="AS23" s="77"/>
      <c r="AT23" s="66"/>
      <c r="AU23" s="77"/>
      <c r="AV23" s="66"/>
      <c r="AW23" s="77"/>
      <c r="AX23" s="64"/>
      <c r="AY23" s="76"/>
      <c r="AZ23" s="66"/>
      <c r="BA23" s="77"/>
      <c r="BB23" s="66"/>
      <c r="BC23" s="77"/>
      <c r="BD23" s="66"/>
      <c r="BE23" s="77"/>
      <c r="BF23" s="66"/>
      <c r="BG23" s="77"/>
      <c r="BH23" s="66"/>
      <c r="BI23" s="77"/>
      <c r="BJ23" s="64"/>
      <c r="BK23" s="76"/>
      <c r="BL23" s="66"/>
      <c r="BM23" s="77"/>
      <c r="BN23" s="66"/>
      <c r="BO23" s="77"/>
      <c r="BP23" s="66"/>
      <c r="BQ23" s="77"/>
      <c r="BR23" s="66"/>
      <c r="BS23" s="77"/>
      <c r="BT23" s="66"/>
      <c r="BU23" s="77"/>
      <c r="BV23" s="66"/>
      <c r="BW23" s="77"/>
      <c r="BX23" s="66"/>
      <c r="BY23" s="77"/>
      <c r="BZ23" s="64"/>
      <c r="CA23" s="76"/>
      <c r="CB23" s="64"/>
      <c r="CC23" s="76"/>
      <c r="CD23" s="66"/>
      <c r="CE23" s="77"/>
      <c r="CF23" s="66"/>
      <c r="CG23" s="77"/>
      <c r="CH23" s="66"/>
      <c r="CI23" s="77"/>
      <c r="CJ23" s="66"/>
      <c r="CK23" s="77"/>
      <c r="CL23" s="66"/>
      <c r="CM23" s="77"/>
      <c r="CN23" s="66"/>
      <c r="CO23" s="77"/>
      <c r="CP23" s="66"/>
      <c r="CQ23" s="77"/>
      <c r="CR23" s="66"/>
      <c r="CS23" s="77"/>
      <c r="CT23" s="66"/>
      <c r="CU23" s="77"/>
      <c r="CV23" s="66"/>
      <c r="CW23" s="77"/>
      <c r="CX23" s="66"/>
      <c r="CY23" s="77"/>
      <c r="CZ23" s="66"/>
      <c r="DA23" s="77"/>
      <c r="DB23" s="66"/>
      <c r="DC23" s="77"/>
      <c r="DD23" s="66"/>
      <c r="DE23" s="77"/>
      <c r="DF23" s="66"/>
      <c r="DG23" s="77"/>
      <c r="DH23" s="74"/>
      <c r="DI23" s="78"/>
      <c r="DJ23" s="62"/>
    </row>
    <row r="24" spans="1:114">
      <c r="A24" s="98"/>
      <c r="B24" s="64"/>
      <c r="C24" s="76"/>
      <c r="D24" s="66"/>
      <c r="E24" s="77"/>
      <c r="F24" s="66"/>
      <c r="G24" s="77"/>
      <c r="H24" s="66"/>
      <c r="I24" s="77"/>
      <c r="J24" s="66"/>
      <c r="K24" s="77"/>
      <c r="L24" s="66"/>
      <c r="M24" s="77"/>
      <c r="N24" s="66"/>
      <c r="O24" s="77"/>
      <c r="P24" s="66"/>
      <c r="Q24" s="77"/>
      <c r="R24" s="66"/>
      <c r="S24" s="77"/>
      <c r="T24" s="66"/>
      <c r="U24" s="77"/>
      <c r="V24" s="66"/>
      <c r="W24" s="77"/>
      <c r="X24" s="66"/>
      <c r="Y24" s="77"/>
      <c r="Z24" s="66"/>
      <c r="AA24" s="77"/>
      <c r="AB24" s="66"/>
      <c r="AC24" s="77"/>
      <c r="AD24" s="66"/>
      <c r="AE24" s="77"/>
      <c r="AF24" s="64"/>
      <c r="AG24" s="76"/>
      <c r="AH24" s="64"/>
      <c r="AI24" s="76"/>
      <c r="AJ24" s="64"/>
      <c r="AK24" s="76"/>
      <c r="AL24" s="64"/>
      <c r="AM24" s="76"/>
      <c r="AN24" s="64"/>
      <c r="AO24" s="76"/>
      <c r="AP24" s="66"/>
      <c r="AQ24" s="77"/>
      <c r="AR24" s="66"/>
      <c r="AS24" s="77"/>
      <c r="AT24" s="66"/>
      <c r="AU24" s="77"/>
      <c r="AV24" s="66"/>
      <c r="AW24" s="77"/>
      <c r="AX24" s="64"/>
      <c r="AY24" s="76"/>
      <c r="AZ24" s="66"/>
      <c r="BA24" s="77"/>
      <c r="BB24" s="66"/>
      <c r="BC24" s="77"/>
      <c r="BD24" s="66"/>
      <c r="BE24" s="77"/>
      <c r="BF24" s="66"/>
      <c r="BG24" s="77"/>
      <c r="BH24" s="66"/>
      <c r="BI24" s="77"/>
      <c r="BJ24" s="64"/>
      <c r="BK24" s="76"/>
      <c r="BL24" s="66"/>
      <c r="BM24" s="77"/>
      <c r="BN24" s="66"/>
      <c r="BO24" s="77"/>
      <c r="BP24" s="66"/>
      <c r="BQ24" s="77"/>
      <c r="BR24" s="66"/>
      <c r="BS24" s="77"/>
      <c r="BT24" s="66"/>
      <c r="BU24" s="77"/>
      <c r="BV24" s="66"/>
      <c r="BW24" s="77"/>
      <c r="BX24" s="66"/>
      <c r="BY24" s="77"/>
      <c r="BZ24" s="64"/>
      <c r="CA24" s="76"/>
      <c r="CB24" s="64"/>
      <c r="CC24" s="76"/>
      <c r="CD24" s="66"/>
      <c r="CE24" s="77"/>
      <c r="CF24" s="66"/>
      <c r="CG24" s="77"/>
      <c r="CH24" s="66"/>
      <c r="CI24" s="77"/>
      <c r="CJ24" s="66"/>
      <c r="CK24" s="77"/>
      <c r="CL24" s="66"/>
      <c r="CM24" s="77"/>
      <c r="CN24" s="66"/>
      <c r="CO24" s="77"/>
      <c r="CP24" s="66"/>
      <c r="CQ24" s="77"/>
      <c r="CR24" s="66"/>
      <c r="CS24" s="77"/>
      <c r="CT24" s="66"/>
      <c r="CU24" s="77"/>
      <c r="CV24" s="66"/>
      <c r="CW24" s="77"/>
      <c r="CX24" s="66"/>
      <c r="CY24" s="77"/>
      <c r="CZ24" s="66"/>
      <c r="DA24" s="77"/>
      <c r="DB24" s="66"/>
      <c r="DC24" s="77"/>
      <c r="DD24" s="66"/>
      <c r="DE24" s="77"/>
      <c r="DF24" s="66"/>
      <c r="DG24" s="77"/>
      <c r="DH24" s="74"/>
      <c r="DI24" s="78"/>
      <c r="DJ24" s="62"/>
    </row>
    <row r="25" spans="1:114">
      <c r="A25" s="99" t="s">
        <v>60</v>
      </c>
      <c r="B25" s="64"/>
      <c r="C25" s="76"/>
      <c r="D25" s="66"/>
      <c r="E25" s="77"/>
      <c r="F25" s="66"/>
      <c r="G25" s="77"/>
      <c r="H25" s="66"/>
      <c r="I25" s="77"/>
      <c r="J25" s="66"/>
      <c r="K25" s="77"/>
      <c r="L25" s="66"/>
      <c r="M25" s="77"/>
      <c r="N25" s="66"/>
      <c r="O25" s="77"/>
      <c r="P25" s="66"/>
      <c r="Q25" s="77"/>
      <c r="R25" s="66"/>
      <c r="S25" s="77"/>
      <c r="T25" s="66"/>
      <c r="U25" s="77"/>
      <c r="V25" s="66"/>
      <c r="W25" s="77"/>
      <c r="X25" s="66"/>
      <c r="Y25" s="77"/>
      <c r="Z25" s="66"/>
      <c r="AA25" s="77"/>
      <c r="AB25" s="66"/>
      <c r="AC25" s="77"/>
      <c r="AD25" s="56">
        <f>+AD26+AD28+AD30</f>
        <v>27728804.806109607</v>
      </c>
      <c r="AE25" s="77"/>
      <c r="AF25" s="55">
        <f>+AF26+AF28+AF30</f>
        <v>28443391.975436479</v>
      </c>
      <c r="AG25" s="76"/>
      <c r="AH25" s="55">
        <f>+AH26+AH28+AH30</f>
        <v>28726005.89334923</v>
      </c>
      <c r="AI25" s="76"/>
      <c r="AJ25" s="55">
        <f>+AJ26+AJ28+AJ30</f>
        <v>28990793.268679667</v>
      </c>
      <c r="AK25" s="76"/>
      <c r="AL25" s="55">
        <f>+AL26+AL28+AL30</f>
        <v>28914265.535337344</v>
      </c>
      <c r="AM25" s="76"/>
      <c r="AN25" s="55">
        <f>+AN26+AN28+AN30</f>
        <v>28614138.033433486</v>
      </c>
      <c r="AO25" s="76"/>
      <c r="AP25" s="56"/>
      <c r="AQ25" s="77"/>
      <c r="AR25" s="56"/>
      <c r="AS25" s="77"/>
      <c r="AT25" s="56"/>
      <c r="AU25" s="77"/>
      <c r="AV25" s="56"/>
      <c r="AW25" s="77"/>
      <c r="AX25" s="55"/>
      <c r="AY25" s="76"/>
      <c r="AZ25" s="56"/>
      <c r="BA25" s="77"/>
      <c r="BB25" s="56"/>
      <c r="BC25" s="77"/>
      <c r="BD25" s="56"/>
      <c r="BE25" s="77"/>
      <c r="BF25" s="56"/>
      <c r="BG25" s="77"/>
      <c r="BH25" s="56"/>
      <c r="BI25" s="77"/>
      <c r="BJ25" s="55"/>
      <c r="BK25" s="76"/>
      <c r="BL25" s="56"/>
      <c r="BM25" s="77"/>
      <c r="BN25" s="56"/>
      <c r="BO25" s="77"/>
      <c r="BP25" s="56"/>
      <c r="BQ25" s="77"/>
      <c r="BR25" s="56"/>
      <c r="BS25" s="77"/>
      <c r="BT25" s="56"/>
      <c r="BU25" s="77"/>
      <c r="BV25" s="56"/>
      <c r="BW25" s="77"/>
      <c r="BX25" s="56"/>
      <c r="BY25" s="77"/>
      <c r="BZ25" s="55"/>
      <c r="CA25" s="76"/>
      <c r="CB25" s="55"/>
      <c r="CC25" s="76"/>
      <c r="CD25" s="56"/>
      <c r="CE25" s="77"/>
      <c r="CF25" s="56"/>
      <c r="CG25" s="77"/>
      <c r="CH25" s="56"/>
      <c r="CI25" s="77"/>
      <c r="CJ25" s="56"/>
      <c r="CK25" s="77"/>
      <c r="CL25" s="56"/>
      <c r="CM25" s="77"/>
      <c r="CN25" s="56"/>
      <c r="CO25" s="77"/>
      <c r="CP25" s="56"/>
      <c r="CQ25" s="77"/>
      <c r="CR25" s="56"/>
      <c r="CS25" s="77"/>
      <c r="CT25" s="56"/>
      <c r="CU25" s="77"/>
      <c r="CV25" s="56"/>
      <c r="CW25" s="77"/>
      <c r="CX25" s="56"/>
      <c r="CY25" s="77"/>
      <c r="CZ25" s="56"/>
      <c r="DA25" s="77"/>
      <c r="DB25" s="56"/>
      <c r="DC25" s="77"/>
      <c r="DD25" s="56"/>
      <c r="DE25" s="77"/>
      <c r="DF25" s="56"/>
      <c r="DG25" s="77"/>
      <c r="DH25" s="57"/>
      <c r="DI25" s="78"/>
      <c r="DJ25" s="62">
        <f>+DH26+DH28+DH30-DH6</f>
        <v>0</v>
      </c>
    </row>
    <row r="26" spans="1:114">
      <c r="A26" s="92" t="s">
        <v>61</v>
      </c>
      <c r="B26" s="60">
        <f>+'Deuda Interna colones'!B26+'Deuda Externa colones'!B34</f>
        <v>2430334.6099007828</v>
      </c>
      <c r="C26" s="71">
        <f>+B26/B6</f>
        <v>9.9524239973522458E-2</v>
      </c>
      <c r="D26" s="61">
        <f>+'Deuda Interna colones'!D26+'Deuda Externa colones'!D34</f>
        <v>2661374.9906487423</v>
      </c>
      <c r="E26" s="72">
        <f>+D26/D6</f>
        <v>0.10764652231182852</v>
      </c>
      <c r="F26" s="61">
        <f>+'Deuda Interna colones'!F26+'Deuda Externa colones'!F34</f>
        <v>2585477.8104687058</v>
      </c>
      <c r="G26" s="72">
        <f>+F26/F6</f>
        <v>0.10287264034314686</v>
      </c>
      <c r="H26" s="61">
        <f>+'Deuda Interna colones'!H26+'Deuda Externa colones'!H34</f>
        <v>2369792.8096290822</v>
      </c>
      <c r="I26" s="72">
        <f>+H26/H6</f>
        <v>9.3357452226322246E-2</v>
      </c>
      <c r="J26" s="61">
        <f>+'Deuda Interna colones'!J26+'Deuda Externa colones'!J34</f>
        <v>2279330.6231646799</v>
      </c>
      <c r="K26" s="72">
        <f>+J26/J6</f>
        <v>8.8832069479519785E-2</v>
      </c>
      <c r="L26" s="61">
        <f>+'Deuda Interna colones'!L26+'Deuda Externa colones'!L34</f>
        <v>2385315.7323789471</v>
      </c>
      <c r="M26" s="72">
        <f>+L26/L6</f>
        <v>9.2471506788508115E-2</v>
      </c>
      <c r="N26" s="61">
        <f>+'Deuda Interna colones'!N26+'Deuda Externa colones'!N34</f>
        <v>2512592.5079865986</v>
      </c>
      <c r="O26" s="72">
        <f>+N26/N6</f>
        <v>9.5802877408305176E-2</v>
      </c>
      <c r="P26" s="61">
        <f>+'Deuda Interna colones'!P26+'Deuda Externa colones'!P34</f>
        <v>2531572.6479249895</v>
      </c>
      <c r="Q26" s="72">
        <f>+P26/P6</f>
        <v>9.59477895213975E-2</v>
      </c>
      <c r="R26" s="61">
        <f>+'Deuda Interna colones'!R26+'Deuda Externa colones'!R34</f>
        <v>2953840.2547301976</v>
      </c>
      <c r="S26" s="72">
        <f>+R26/R6</f>
        <v>0.10927281442724116</v>
      </c>
      <c r="T26" s="61">
        <f>+'Deuda Interna colones'!T26+'Deuda Externa colones'!T34</f>
        <v>3050431.5546133523</v>
      </c>
      <c r="U26" s="72">
        <f>+T26/T6</f>
        <v>0.11209158450380116</v>
      </c>
      <c r="V26" s="61">
        <f>+'Deuda Interna colones'!V26+'Deuda Externa colones'!V34</f>
        <v>3071307.2518238607</v>
      </c>
      <c r="W26" s="72">
        <f>+V26/V6</f>
        <v>0.11157141485187402</v>
      </c>
      <c r="X26" s="61">
        <f>+'Deuda Interna colones'!X26+'Deuda Externa colones'!X34</f>
        <v>2651468.504747082</v>
      </c>
      <c r="Y26" s="72">
        <f>+X26/X6</f>
        <v>9.7855807380822127E-2</v>
      </c>
      <c r="Z26" s="61">
        <f>+'Deuda Interna colones'!Z26+'Deuda Externa colones'!Z34</f>
        <v>2414693.5474929647</v>
      </c>
      <c r="AA26" s="72">
        <f>+Z26/Z6</f>
        <v>8.8541162165927098E-2</v>
      </c>
      <c r="AB26" s="61">
        <f>+'Deuda Interna colones'!AB26+'Deuda Externa colones'!AB34</f>
        <v>2817267.9995204322</v>
      </c>
      <c r="AC26" s="72">
        <f>+AB26/AB6</f>
        <v>0.10252843065127158</v>
      </c>
      <c r="AD26" s="61">
        <f>+'Deuda Interna colones'!AD26+'Deuda Externa colones'!AD34</f>
        <v>3086375.3313583955</v>
      </c>
      <c r="AE26" s="72">
        <f>+AD26/AD6</f>
        <v>0.11130574696383454</v>
      </c>
      <c r="AF26" s="60">
        <f>+'Deuda Interna colones'!AF26+'Deuda Externa colones'!AF34</f>
        <v>3176097.0686430722</v>
      </c>
      <c r="AG26" s="71">
        <f>+AF26/AF6</f>
        <v>0.11166379422629794</v>
      </c>
      <c r="AH26" s="60">
        <f>+'Deuda Interna colones'!AH26+'Deuda Externa colones'!AH34</f>
        <v>3145931.2891897592</v>
      </c>
      <c r="AI26" s="71">
        <f>+AH26/AH6</f>
        <v>0.10951509586364458</v>
      </c>
      <c r="AJ26" s="60">
        <f>+'Deuda Interna colones'!AJ26+'Deuda Externa colones'!AJ34</f>
        <v>3156335.7220287854</v>
      </c>
      <c r="AK26" s="71">
        <f>+AJ26/AJ6</f>
        <v>0.10887372735118452</v>
      </c>
      <c r="AL26" s="60">
        <f>+'Deuda Interna colones'!AL26+'Deuda Externa colones'!AL34</f>
        <v>3213160.6540339664</v>
      </c>
      <c r="AM26" s="71">
        <f>+AL26/AL6</f>
        <v>0.11112717527294709</v>
      </c>
      <c r="AN26" s="60">
        <f>+'Deuda Interna colones'!AN26+'Deuda Externa colones'!AN34</f>
        <v>3166571.5906883618</v>
      </c>
      <c r="AO26" s="71">
        <f>+AN26/AN6</f>
        <v>0.11066458080926495</v>
      </c>
      <c r="AP26" s="61">
        <f>+'Deuda Interna colones'!AP26+'Deuda Externa colones'!AP34</f>
        <v>3126282.1765817846</v>
      </c>
      <c r="AQ26" s="72">
        <f>+AP26/AP6</f>
        <v>0.10839707015679569</v>
      </c>
      <c r="AR26" s="61">
        <f>+'Deuda Interna colones'!AR26+'Deuda Externa colones'!AR34</f>
        <v>3106706.8485952253</v>
      </c>
      <c r="AS26" s="72">
        <f>+AR26/AR6</f>
        <v>0.11005427274774407</v>
      </c>
      <c r="AT26" s="61">
        <f>+'Deuda Interna colones'!AT26+'Deuda Externa colones'!AT34</f>
        <v>3049822.1462273374</v>
      </c>
      <c r="AU26" s="72">
        <f>+AT26/AT6</f>
        <v>0.1081610622869367</v>
      </c>
      <c r="AV26" s="61">
        <f>+'Deuda Interna colones'!AV26+'Deuda Externa colones'!AV34</f>
        <v>3008250.2080731704</v>
      </c>
      <c r="AW26" s="72">
        <f>+AV26/AV6</f>
        <v>0.10603470576757429</v>
      </c>
      <c r="AX26" s="60">
        <f>+'Deuda Interna colones'!AX26+'Deuda Externa colones'!AX34</f>
        <v>2822110.4302553339</v>
      </c>
      <c r="AY26" s="71">
        <f>+AX26/AX6</f>
        <v>9.9991429893099212E-2</v>
      </c>
      <c r="AZ26" s="61">
        <f>+'Deuda Interna colones'!AZ26+'Deuda Externa colones'!AZ34</f>
        <v>2718222.2779267346</v>
      </c>
      <c r="BA26" s="72">
        <f>+AZ26/AZ6</f>
        <v>9.9634622311291665E-2</v>
      </c>
      <c r="BB26" s="61">
        <f>+'Deuda Interna colones'!BB26+'Deuda Externa colones'!BB34</f>
        <v>2675115.4639724093</v>
      </c>
      <c r="BC26" s="72">
        <f>+BB26/BB6</f>
        <v>9.7253707287936267E-2</v>
      </c>
      <c r="BD26" s="61">
        <f>+'Deuda Interna colones'!BD26+'Deuda Externa colones'!BD34</f>
        <v>2724962.5499589425</v>
      </c>
      <c r="BE26" s="72">
        <f>+BD26/BD6</f>
        <v>9.9685201906158399E-2</v>
      </c>
      <c r="BF26" s="61">
        <f>+'Deuda Interna colones'!BF26+'Deuda Externa colones'!BF34</f>
        <v>2604390.0030670944</v>
      </c>
      <c r="BG26" s="72">
        <f>+BF26/BF6</f>
        <v>9.1323495552945042E-2</v>
      </c>
      <c r="BH26" s="61">
        <f>+'Deuda Interna colones'!BH26+'Deuda Externa colones'!BH34</f>
        <v>2650312.837382236</v>
      </c>
      <c r="BI26" s="72">
        <f>+BH26/BH6</f>
        <v>9.2754397854096823E-2</v>
      </c>
      <c r="BJ26" s="60">
        <f>+'Deuda Interna colones'!BJ26+'Deuda Externa colones'!BJ34</f>
        <v>3156609.8025609129</v>
      </c>
      <c r="BK26" s="71">
        <f>+BJ26/BJ6</f>
        <v>0.11024300804136904</v>
      </c>
      <c r="BL26" s="61">
        <f>+'Deuda Interna colones'!BL26+'Deuda Externa colones'!BL34</f>
        <v>3096079.4823034001</v>
      </c>
      <c r="BM26" s="72">
        <f>+BL26/BL6</f>
        <v>0.10864175335456931</v>
      </c>
      <c r="BN26" s="61">
        <f>+'Deuda Interna colones'!BN26+'Deuda Externa colones'!BN34</f>
        <v>2533889.9631154821</v>
      </c>
      <c r="BO26" s="72">
        <f>+BN26/BN6</f>
        <v>8.9395189580273565E-2</v>
      </c>
      <c r="BP26" s="61">
        <f>+'Deuda Interna colones'!BP26+'Deuda Externa colones'!BP34</f>
        <v>2535878.4815502032</v>
      </c>
      <c r="BQ26" s="72">
        <f>+BP26/BP6</f>
        <v>8.9822052076049624E-2</v>
      </c>
      <c r="BR26" s="61">
        <f>+'Deuda Interna colones'!BR26+'Deuda Externa colones'!BR34</f>
        <v>2493976.2048076191</v>
      </c>
      <c r="BS26" s="72">
        <f>+BR26/BR6</f>
        <v>8.8386617728983624E-2</v>
      </c>
      <c r="BT26" s="61">
        <f>+'Deuda Interna colones'!BT26+'Deuda Externa colones'!BT34</f>
        <v>2506031.4123648671</v>
      </c>
      <c r="BU26" s="72">
        <f>+BT26/BT6</f>
        <v>8.6418212727289875E-2</v>
      </c>
      <c r="BV26" s="61">
        <f>+'Deuda Interna colones'!BV26+'Deuda Externa colones'!BV34</f>
        <v>2524961.9153375691</v>
      </c>
      <c r="BW26" s="72">
        <f>+BV26/BV6</f>
        <v>8.7787261070241526E-2</v>
      </c>
      <c r="BX26" s="61">
        <f>+'Deuda Interna colones'!BX26+'Deuda Externa colones'!BX34</f>
        <v>2659421.8807248599</v>
      </c>
      <c r="BY26" s="72">
        <f>+BX26/BX6</f>
        <v>9.1759735613867785E-2</v>
      </c>
      <c r="BZ26" s="60">
        <f>+'Deuda Interna colones'!BZ26+'Deuda Externa colones'!BZ34</f>
        <v>2876378.4802585836</v>
      </c>
      <c r="CA26" s="71">
        <f>+BZ26/BZ6</f>
        <v>9.9765779450872963E-2</v>
      </c>
      <c r="CB26" s="60">
        <f>+'Deuda Interna colones'!CB26+'Deuda Externa colones'!CB34</f>
        <v>2627647.4431930119</v>
      </c>
      <c r="CC26" s="71">
        <f>+CB26/CB6</f>
        <v>9.2310746001540156E-2</v>
      </c>
      <c r="CD26" s="61">
        <f>+'Deuda Interna colones'!CD26+'Deuda Externa colones'!CD34</f>
        <v>2574608.28887115</v>
      </c>
      <c r="CE26" s="72">
        <f>+CD26/CD6</f>
        <v>8.9441458686661743E-2</v>
      </c>
      <c r="CF26" s="61">
        <f>+'Deuda Interna colones'!CF26+'Deuda Externa colones'!CF34</f>
        <v>2704299.3471976304</v>
      </c>
      <c r="CG26" s="72">
        <f>+CF26/CF6</f>
        <v>9.2156071283315197E-2</v>
      </c>
      <c r="CH26" s="61">
        <f>+'Deuda Interna colones'!CH26+'Deuda Externa colones'!CH34</f>
        <v>2262620.5053812494</v>
      </c>
      <c r="CI26" s="72">
        <f>+CH26/CH6</f>
        <v>7.7456766478243927E-2</v>
      </c>
      <c r="CJ26" s="61">
        <f>+'Deuda Interna colones'!CJ26+'Deuda Externa colones'!CJ34</f>
        <v>2301436.6890935092</v>
      </c>
      <c r="CK26" s="72">
        <f>+CJ26/CJ6</f>
        <v>7.8783666447387574E-2</v>
      </c>
      <c r="CL26" s="61">
        <f>+'Deuda Interna colones'!CL26+'Deuda Externa colones'!CL34</f>
        <v>2526133.7831580774</v>
      </c>
      <c r="CM26" s="72">
        <f>+CL26/CL6</f>
        <v>8.5865504898690714E-2</v>
      </c>
      <c r="CN26" s="61">
        <f>+'Deuda Interna colones'!CN26+'Deuda Externa colones'!CN34</f>
        <v>2488833.6582577717</v>
      </c>
      <c r="CO26" s="72">
        <f>+CN26/CN6</f>
        <v>8.5067443034383308E-2</v>
      </c>
      <c r="CP26" s="61">
        <f>+'Deuda Interna colones'!CP26+'Deuda Externa colones'!CP34</f>
        <v>2452588.4757350218</v>
      </c>
      <c r="CQ26" s="72">
        <f>+CP26/CP6</f>
        <v>8.3745443600686101E-2</v>
      </c>
      <c r="CR26" s="61">
        <f>+'Deuda Interna colones'!CR26+'Deuda Externa colones'!CR34</f>
        <v>2540059.6629845453</v>
      </c>
      <c r="CS26" s="72">
        <f>+CR26/CR6</f>
        <v>8.6464360566047477E-2</v>
      </c>
      <c r="CT26" s="61">
        <f>+'Deuda Interna colones'!CT26+'Deuda Externa colones'!CT34</f>
        <v>2385774.6126957582</v>
      </c>
      <c r="CU26" s="72">
        <f>+CT26/CT6</f>
        <v>8.129136711940449E-2</v>
      </c>
      <c r="CV26" s="61">
        <f>+'Deuda Interna colones'!CV26+'Deuda Externa colones'!CV34</f>
        <v>2431268.7207633741</v>
      </c>
      <c r="CW26" s="72">
        <f>+CV26/CV6</f>
        <v>8.2892461539169349E-2</v>
      </c>
      <c r="CX26" s="61">
        <f>+'Deuda Interna colones'!CX26+'Deuda Externa colones'!CX34</f>
        <v>2462505.4295064737</v>
      </c>
      <c r="CY26" s="72">
        <f>+CX26/CX6</f>
        <v>8.3762250908283348E-2</v>
      </c>
      <c r="CZ26" s="61">
        <f>+'Deuda Interna colones'!CZ26+'Deuda Externa colones'!CZ34</f>
        <v>2509334.9404951716</v>
      </c>
      <c r="DA26" s="72">
        <f>+CZ26/CZ6</f>
        <v>8.4969513586299533E-2</v>
      </c>
      <c r="DB26" s="61">
        <f>+'Deuda Interna colones'!DB26+'Deuda Externa colones'!DB34</f>
        <v>2274715.4040234601</v>
      </c>
      <c r="DC26" s="72">
        <f>+DB26/DB6</f>
        <v>7.6945294097346947E-2</v>
      </c>
      <c r="DD26" s="61">
        <f>+'Deuda Interna colones'!DD26+'Deuda Externa colones'!DD34</f>
        <v>2377059.2616473683</v>
      </c>
      <c r="DE26" s="72">
        <f>+DD26/DD6</f>
        <v>8.006850969497678E-2</v>
      </c>
      <c r="DF26" s="61">
        <f>+'Deuda Interna colones'!DF26+'Deuda Externa colones'!DF34</f>
        <v>2332040.4949644851</v>
      </c>
      <c r="DG26" s="72">
        <f>+DF26/DF6</f>
        <v>7.8617268136740998E-2</v>
      </c>
      <c r="DH26" s="62">
        <f>+'Deuda Interna colones'!DH26+'Deuda Externa colones'!DH34</f>
        <v>2322494.3289049342</v>
      </c>
      <c r="DI26" s="73">
        <f>+DH26/DH6</f>
        <v>7.8403119891222145E-2</v>
      </c>
      <c r="DJ26" s="62"/>
    </row>
    <row r="27" spans="1:114">
      <c r="A27" s="98" t="s">
        <v>53</v>
      </c>
      <c r="B27" s="64">
        <f>+B26/B65</f>
        <v>6.6593183245186621E-2</v>
      </c>
      <c r="C27" s="65"/>
      <c r="D27" s="66"/>
      <c r="E27" s="67"/>
      <c r="F27" s="66"/>
      <c r="G27" s="67"/>
      <c r="H27" s="66"/>
      <c r="I27" s="67"/>
      <c r="J27" s="66"/>
      <c r="K27" s="67"/>
      <c r="L27" s="66"/>
      <c r="M27" s="67"/>
      <c r="N27" s="66"/>
      <c r="O27" s="67"/>
      <c r="P27" s="66"/>
      <c r="Q27" s="67"/>
      <c r="R27" s="66"/>
      <c r="S27" s="67"/>
      <c r="T27" s="66"/>
      <c r="U27" s="67"/>
      <c r="V27" s="66"/>
      <c r="W27" s="67"/>
      <c r="X27" s="66"/>
      <c r="Y27" s="67"/>
      <c r="Z27" s="66">
        <f>+Z26/Z65</f>
        <v>5.9878392785195987E-2</v>
      </c>
      <c r="AA27" s="67"/>
      <c r="AB27" s="66">
        <v>0</v>
      </c>
      <c r="AC27" s="67"/>
      <c r="AD27" s="66">
        <v>0</v>
      </c>
      <c r="AE27" s="67"/>
      <c r="AF27" s="64">
        <v>0</v>
      </c>
      <c r="AG27" s="65"/>
      <c r="AH27" s="64">
        <v>0</v>
      </c>
      <c r="AI27" s="65"/>
      <c r="AJ27" s="64">
        <v>0</v>
      </c>
      <c r="AK27" s="65"/>
      <c r="AL27" s="64">
        <v>0</v>
      </c>
      <c r="AM27" s="65"/>
      <c r="AN27" s="64">
        <v>0</v>
      </c>
      <c r="AO27" s="65"/>
      <c r="AP27" s="66">
        <v>0</v>
      </c>
      <c r="AQ27" s="67"/>
      <c r="AR27" s="66">
        <v>0</v>
      </c>
      <c r="AS27" s="67"/>
      <c r="AT27" s="66">
        <v>0</v>
      </c>
      <c r="AU27" s="67"/>
      <c r="AV27" s="66">
        <v>0</v>
      </c>
      <c r="AW27" s="67"/>
      <c r="AX27" s="64">
        <f>+AX26/AX65</f>
        <v>6.2979435502990816E-2</v>
      </c>
      <c r="AY27" s="65"/>
      <c r="AZ27" s="68" t="e">
        <f>+AZ26/AZ65</f>
        <v>#DIV/0!</v>
      </c>
      <c r="BA27" s="67"/>
      <c r="BB27" s="68" t="e">
        <f>+BB26/BB65</f>
        <v>#DIV/0!</v>
      </c>
      <c r="BC27" s="67"/>
      <c r="BD27" s="68" t="e">
        <f>+BD26/BD65</f>
        <v>#DIV/0!</v>
      </c>
      <c r="BE27" s="67"/>
      <c r="BF27" s="68" t="e">
        <f>+BF26/BF65</f>
        <v>#DIV/0!</v>
      </c>
      <c r="BG27" s="67"/>
      <c r="BH27" s="68" t="e">
        <f>+BH26/BH65</f>
        <v>#DIV/0!</v>
      </c>
      <c r="BI27" s="67"/>
      <c r="BJ27" s="275" t="e">
        <f>+BJ26/BJ65</f>
        <v>#DIV/0!</v>
      </c>
      <c r="BK27" s="65"/>
      <c r="BL27" s="68" t="e">
        <f>+BL26/BL65</f>
        <v>#DIV/0!</v>
      </c>
      <c r="BM27" s="67"/>
      <c r="BN27" s="68" t="e">
        <f>+BN26/BN65</f>
        <v>#DIV/0!</v>
      </c>
      <c r="BO27" s="67"/>
      <c r="BP27" s="68"/>
      <c r="BQ27" s="67"/>
      <c r="BR27" s="68"/>
      <c r="BS27" s="67"/>
      <c r="BT27" s="68"/>
      <c r="BU27" s="67"/>
      <c r="BV27" s="66">
        <f>+BV26/BV65</f>
        <v>5.3654929184421767E-2</v>
      </c>
      <c r="BW27" s="67"/>
      <c r="BX27" s="66"/>
      <c r="BY27" s="67"/>
      <c r="BZ27" s="64"/>
      <c r="CA27" s="65"/>
      <c r="CB27" s="64"/>
      <c r="CC27" s="65"/>
      <c r="CD27" s="66"/>
      <c r="CE27" s="67"/>
      <c r="CF27" s="66"/>
      <c r="CG27" s="67"/>
      <c r="CH27" s="66"/>
      <c r="CI27" s="67"/>
      <c r="CJ27" s="66"/>
      <c r="CK27" s="67"/>
      <c r="CL27" s="66"/>
      <c r="CM27" s="67"/>
      <c r="CN27" s="66"/>
      <c r="CO27" s="67"/>
      <c r="CP27" s="66"/>
      <c r="CQ27" s="67"/>
      <c r="CR27" s="66"/>
      <c r="CS27" s="67"/>
      <c r="CT27" s="66">
        <f>+CT26/CT65</f>
        <v>4.8574350203616466E-2</v>
      </c>
      <c r="CU27" s="67"/>
      <c r="CV27" s="68" t="e">
        <f>+CV26/CV65</f>
        <v>#DIV/0!</v>
      </c>
      <c r="CW27" s="67"/>
      <c r="CX27" s="68" t="e">
        <f>+CX26/CX65</f>
        <v>#DIV/0!</v>
      </c>
      <c r="CY27" s="67"/>
      <c r="CZ27" s="68" t="e">
        <f>+CZ26/CZ65</f>
        <v>#DIV/0!</v>
      </c>
      <c r="DA27" s="67"/>
      <c r="DB27" s="68" t="e">
        <f>+DB26/DB65</f>
        <v>#DIV/0!</v>
      </c>
      <c r="DC27" s="67"/>
      <c r="DD27" s="458" t="e">
        <f>+DD26/DD65</f>
        <v>#DIV/0!</v>
      </c>
      <c r="DE27" s="67"/>
      <c r="DF27" s="458" t="e">
        <f>+DF26/DF65</f>
        <v>#DIV/0!</v>
      </c>
      <c r="DG27" s="67"/>
      <c r="DH27" s="451" t="e">
        <f>+DH26/DH65</f>
        <v>#DIV/0!</v>
      </c>
      <c r="DI27" s="70"/>
      <c r="DJ27" s="62"/>
    </row>
    <row r="28" spans="1:114">
      <c r="A28" s="92" t="s">
        <v>62</v>
      </c>
      <c r="B28" s="60">
        <f>+'Deuda Interna colones'!B28+'Deuda Externa colones'!B36</f>
        <v>8739394.1961735506</v>
      </c>
      <c r="C28" s="71">
        <f>+B28/B6</f>
        <v>0.3578855198209494</v>
      </c>
      <c r="D28" s="61">
        <f>+'Deuda Interna colones'!D28+'Deuda Externa colones'!D36</f>
        <v>8802379.7646467499</v>
      </c>
      <c r="E28" s="72">
        <f>+D28/D6</f>
        <v>0.35603609903212419</v>
      </c>
      <c r="F28" s="61">
        <f>+'Deuda Interna colones'!F28+'Deuda Externa colones'!F36</f>
        <v>9013050.8932791762</v>
      </c>
      <c r="G28" s="72">
        <f>+F28/F6</f>
        <v>0.35861701817146957</v>
      </c>
      <c r="H28" s="61">
        <f>+'Deuda Interna colones'!H28+'Deuda Externa colones'!H36</f>
        <v>9598579.6322820168</v>
      </c>
      <c r="I28" s="72">
        <f>+H28/H6</f>
        <v>0.37813387559462414</v>
      </c>
      <c r="J28" s="61">
        <f>+'Deuda Interna colones'!J28+'Deuda Externa colones'!J36</f>
        <v>9628551.6530007944</v>
      </c>
      <c r="K28" s="72">
        <f>+J28/J6</f>
        <v>0.37525234853334183</v>
      </c>
      <c r="L28" s="61">
        <f>+'Deuda Interna colones'!L28+'Deuda Externa colones'!L36</f>
        <v>9512679.6348113287</v>
      </c>
      <c r="M28" s="72">
        <f>+L28/L6</f>
        <v>0.36877793890624927</v>
      </c>
      <c r="N28" s="61">
        <f>+'Deuda Interna colones'!N28+'Deuda Externa colones'!N36</f>
        <v>9734928.9689354543</v>
      </c>
      <c r="O28" s="72">
        <f>+N28/N6</f>
        <v>0.37118402750345875</v>
      </c>
      <c r="P28" s="61">
        <f>+'Deuda Interna colones'!P28+'Deuda Externa colones'!P36</f>
        <v>9812583.2019032575</v>
      </c>
      <c r="Q28" s="72">
        <f>+P28/P6</f>
        <v>0.37190150102510944</v>
      </c>
      <c r="R28" s="61">
        <f>+'Deuda Interna colones'!R28+'Deuda Externa colones'!R36</f>
        <v>10171339.330502041</v>
      </c>
      <c r="S28" s="72">
        <f>+R28/R6</f>
        <v>0.37627318314137076</v>
      </c>
      <c r="T28" s="61">
        <f>+'Deuda Interna colones'!T28+'Deuda Externa colones'!T36</f>
        <v>10484993.373434661</v>
      </c>
      <c r="U28" s="72">
        <f>+T28/T6</f>
        <v>0.38528303280980031</v>
      </c>
      <c r="V28" s="61">
        <f>+'Deuda Interna colones'!V28+'Deuda Externa colones'!V36</f>
        <v>10543272.515047545</v>
      </c>
      <c r="W28" s="72">
        <f>+V28/V6</f>
        <v>0.38300558531686529</v>
      </c>
      <c r="X28" s="61">
        <f>+'Deuda Interna colones'!X28+'Deuda Externa colones'!X36</f>
        <v>10620273.510841325</v>
      </c>
      <c r="Y28" s="72">
        <f>+X28/X6</f>
        <v>0.39195466102949944</v>
      </c>
      <c r="Z28" s="61">
        <f>+'Deuda Interna colones'!Z28+'Deuda Externa colones'!Z36</f>
        <v>10750870.194840997</v>
      </c>
      <c r="AA28" s="72">
        <f>+Z28/Z6</f>
        <v>0.39420925373099436</v>
      </c>
      <c r="AB28" s="61">
        <f>+'Deuda Interna colones'!AB28+'Deuda Externa colones'!AB36</f>
        <v>10267502.407154448</v>
      </c>
      <c r="AC28" s="72">
        <f>+AB28/AB6</f>
        <v>0.37366374398633567</v>
      </c>
      <c r="AD28" s="61">
        <f>+'Deuda Interna colones'!AD28+'Deuda Externa colones'!AD36</f>
        <v>10327675.456622215</v>
      </c>
      <c r="AE28" s="72">
        <f>+AD28/AD6</f>
        <v>0.37245296105754522</v>
      </c>
      <c r="AF28" s="60">
        <f>+'Deuda Interna colones'!AF28+'Deuda Externa colones'!AF36</f>
        <v>10802132.538786775</v>
      </c>
      <c r="AG28" s="71">
        <f>+AF28/AF6</f>
        <v>0.3797765241260756</v>
      </c>
      <c r="AH28" s="60">
        <f>+'Deuda Interna colones'!AH28+'Deuda Externa colones'!AH36</f>
        <v>10813319.632522089</v>
      </c>
      <c r="AI28" s="71">
        <f>+AH28/AH6</f>
        <v>0.37642962522073559</v>
      </c>
      <c r="AJ28" s="60">
        <f>+'Deuda Interna colones'!AJ28+'Deuda Externa colones'!AJ36</f>
        <v>11088528.678019155</v>
      </c>
      <c r="AK28" s="71">
        <f>+AJ28/AJ6</f>
        <v>0.38248448654900025</v>
      </c>
      <c r="AL28" s="60">
        <f>+'Deuda Interna colones'!AL28+'Deuda Externa colones'!AL36</f>
        <v>10894482.736442629</v>
      </c>
      <c r="AM28" s="71">
        <f>+AL28/AL6</f>
        <v>0.37678573308832702</v>
      </c>
      <c r="AN28" s="60">
        <f>+'Deuda Interna colones'!AN28+'Deuda Externa colones'!AN36</f>
        <v>10739780.524012782</v>
      </c>
      <c r="AO28" s="71">
        <f>+AN28/AN6</f>
        <v>0.37533126147165952</v>
      </c>
      <c r="AP28" s="61">
        <f>+'Deuda Interna colones'!AP28+'Deuda Externa colones'!AP36</f>
        <v>10602522.881813943</v>
      </c>
      <c r="AQ28" s="72">
        <f>+AP28/AP6</f>
        <v>0.36761954031789296</v>
      </c>
      <c r="AR28" s="61">
        <f>+'Deuda Interna colones'!AR28+'Deuda Externa colones'!AR36</f>
        <v>10263105.44675922</v>
      </c>
      <c r="AS28" s="72">
        <f>+AR28/AR6</f>
        <v>0.36356781026417984</v>
      </c>
      <c r="AT28" s="61">
        <f>+'Deuda Interna colones'!AT28+'Deuda Externa colones'!AT36</f>
        <v>10294449.190060606</v>
      </c>
      <c r="AU28" s="72">
        <f>+AT28/AT6</f>
        <v>0.36508966971507184</v>
      </c>
      <c r="AV28" s="61">
        <f>+'Deuda Interna colones'!AV28+'Deuda Externa colones'!AV36</f>
        <v>10506246.202768039</v>
      </c>
      <c r="AW28" s="72">
        <f>+AV28/AV6</f>
        <v>0.37032382540605047</v>
      </c>
      <c r="AX28" s="60">
        <f>+'Deuda Interna colones'!AX28+'Deuda Externa colones'!AX36</f>
        <v>10580908.567364387</v>
      </c>
      <c r="AY28" s="71">
        <f>+AX28/AX6</f>
        <v>0.37489680271766868</v>
      </c>
      <c r="AZ28" s="61">
        <f>+'Deuda Interna colones'!AZ28+'Deuda Externa colones'!AZ36</f>
        <v>10541163.089683307</v>
      </c>
      <c r="BA28" s="72">
        <f>+AZ28/AZ6</f>
        <v>0.38637929344151772</v>
      </c>
      <c r="BB28" s="61">
        <f>+'Deuda Interna colones'!BB28+'Deuda Externa colones'!BB36</f>
        <v>10867992.036894437</v>
      </c>
      <c r="BC28" s="72">
        <f>+BB28/BB6</f>
        <v>0.39510538165490378</v>
      </c>
      <c r="BD28" s="61">
        <f>+'Deuda Interna colones'!BD28+'Deuda Externa colones'!BD36</f>
        <v>10544156.833315624</v>
      </c>
      <c r="BE28" s="72">
        <f>+BD28/BD6</f>
        <v>0.3857287517126079</v>
      </c>
      <c r="BF28" s="61">
        <f>+'Deuda Interna colones'!BF28+'Deuda Externa colones'!BF36</f>
        <v>10626883.463191079</v>
      </c>
      <c r="BG28" s="72">
        <f>+BF28/BF6</f>
        <v>0.37263395403510696</v>
      </c>
      <c r="BH28" s="61">
        <f>+'Deuda Interna colones'!BH28+'Deuda Externa colones'!BH36</f>
        <v>10513263.726198431</v>
      </c>
      <c r="BI28" s="72">
        <f>+BH28/BH6</f>
        <v>0.3679382421012718</v>
      </c>
      <c r="BJ28" s="60">
        <f>+'Deuda Interna colones'!BJ28+'Deuda Externa colones'!BJ36</f>
        <v>10171768.820698388</v>
      </c>
      <c r="BK28" s="71">
        <f>+BJ28/BJ6</f>
        <v>0.3552439047060712</v>
      </c>
      <c r="BL28" s="61">
        <f>+'Deuda Interna colones'!BL28+'Deuda Externa colones'!BL36</f>
        <v>9910098.7012583204</v>
      </c>
      <c r="BM28" s="72">
        <f>+BL28/BL6</f>
        <v>0.34774640152989389</v>
      </c>
      <c r="BN28" s="61">
        <f>+'Deuda Interna colones'!BN28+'Deuda Externa colones'!BN36</f>
        <v>10530799.427794211</v>
      </c>
      <c r="BO28" s="72">
        <f>+BN28/BN6</f>
        <v>0.37152474060950191</v>
      </c>
      <c r="BP28" s="61">
        <f>+'Deuda Interna colones'!BP28+'Deuda Externa colones'!BP36</f>
        <v>10313162.498115046</v>
      </c>
      <c r="BQ28" s="72">
        <f>+BP28/BP6</f>
        <v>0.3652972434263359</v>
      </c>
      <c r="BR28" s="61">
        <f>+'Deuda Interna colones'!BR28+'Deuda Externa colones'!BR36</f>
        <v>10610815.365879292</v>
      </c>
      <c r="BS28" s="72">
        <f>+BR28/BR6</f>
        <v>0.3760477264092994</v>
      </c>
      <c r="BT28" s="61">
        <f>+'Deuda Interna colones'!BT28+'Deuda Externa colones'!BT36</f>
        <v>10431934.365627201</v>
      </c>
      <c r="BU28" s="72">
        <f>+BT28/BT6</f>
        <v>0.35973576337383972</v>
      </c>
      <c r="BV28" s="61">
        <f>+'Deuda Interna colones'!BV28+'Deuda Externa colones'!BV36</f>
        <v>10323194.821516104</v>
      </c>
      <c r="BW28" s="72">
        <f>+BV28/BV6</f>
        <v>0.35891432396287898</v>
      </c>
      <c r="BX28" s="61">
        <f>+'Deuda Interna colones'!BX28+'Deuda Externa colones'!BX36</f>
        <v>10113179.202197395</v>
      </c>
      <c r="BY28" s="72">
        <f>+BX28/BX6</f>
        <v>0.34894149609552194</v>
      </c>
      <c r="BZ28" s="60">
        <f>+'Deuda Interna colones'!BZ28+'Deuda Externa colones'!BZ36</f>
        <v>9873083.911174681</v>
      </c>
      <c r="CA28" s="71">
        <f>+BZ28/BZ6</f>
        <v>0.342443082070919</v>
      </c>
      <c r="CB28" s="60">
        <f>+'Deuda Interna colones'!CB28+'Deuda Externa colones'!CB36</f>
        <v>9595942.6159602664</v>
      </c>
      <c r="CC28" s="71">
        <f>+CB28/CB6</f>
        <v>0.33711091027906837</v>
      </c>
      <c r="CD28" s="61">
        <f>+'Deuda Interna colones'!CD28+'Deuda Externa colones'!CD36</f>
        <v>9847509.6864696443</v>
      </c>
      <c r="CE28" s="72">
        <f>+CD28/CD6</f>
        <v>0.34210082931685754</v>
      </c>
      <c r="CF28" s="61">
        <f>+'Deuda Interna colones'!CF28+'Deuda Externa colones'!CF36</f>
        <v>9767174.4734757319</v>
      </c>
      <c r="CG28" s="72">
        <f>+CF28/CF6</f>
        <v>0.33284200876169734</v>
      </c>
      <c r="CH28" s="61">
        <f>+'Deuda Interna colones'!CH28+'Deuda Externa colones'!CH36</f>
        <v>9935590.9954564907</v>
      </c>
      <c r="CI28" s="72">
        <f>+CH28/CH6</f>
        <v>0.34012718868590969</v>
      </c>
      <c r="CJ28" s="61">
        <f>+'Deuda Interna colones'!CJ28+'Deuda Externa colones'!CJ36</f>
        <v>9593331.4864633474</v>
      </c>
      <c r="CK28" s="72">
        <f>+CJ28/CJ6</f>
        <v>0.32840261543168636</v>
      </c>
      <c r="CL28" s="61">
        <f>+'Deuda Interna colones'!CL28+'Deuda Externa colones'!CL36</f>
        <v>9447213.7130284775</v>
      </c>
      <c r="CM28" s="72">
        <f>+CL28/CL6</f>
        <v>0.3211190875017339</v>
      </c>
      <c r="CN28" s="61">
        <f>+'Deuda Interna colones'!CN28+'Deuda Externa colones'!CN36</f>
        <v>9461982.7921209112</v>
      </c>
      <c r="CO28" s="72">
        <f>+CN28/CN6</f>
        <v>0.32340718291495213</v>
      </c>
      <c r="CP28" s="61">
        <f>+'Deuda Interna colones'!CP28+'Deuda Externa colones'!CP36</f>
        <v>9607335.7654175945</v>
      </c>
      <c r="CQ28" s="72">
        <f>+CP28/CP6</f>
        <v>0.32804957026249987</v>
      </c>
      <c r="CR28" s="61">
        <f>+'Deuda Interna colones'!CR28+'Deuda Externa colones'!CR36</f>
        <v>9415251.0973181557</v>
      </c>
      <c r="CS28" s="72">
        <f>+CR28/CR6</f>
        <v>0.32049785190551422</v>
      </c>
      <c r="CT28" s="61">
        <f>+'Deuda Interna colones'!CT28+'Deuda Externa colones'!CT36</f>
        <v>9491239.9165704399</v>
      </c>
      <c r="CU28" s="72">
        <f>+CT28/CT6</f>
        <v>0.3233984737579505</v>
      </c>
      <c r="CV28" s="61">
        <f>+'Deuda Interna colones'!CV28+'Deuda Externa colones'!CV36</f>
        <v>9223372.7168613374</v>
      </c>
      <c r="CW28" s="72">
        <f>+CV28/CV6</f>
        <v>0.31446465035497934</v>
      </c>
      <c r="CX28" s="61">
        <f>+'Deuda Interna colones'!CX28+'Deuda Externa colones'!CX36</f>
        <v>9673552.2468164451</v>
      </c>
      <c r="CY28" s="72">
        <f>+CX28/CX6</f>
        <v>0.3290463853452783</v>
      </c>
      <c r="CZ28" s="61">
        <f>+'Deuda Interna colones'!CZ28+'Deuda Externa colones'!CZ36</f>
        <v>9500544.0073105432</v>
      </c>
      <c r="DA28" s="72">
        <f>+CZ28/CZ6</f>
        <v>0.32170141581303308</v>
      </c>
      <c r="DB28" s="61">
        <f>+'Deuda Interna colones'!DB28+'Deuda Externa colones'!DB36</f>
        <v>9560904.2274825163</v>
      </c>
      <c r="DC28" s="72">
        <f>+DB28/DB6</f>
        <v>0.32341038633623403</v>
      </c>
      <c r="DD28" s="61">
        <f>+'Deuda Interna colones'!DD28+'Deuda Externa colones'!DD36</f>
        <v>9388736.9061051458</v>
      </c>
      <c r="DE28" s="72">
        <f>+DD28/DD6</f>
        <v>0.31624881386805975</v>
      </c>
      <c r="DF28" s="61">
        <f>+'Deuda Interna colones'!DF28+'Deuda Externa colones'!DF36</f>
        <v>9776629.1675391309</v>
      </c>
      <c r="DG28" s="72">
        <f>+DF28/DF6</f>
        <v>0.32958770587283992</v>
      </c>
      <c r="DH28" s="62">
        <f>+'Deuda Interna colones'!DH28+'Deuda Externa colones'!DH36</f>
        <v>9704948.6916239113</v>
      </c>
      <c r="DI28" s="73">
        <f>+DH28/DH6</f>
        <v>0.32762114694433536</v>
      </c>
      <c r="DJ28" s="62"/>
    </row>
    <row r="29" spans="1:114">
      <c r="A29" s="98" t="s">
        <v>53</v>
      </c>
      <c r="B29" s="64">
        <f>+B28/B65</f>
        <v>0.23946664660363987</v>
      </c>
      <c r="C29" s="65"/>
      <c r="D29" s="66"/>
      <c r="E29" s="67"/>
      <c r="F29" s="66"/>
      <c r="G29" s="67"/>
      <c r="H29" s="66"/>
      <c r="I29" s="67"/>
      <c r="J29" s="66"/>
      <c r="K29" s="67"/>
      <c r="L29" s="66"/>
      <c r="M29" s="67"/>
      <c r="N29" s="66"/>
      <c r="O29" s="67"/>
      <c r="P29" s="66"/>
      <c r="Q29" s="67"/>
      <c r="R29" s="66"/>
      <c r="S29" s="67"/>
      <c r="T29" s="66"/>
      <c r="U29" s="67"/>
      <c r="V29" s="66"/>
      <c r="W29" s="67"/>
      <c r="X29" s="66"/>
      <c r="Y29" s="67"/>
      <c r="Z29" s="66">
        <f>+Z28/Z65</f>
        <v>0.26659483518217392</v>
      </c>
      <c r="AA29" s="67"/>
      <c r="AB29" s="66">
        <v>0</v>
      </c>
      <c r="AC29" s="67"/>
      <c r="AD29" s="66">
        <v>0</v>
      </c>
      <c r="AE29" s="67"/>
      <c r="AF29" s="64">
        <v>0</v>
      </c>
      <c r="AG29" s="65"/>
      <c r="AH29" s="64">
        <v>0</v>
      </c>
      <c r="AI29" s="65"/>
      <c r="AJ29" s="64">
        <v>0</v>
      </c>
      <c r="AK29" s="65"/>
      <c r="AL29" s="64">
        <v>0</v>
      </c>
      <c r="AM29" s="65"/>
      <c r="AN29" s="64">
        <v>0</v>
      </c>
      <c r="AO29" s="65"/>
      <c r="AP29" s="66">
        <v>0</v>
      </c>
      <c r="AQ29" s="67"/>
      <c r="AR29" s="66">
        <v>0</v>
      </c>
      <c r="AS29" s="67"/>
      <c r="AT29" s="66">
        <v>0</v>
      </c>
      <c r="AU29" s="67"/>
      <c r="AV29" s="66">
        <v>0</v>
      </c>
      <c r="AW29" s="67"/>
      <c r="AX29" s="64">
        <f>+AX28/AX65</f>
        <v>0.23612812650321302</v>
      </c>
      <c r="AY29" s="65"/>
      <c r="AZ29" s="68" t="e">
        <f>+AZ28/AZ65</f>
        <v>#DIV/0!</v>
      </c>
      <c r="BA29" s="67"/>
      <c r="BB29" s="68" t="e">
        <f>+BB28/BB65</f>
        <v>#DIV/0!</v>
      </c>
      <c r="BC29" s="67"/>
      <c r="BD29" s="68" t="e">
        <f>+BD28/BD65</f>
        <v>#DIV/0!</v>
      </c>
      <c r="BE29" s="67"/>
      <c r="BF29" s="68" t="e">
        <f>+BF28/BF65</f>
        <v>#DIV/0!</v>
      </c>
      <c r="BG29" s="67"/>
      <c r="BH29" s="68" t="e">
        <f>+BH28/BH65</f>
        <v>#DIV/0!</v>
      </c>
      <c r="BI29" s="67"/>
      <c r="BJ29" s="275" t="e">
        <f>+BJ28/BJ65</f>
        <v>#DIV/0!</v>
      </c>
      <c r="BK29" s="65"/>
      <c r="BL29" s="68" t="e">
        <f>+BL28/BL65</f>
        <v>#DIV/0!</v>
      </c>
      <c r="BM29" s="67"/>
      <c r="BN29" s="68" t="e">
        <f>+BN28/BN65</f>
        <v>#DIV/0!</v>
      </c>
      <c r="BO29" s="67"/>
      <c r="BP29" s="68"/>
      <c r="BQ29" s="67"/>
      <c r="BR29" s="68"/>
      <c r="BS29" s="67"/>
      <c r="BT29" s="68"/>
      <c r="BU29" s="67"/>
      <c r="BV29" s="66">
        <f>+BV28/BV65</f>
        <v>0.2193657986446837</v>
      </c>
      <c r="BW29" s="67"/>
      <c r="BX29" s="66"/>
      <c r="BY29" s="67"/>
      <c r="BZ29" s="64"/>
      <c r="CA29" s="65"/>
      <c r="CB29" s="64"/>
      <c r="CC29" s="65"/>
      <c r="CD29" s="66"/>
      <c r="CE29" s="67"/>
      <c r="CF29" s="66"/>
      <c r="CG29" s="67"/>
      <c r="CH29" s="66"/>
      <c r="CI29" s="67"/>
      <c r="CJ29" s="66"/>
      <c r="CK29" s="67"/>
      <c r="CL29" s="66"/>
      <c r="CM29" s="67"/>
      <c r="CN29" s="66"/>
      <c r="CO29" s="67"/>
      <c r="CP29" s="66"/>
      <c r="CQ29" s="67"/>
      <c r="CR29" s="66"/>
      <c r="CS29" s="67"/>
      <c r="CT29" s="66">
        <f>+CT28/CT65</f>
        <v>0.19324156151242786</v>
      </c>
      <c r="CU29" s="67"/>
      <c r="CV29" s="68" t="e">
        <f>+CV28/CV65</f>
        <v>#DIV/0!</v>
      </c>
      <c r="CW29" s="67"/>
      <c r="CX29" s="68" t="e">
        <f>+CX28/CX65</f>
        <v>#DIV/0!</v>
      </c>
      <c r="CY29" s="67"/>
      <c r="CZ29" s="68" t="e">
        <f>+CZ28/CZ65</f>
        <v>#DIV/0!</v>
      </c>
      <c r="DA29" s="67"/>
      <c r="DB29" s="68" t="e">
        <f>+DB28/DB65</f>
        <v>#DIV/0!</v>
      </c>
      <c r="DC29" s="67"/>
      <c r="DD29" s="458" t="e">
        <f>+DD28/DD65</f>
        <v>#DIV/0!</v>
      </c>
      <c r="DE29" s="67"/>
      <c r="DF29" s="458" t="e">
        <f>+DF28/DF65</f>
        <v>#DIV/0!</v>
      </c>
      <c r="DG29" s="67"/>
      <c r="DH29" s="451" t="e">
        <f>+DH28/DH65</f>
        <v>#DIV/0!</v>
      </c>
      <c r="DI29" s="70"/>
      <c r="DJ29" s="62"/>
    </row>
    <row r="30" spans="1:114">
      <c r="A30" s="92" t="s">
        <v>63</v>
      </c>
      <c r="B30" s="60">
        <f>+'Deuda Interna colones'!B30+'Deuda Externa colones'!B38</f>
        <v>13249795.62885081</v>
      </c>
      <c r="C30" s="71">
        <f>+B30/B6</f>
        <v>0.54259024020552926</v>
      </c>
      <c r="D30" s="61">
        <f>+'Deuda Interna colones'!D30+'Deuda Externa colones'!D38</f>
        <v>13259524.116076857</v>
      </c>
      <c r="E30" s="72">
        <f>+D30/D6</f>
        <v>0.53631737865604723</v>
      </c>
      <c r="F30" s="61">
        <f>+'Deuda Interna colones'!F30+'Deuda Externa colones'!F38</f>
        <v>13534274.360179313</v>
      </c>
      <c r="G30" s="72">
        <f>+F30/F6</f>
        <v>0.53851034146287935</v>
      </c>
      <c r="H30" s="61">
        <f>+'Deuda Interna colones'!H30+'Deuda Externa colones'!H38</f>
        <v>13415705.13372306</v>
      </c>
      <c r="I30" s="72">
        <f>+H30/H6</f>
        <v>0.52850867215687514</v>
      </c>
      <c r="J30" s="61">
        <f>+'Deuda Interna colones'!J30+'Deuda Externa colones'!J38</f>
        <v>13750988.855278153</v>
      </c>
      <c r="K30" s="72">
        <f>+J30/J6</f>
        <v>0.53591558196509903</v>
      </c>
      <c r="L30" s="61">
        <f>+'Deuda Interna colones'!L30+'Deuda Externa colones'!L38</f>
        <v>13897147.53920123</v>
      </c>
      <c r="M30" s="72">
        <f>+L30/L6</f>
        <v>0.53875055430523078</v>
      </c>
      <c r="N30" s="61">
        <f>+'Deuda Interna colones'!N30+'Deuda Externa colones'!N38</f>
        <v>13979169.995800037</v>
      </c>
      <c r="O30" s="72">
        <f>+N30/N6</f>
        <v>0.53301309508825134</v>
      </c>
      <c r="P30" s="61">
        <f>+'Deuda Interna colones'!P30+'Deuda Externa colones'!P38</f>
        <v>14040742.234357618</v>
      </c>
      <c r="Q30" s="72">
        <f>+P30/P6</f>
        <v>0.53215070945349308</v>
      </c>
      <c r="R30" s="61">
        <f>+'Deuda Interna colones'!R30+'Deuda Externa colones'!R38</f>
        <v>13906614.829626959</v>
      </c>
      <c r="S30" s="72">
        <f>+R30/R6</f>
        <v>0.51445400243140349</v>
      </c>
      <c r="T30" s="61">
        <f>+'Deuda Interna colones'!T30+'Deuda Externa colones'!T38</f>
        <v>13678317.906177636</v>
      </c>
      <c r="U30" s="72">
        <f>+T30/T6</f>
        <v>0.5026253826713073</v>
      </c>
      <c r="V30" s="61">
        <f>+'Deuda Interna colones'!V30+'Deuda Externa colones'!V38</f>
        <v>13913145.465451155</v>
      </c>
      <c r="W30" s="72">
        <f>+V30/V6</f>
        <v>0.5054229998312606</v>
      </c>
      <c r="X30" s="61">
        <f>+'Deuda Interna colones'!X30+'Deuda Externa colones'!X38</f>
        <v>13823926.353162076</v>
      </c>
      <c r="Y30" s="72">
        <f>+X30/X6</f>
        <v>0.5101895315896785</v>
      </c>
      <c r="Z30" s="61">
        <f>+'Deuda Interna colones'!Z30+'Deuda Externa colones'!Z38</f>
        <v>14106424.657454632</v>
      </c>
      <c r="AA30" s="72">
        <f>+Z30/Z6</f>
        <v>0.51724958410307853</v>
      </c>
      <c r="AB30" s="61">
        <f>+'Deuda Interna colones'!AB30+'Deuda Externa colones'!AB38</f>
        <v>14393149.440774688</v>
      </c>
      <c r="AC30" s="72">
        <f>+AB30/AB6</f>
        <v>0.52380782536239268</v>
      </c>
      <c r="AD30" s="61">
        <f>+'Deuda Interna colones'!AD30+'Deuda Externa colones'!AD38</f>
        <v>14314754.018128999</v>
      </c>
      <c r="AE30" s="72">
        <f>+AD30/AD6</f>
        <v>0.51624129197862023</v>
      </c>
      <c r="AF30" s="60">
        <f>+'Deuda Interna colones'!AF30+'Deuda Externa colones'!AF38</f>
        <v>14465162.368006632</v>
      </c>
      <c r="AG30" s="71">
        <f>+AF30/AF6</f>
        <v>0.50855968164762666</v>
      </c>
      <c r="AH30" s="60">
        <f>+'Deuda Interna colones'!AH30+'Deuda Externa colones'!AH38</f>
        <v>14766754.971637379</v>
      </c>
      <c r="AI30" s="71">
        <f>+AH30/AH6</f>
        <v>0.51405527891561997</v>
      </c>
      <c r="AJ30" s="60">
        <f>+'Deuda Interna colones'!AJ30+'Deuda Externa colones'!AJ38</f>
        <v>14745928.868631728</v>
      </c>
      <c r="AK30" s="71">
        <f>+AJ30/AJ6</f>
        <v>0.50864178609981525</v>
      </c>
      <c r="AL30" s="60">
        <f>+'Deuda Interna colones'!AL30+'Deuda Externa colones'!AL38</f>
        <v>14806622.144860748</v>
      </c>
      <c r="AM30" s="71">
        <f>+AL30/AL6</f>
        <v>0.5120870916387259</v>
      </c>
      <c r="AN30" s="60">
        <f>+'Deuda Interna colones'!AN30+'Deuda Externa colones'!AN38</f>
        <v>14707785.918732341</v>
      </c>
      <c r="AO30" s="71">
        <f>+AN30/AN6</f>
        <v>0.51400415771907537</v>
      </c>
      <c r="AP30" s="61">
        <f>+'Deuda Interna colones'!AP30+'Deuda Externa colones'!AP38</f>
        <v>15112215.940231239</v>
      </c>
      <c r="AQ30" s="72">
        <f>+AP30/AP6</f>
        <v>0.52398338952531143</v>
      </c>
      <c r="AR30" s="61">
        <f>+'Deuda Interna colones'!AR30+'Deuda Externa colones'!AR38</f>
        <v>14859049.438311476</v>
      </c>
      <c r="AS30" s="72">
        <f>+AR30/AR6</f>
        <v>0.52637791698807601</v>
      </c>
      <c r="AT30" s="61">
        <f>+'Deuda Interna colones'!AT30+'Deuda Externa colones'!AT38</f>
        <v>14852771.867083807</v>
      </c>
      <c r="AU30" s="72">
        <f>+AT30/AT6</f>
        <v>0.52674926799799127</v>
      </c>
      <c r="AV30" s="61">
        <f>+'Deuda Interna colones'!AV30+'Deuda Externa colones'!AV38</f>
        <v>14855933.688405614</v>
      </c>
      <c r="AW30" s="72">
        <f>+AV30/AV6</f>
        <v>0.5236414688263753</v>
      </c>
      <c r="AX30" s="60">
        <f>+'Deuda Interna colones'!AX30+'Deuda Externa colones'!AX38</f>
        <v>14820504.091033477</v>
      </c>
      <c r="AY30" s="71">
        <f>+AX30/AX6</f>
        <v>0.52511176738923193</v>
      </c>
      <c r="AZ30" s="61">
        <f>+'Deuda Interna colones'!AZ30+'Deuda Externa colones'!AZ38</f>
        <v>14022519.40475017</v>
      </c>
      <c r="BA30" s="72">
        <f>+AZ30/AZ6</f>
        <v>0.51398608424719083</v>
      </c>
      <c r="BB30" s="61">
        <f>+'Deuda Interna colones'!BB30+'Deuda Externa colones'!BB38</f>
        <v>13963457.940924197</v>
      </c>
      <c r="BC30" s="72">
        <f>+BB30/BB6</f>
        <v>0.50764091105716003</v>
      </c>
      <c r="BD30" s="61">
        <f>+'Deuda Interna colones'!BD30+'Deuda Externa colones'!BD38</f>
        <v>14066558.308627654</v>
      </c>
      <c r="BE30" s="72">
        <f>+BD30/BD6</f>
        <v>0.51458604638123384</v>
      </c>
      <c r="BF30" s="61">
        <f>+'Deuda Interna colones'!BF30+'Deuda Externa colones'!BF38</f>
        <v>15287017.333913755</v>
      </c>
      <c r="BG30" s="72">
        <f>+BF30/BF6</f>
        <v>0.53604255041194804</v>
      </c>
      <c r="BH30" s="61">
        <f>+'Deuda Interna colones'!BH30+'Deuda Externa colones'!BH38</f>
        <v>15409870.072892487</v>
      </c>
      <c r="BI30" s="72">
        <f>+BH30/BH6</f>
        <v>0.53930736004463131</v>
      </c>
      <c r="BJ30" s="60">
        <f>+'Deuda Interna colones'!BJ30+'Deuda Externa colones'!BJ38</f>
        <v>15304818.698210604</v>
      </c>
      <c r="BK30" s="71">
        <f>+BJ30/BJ6</f>
        <v>0.53451308725255986</v>
      </c>
      <c r="BL30" s="61">
        <f>+'Deuda Interna colones'!BL30+'Deuda Externa colones'!BL38</f>
        <v>15491884.363338284</v>
      </c>
      <c r="BM30" s="72">
        <f>+BL30/BL6</f>
        <v>0.54361184511553673</v>
      </c>
      <c r="BN30" s="61">
        <f>+'Deuda Interna colones'!BN30+'Deuda Externa colones'!BN38</f>
        <v>15280123.959926628</v>
      </c>
      <c r="BO30" s="72">
        <f>+BN30/BN6</f>
        <v>0.53908006981022449</v>
      </c>
      <c r="BP30" s="61">
        <f>+'Deuda Interna colones'!BP30+'Deuda Externa colones'!BP38</f>
        <v>15383207.37069699</v>
      </c>
      <c r="BQ30" s="72">
        <f>+BP30/BP6</f>
        <v>0.54488070449761439</v>
      </c>
      <c r="BR30" s="61">
        <f>+'Deuda Interna colones'!BR30+'Deuda Externa colones'!BR38</f>
        <v>15111880.465059485</v>
      </c>
      <c r="BS30" s="72">
        <f>+BR30/BR6</f>
        <v>0.53556565586171689</v>
      </c>
      <c r="BT30" s="61">
        <f>+'Deuda Interna colones'!BT30+'Deuda Externa colones'!BT38</f>
        <v>16060914.588501457</v>
      </c>
      <c r="BU30" s="72">
        <f>+BT30/BT6</f>
        <v>0.5538460238988705</v>
      </c>
      <c r="BV30" s="61">
        <f>+'Deuda Interna colones'!BV30+'Deuda Externa colones'!BV38</f>
        <v>15914124.766806211</v>
      </c>
      <c r="BW30" s="72">
        <f>+BV30/BV6</f>
        <v>0.55329841496687959</v>
      </c>
      <c r="BX30" s="61">
        <f>+'Deuda Interna colones'!BX30+'Deuda Externa colones'!BX38</f>
        <v>16209848.168194994</v>
      </c>
      <c r="BY30" s="72">
        <f>+BX30/BX6</f>
        <v>0.55929876829061009</v>
      </c>
      <c r="BZ30" s="60">
        <f>+'Deuda Interna colones'!BZ30+'Deuda Externa colones'!BZ38</f>
        <v>16081851.272336386</v>
      </c>
      <c r="CA30" s="71">
        <f>+BZ30/BZ6</f>
        <v>0.55779113847820783</v>
      </c>
      <c r="CB30" s="60">
        <f>+'Deuda Interna colones'!CB30+'Deuda Externa colones'!CB38</f>
        <v>16241648.897415992</v>
      </c>
      <c r="CC30" s="71">
        <f>+CB30/CB6</f>
        <v>0.57057834371939131</v>
      </c>
      <c r="CD30" s="61">
        <f>+'Deuda Interna colones'!CD30+'Deuda Externa colones'!CD38</f>
        <v>16363283.410952752</v>
      </c>
      <c r="CE30" s="72">
        <f>+CD30/CD6</f>
        <v>0.56845771199648065</v>
      </c>
      <c r="CF30" s="61">
        <f>+'Deuda Interna colones'!CF30+'Deuda Externa colones'!CF38</f>
        <v>16873303.029500827</v>
      </c>
      <c r="CG30" s="72">
        <f>+CF30/CF6</f>
        <v>0.57500191995498739</v>
      </c>
      <c r="CH30" s="61">
        <f>+'Deuda Interna colones'!CH30+'Deuda Externa colones'!CH38</f>
        <v>17013187.428612471</v>
      </c>
      <c r="CI30" s="72">
        <f>+CH30/CH6</f>
        <v>0.58241604483584652</v>
      </c>
      <c r="CJ30" s="61">
        <f>+'Deuda Interna colones'!CJ30+'Deuda Externa colones'!CJ38</f>
        <v>17317336.222128525</v>
      </c>
      <c r="CK30" s="72">
        <f>+CJ30/CJ6</f>
        <v>0.59281371812092598</v>
      </c>
      <c r="CL30" s="61">
        <f>+'Deuda Interna colones'!CL30+'Deuda Externa colones'!CL38</f>
        <v>17446310.446063507</v>
      </c>
      <c r="CM30" s="72">
        <f>+CL30/CL6</f>
        <v>0.59301540759957549</v>
      </c>
      <c r="CN30" s="61">
        <f>+'Deuda Interna colones'!CN30+'Deuda Externa colones'!CN38</f>
        <v>17306365.492327798</v>
      </c>
      <c r="CO30" s="72">
        <f>+CN30/CN6</f>
        <v>0.59152537405066441</v>
      </c>
      <c r="CP30" s="61">
        <f>+'Deuda Interna colones'!CP30+'Deuda Externa colones'!CP38</f>
        <v>17226307.585732453</v>
      </c>
      <c r="CQ30" s="72">
        <f>+CP30/CP6</f>
        <v>0.58820498613681393</v>
      </c>
      <c r="CR30" s="61">
        <f>+'Deuda Interna colones'!CR30+'Deuda Externa colones'!CR38</f>
        <v>17421644.627510197</v>
      </c>
      <c r="CS30" s="72">
        <f>+CR30/CR6</f>
        <v>0.59303778752843839</v>
      </c>
      <c r="CT30" s="61">
        <f>+'Deuda Interna colones'!CT30+'Deuda Externa colones'!CT38</f>
        <v>17471423.0384207</v>
      </c>
      <c r="CU30" s="72">
        <f>+CT30/CT6</f>
        <v>0.59531015912264496</v>
      </c>
      <c r="CV30" s="61">
        <f>+'Deuda Interna colones'!CV30+'Deuda Externa colones'!CV38</f>
        <v>17675754.543130681</v>
      </c>
      <c r="CW30" s="72">
        <f>+CV30/CV6</f>
        <v>0.6026428881058512</v>
      </c>
      <c r="CX30" s="61">
        <f>+'Deuda Interna colones'!CX30+'Deuda Externa colones'!CX38</f>
        <v>17262691.793803282</v>
      </c>
      <c r="CY30" s="72">
        <f>+CX30/CX6</f>
        <v>0.5871913637464381</v>
      </c>
      <c r="CZ30" s="61">
        <f>+'Deuda Interna colones'!CZ30+'Deuda Externa colones'!CZ38</f>
        <v>17522300.707978219</v>
      </c>
      <c r="DA30" s="72">
        <f>+CZ30/CZ6</f>
        <v>0.59332907060066742</v>
      </c>
      <c r="DB30" s="61">
        <f>+'Deuda Interna colones'!DB30+'Deuda Externa colones'!DB38</f>
        <v>17727142.207387187</v>
      </c>
      <c r="DC30" s="72">
        <f>+DB30/DB6</f>
        <v>0.59964431956641884</v>
      </c>
      <c r="DD30" s="61">
        <f>+'Deuda Interna colones'!DD30+'Deuda Externa colones'!DD38</f>
        <v>17922020.81176718</v>
      </c>
      <c r="DE30" s="72">
        <f>+DD30/DD6</f>
        <v>0.60368267643696372</v>
      </c>
      <c r="DF30" s="61">
        <f>+'Deuda Interna colones'!DF30+'Deuda Externa colones'!DF38</f>
        <v>17554539.836309142</v>
      </c>
      <c r="DG30" s="72">
        <f>+DF30/DF6</f>
        <v>0.59179502599041911</v>
      </c>
      <c r="DH30" s="62">
        <f>+'Deuda Interna colones'!DH30+'Deuda Externa colones'!DH38</f>
        <v>17595030.321440242</v>
      </c>
      <c r="DI30" s="73">
        <f>+DH30/DH6</f>
        <v>0.59397573316444252</v>
      </c>
      <c r="DJ30" s="62"/>
    </row>
    <row r="31" spans="1:114">
      <c r="A31" s="98" t="s">
        <v>53</v>
      </c>
      <c r="B31" s="64">
        <f>+B30/B65</f>
        <v>0.36305538532793064</v>
      </c>
      <c r="C31" s="65"/>
      <c r="D31" s="66"/>
      <c r="E31" s="67"/>
      <c r="F31" s="66"/>
      <c r="G31" s="67"/>
      <c r="H31" s="66"/>
      <c r="I31" s="67"/>
      <c r="J31" s="66"/>
      <c r="K31" s="67"/>
      <c r="L31" s="66"/>
      <c r="M31" s="67"/>
      <c r="N31" s="66"/>
      <c r="O31" s="67"/>
      <c r="P31" s="66"/>
      <c r="Q31" s="67"/>
      <c r="R31" s="66"/>
      <c r="S31" s="67"/>
      <c r="T31" s="66"/>
      <c r="U31" s="67"/>
      <c r="V31" s="66"/>
      <c r="W31" s="67"/>
      <c r="X31" s="66"/>
      <c r="Y31" s="67"/>
      <c r="Z31" s="66">
        <f>+Z30/Z65</f>
        <v>0.34980423802051974</v>
      </c>
      <c r="AA31" s="67"/>
      <c r="AB31" s="66">
        <v>0</v>
      </c>
      <c r="AC31" s="67"/>
      <c r="AD31" s="66">
        <v>0</v>
      </c>
      <c r="AE31" s="67"/>
      <c r="AF31" s="64">
        <v>0</v>
      </c>
      <c r="AG31" s="65"/>
      <c r="AH31" s="64">
        <v>0</v>
      </c>
      <c r="AI31" s="65"/>
      <c r="AJ31" s="64">
        <v>0</v>
      </c>
      <c r="AK31" s="65"/>
      <c r="AL31" s="64">
        <v>0</v>
      </c>
      <c r="AM31" s="65"/>
      <c r="AN31" s="64">
        <v>0</v>
      </c>
      <c r="AO31" s="65"/>
      <c r="AP31" s="66">
        <v>0</v>
      </c>
      <c r="AQ31" s="67"/>
      <c r="AR31" s="66">
        <v>0</v>
      </c>
      <c r="AS31" s="67"/>
      <c r="AT31" s="66">
        <v>0</v>
      </c>
      <c r="AU31" s="67"/>
      <c r="AV31" s="66">
        <v>0</v>
      </c>
      <c r="AW31" s="67"/>
      <c r="AX31" s="64">
        <f>+AX30/AX65</f>
        <v>0.33074077169921556</v>
      </c>
      <c r="AY31" s="65"/>
      <c r="AZ31" s="68" t="e">
        <f>+AZ30/AZ65</f>
        <v>#DIV/0!</v>
      </c>
      <c r="BA31" s="67"/>
      <c r="BB31" s="68" t="e">
        <f>+BB30/BB65</f>
        <v>#DIV/0!</v>
      </c>
      <c r="BC31" s="67"/>
      <c r="BD31" s="68" t="e">
        <f>+BD30/BD65</f>
        <v>#DIV/0!</v>
      </c>
      <c r="BE31" s="67"/>
      <c r="BF31" s="68" t="e">
        <f>+BF30/BF65</f>
        <v>#DIV/0!</v>
      </c>
      <c r="BG31" s="67"/>
      <c r="BH31" s="68" t="e">
        <f>+BH30/BH65</f>
        <v>#DIV/0!</v>
      </c>
      <c r="BI31" s="67"/>
      <c r="BJ31" s="275" t="e">
        <f>+BJ30/BJ65</f>
        <v>#DIV/0!</v>
      </c>
      <c r="BK31" s="65"/>
      <c r="BL31" s="68" t="e">
        <f>+BL30/BL65</f>
        <v>#DIV/0!</v>
      </c>
      <c r="BM31" s="67"/>
      <c r="BN31" s="68" t="e">
        <f>+BN30/BN65</f>
        <v>#DIV/0!</v>
      </c>
      <c r="BO31" s="67"/>
      <c r="BP31" s="68"/>
      <c r="BQ31" s="67"/>
      <c r="BR31" s="68"/>
      <c r="BS31" s="67"/>
      <c r="BT31" s="68"/>
      <c r="BU31" s="67"/>
      <c r="BV31" s="66">
        <f>+BV30/BV65</f>
        <v>0.33817192734999468</v>
      </c>
      <c r="BW31" s="67"/>
      <c r="BX31" s="66"/>
      <c r="BY31" s="67"/>
      <c r="BZ31" s="64"/>
      <c r="CA31" s="65"/>
      <c r="CB31" s="64"/>
      <c r="CC31" s="65"/>
      <c r="CD31" s="66"/>
      <c r="CE31" s="67"/>
      <c r="CF31" s="66"/>
      <c r="CG31" s="67"/>
      <c r="CH31" s="66"/>
      <c r="CI31" s="67"/>
      <c r="CJ31" s="66"/>
      <c r="CK31" s="67"/>
      <c r="CL31" s="66"/>
      <c r="CM31" s="67"/>
      <c r="CN31" s="66"/>
      <c r="CO31" s="67"/>
      <c r="CP31" s="66"/>
      <c r="CQ31" s="67"/>
      <c r="CR31" s="66"/>
      <c r="CS31" s="67"/>
      <c r="CT31" s="66">
        <f>+CT30/CT65</f>
        <v>0.35571801992848356</v>
      </c>
      <c r="CU31" s="67"/>
      <c r="CV31" s="68" t="e">
        <f>+CV30/CV65</f>
        <v>#DIV/0!</v>
      </c>
      <c r="CW31" s="67"/>
      <c r="CX31" s="68" t="e">
        <f>+CX30/CX65</f>
        <v>#DIV/0!</v>
      </c>
      <c r="CY31" s="67"/>
      <c r="CZ31" s="68" t="e">
        <f>+CZ30/CZ65</f>
        <v>#DIV/0!</v>
      </c>
      <c r="DA31" s="67"/>
      <c r="DB31" s="68" t="e">
        <f>+DB30/DB65</f>
        <v>#DIV/0!</v>
      </c>
      <c r="DC31" s="67"/>
      <c r="DD31" s="458" t="e">
        <f>+DD30/DD65</f>
        <v>#DIV/0!</v>
      </c>
      <c r="DE31" s="67"/>
      <c r="DF31" s="458" t="e">
        <f>+DF30/DF65</f>
        <v>#DIV/0!</v>
      </c>
      <c r="DG31" s="67"/>
      <c r="DH31" s="451" t="e">
        <f>+DH30/DH65</f>
        <v>#DIV/0!</v>
      </c>
      <c r="DI31" s="70"/>
      <c r="DJ31" s="62"/>
    </row>
    <row r="32" spans="1:114">
      <c r="A32" s="98"/>
      <c r="B32" s="275"/>
      <c r="C32" s="65"/>
      <c r="D32" s="68"/>
      <c r="E32" s="67"/>
      <c r="F32" s="68"/>
      <c r="G32" s="67"/>
      <c r="H32" s="68"/>
      <c r="I32" s="67"/>
      <c r="J32" s="68"/>
      <c r="K32" s="67"/>
      <c r="L32" s="68"/>
      <c r="M32" s="67"/>
      <c r="N32" s="68"/>
      <c r="O32" s="67"/>
      <c r="P32" s="68"/>
      <c r="Q32" s="67"/>
      <c r="R32" s="68"/>
      <c r="S32" s="67"/>
      <c r="T32" s="68"/>
      <c r="U32" s="67"/>
      <c r="V32" s="68"/>
      <c r="W32" s="67"/>
      <c r="X32" s="68"/>
      <c r="Y32" s="67"/>
      <c r="Z32" s="68"/>
      <c r="AA32" s="67"/>
      <c r="AB32" s="68"/>
      <c r="AC32" s="67"/>
      <c r="AD32" s="68"/>
      <c r="AE32" s="67"/>
      <c r="AF32" s="275"/>
      <c r="AG32" s="65"/>
      <c r="AH32" s="275"/>
      <c r="AI32" s="65"/>
      <c r="AJ32" s="275"/>
      <c r="AK32" s="65"/>
      <c r="AL32" s="275"/>
      <c r="AM32" s="65"/>
      <c r="AN32" s="275"/>
      <c r="AO32" s="65"/>
      <c r="AP32" s="68"/>
      <c r="AQ32" s="67"/>
      <c r="AR32" s="68"/>
      <c r="AS32" s="67"/>
      <c r="AT32" s="68"/>
      <c r="AU32" s="67"/>
      <c r="AV32" s="68"/>
      <c r="AW32" s="67"/>
      <c r="AX32" s="275"/>
      <c r="AY32" s="65"/>
      <c r="AZ32" s="68"/>
      <c r="BA32" s="67"/>
      <c r="BB32" s="68"/>
      <c r="BC32" s="67"/>
      <c r="BD32" s="68"/>
      <c r="BE32" s="67"/>
      <c r="BF32" s="68"/>
      <c r="BG32" s="67"/>
      <c r="BH32" s="68"/>
      <c r="BI32" s="67"/>
      <c r="BJ32" s="275"/>
      <c r="BK32" s="65"/>
      <c r="BL32" s="68"/>
      <c r="BM32" s="67"/>
      <c r="BN32" s="68"/>
      <c r="BO32" s="67"/>
      <c r="BP32" s="68"/>
      <c r="BQ32" s="67"/>
      <c r="BR32" s="68"/>
      <c r="BS32" s="67"/>
      <c r="BT32" s="68"/>
      <c r="BU32" s="67"/>
      <c r="BV32" s="68"/>
      <c r="BW32" s="67"/>
      <c r="BX32" s="68"/>
      <c r="BY32" s="67"/>
      <c r="BZ32" s="275"/>
      <c r="CA32" s="65"/>
      <c r="CB32" s="275"/>
      <c r="CC32" s="65"/>
      <c r="CD32" s="68"/>
      <c r="CE32" s="67"/>
      <c r="CF32" s="68"/>
      <c r="CG32" s="67"/>
      <c r="CH32" s="68"/>
      <c r="CI32" s="67"/>
      <c r="CJ32" s="68"/>
      <c r="CK32" s="67"/>
      <c r="CL32" s="68"/>
      <c r="CM32" s="67"/>
      <c r="CN32" s="68"/>
      <c r="CO32" s="67"/>
      <c r="CP32" s="68"/>
      <c r="CQ32" s="67"/>
      <c r="CR32" s="68"/>
      <c r="CS32" s="67"/>
      <c r="CT32" s="68"/>
      <c r="CU32" s="67"/>
      <c r="CV32" s="68"/>
      <c r="CW32" s="67"/>
      <c r="CX32" s="68"/>
      <c r="CY32" s="67"/>
      <c r="CZ32" s="68"/>
      <c r="DA32" s="67"/>
      <c r="DB32" s="68"/>
      <c r="DC32" s="67"/>
      <c r="DD32" s="68"/>
      <c r="DE32" s="67"/>
      <c r="DF32" s="68"/>
      <c r="DG32" s="67"/>
      <c r="DH32" s="69"/>
      <c r="DI32" s="70"/>
      <c r="DJ32" s="62"/>
    </row>
    <row r="33" spans="1:114">
      <c r="A33" s="50" t="s">
        <v>64</v>
      </c>
      <c r="B33" s="51">
        <f>+('Deuda Interna colones'!B7*'Deuda Interna colones'!B33+'Deuda Externa colones'!B7*'Deuda Externa colones'!B41)/'Deuda Pública colones'!B6</f>
        <v>7.5018319942394767</v>
      </c>
      <c r="C33" s="85" t="s">
        <v>65</v>
      </c>
      <c r="D33" s="53">
        <f>+('Deuda Interna colones'!D7*'Deuda Interna colones'!D33+'Deuda Externa colones'!D7*'Deuda Externa colones'!D41)/'Deuda Pública colones'!D6</f>
        <v>7.3158619187975225</v>
      </c>
      <c r="E33" s="87" t="s">
        <v>65</v>
      </c>
      <c r="F33" s="53">
        <f>+('Deuda Interna colones'!F7*'Deuda Interna colones'!F33+'Deuda Externa colones'!F7*'Deuda Externa colones'!F41)/'Deuda Pública colones'!F6</f>
        <v>7.2906610700884569</v>
      </c>
      <c r="G33" s="87" t="s">
        <v>65</v>
      </c>
      <c r="H33" s="53">
        <f>+('Deuda Interna colones'!H7*'Deuda Interna colones'!H33+'Deuda Externa colones'!H7*'Deuda Externa colones'!H41)/'Deuda Pública colones'!H6</f>
        <v>7.2590347843587955</v>
      </c>
      <c r="I33" s="87" t="s">
        <v>65</v>
      </c>
      <c r="J33" s="53">
        <f>+('Deuda Interna colones'!J7*'Deuda Interna colones'!J33+'Deuda Externa colones'!J7*'Deuda Externa colones'!J41)/'Deuda Pública colones'!J6</f>
        <v>7.2506648922128161</v>
      </c>
      <c r="K33" s="87" t="s">
        <v>65</v>
      </c>
      <c r="L33" s="53">
        <f>+('Deuda Interna colones'!J7*'Deuda Interna colones'!J33+'Deuda Externa colones'!L7*'Deuda Externa colones'!L41)/'Deuda Pública colones'!L6</f>
        <v>7.2273879163951946</v>
      </c>
      <c r="M33" s="87" t="s">
        <v>65</v>
      </c>
      <c r="N33" s="53">
        <f>+('Deuda Interna colones'!N7*'Deuda Interna colones'!N33+'Deuda Externa colones'!N7*'Deuda Externa colones'!N41)/'Deuda Pública colones'!N6</f>
        <v>7.2323136855236045</v>
      </c>
      <c r="O33" s="87" t="s">
        <v>65</v>
      </c>
      <c r="P33" s="53">
        <f>+('Deuda Interna colones'!P7*'Deuda Interna colones'!P33+'Deuda Externa colones'!P7*'Deuda Externa colones'!P41)/'Deuda Pública colones'!P6</f>
        <v>7.2375370804751249</v>
      </c>
      <c r="Q33" s="87" t="s">
        <v>65</v>
      </c>
      <c r="R33" s="53">
        <f>+('Deuda Interna colones'!R7*'Deuda Interna colones'!R33+'Deuda Externa colones'!R7*'Deuda Externa colones'!R41)/'Deuda Pública colones'!R6</f>
        <v>7.1258432291551159</v>
      </c>
      <c r="S33" s="87" t="s">
        <v>65</v>
      </c>
      <c r="T33" s="53">
        <f>+('Deuda Interna colones'!T7*'Deuda Interna colones'!T33+'Deuda Externa colones'!T7*'Deuda Externa colones'!T41)/'Deuda Pública colones'!T6</f>
        <v>7.0866517594280776</v>
      </c>
      <c r="U33" s="87" t="s">
        <v>65</v>
      </c>
      <c r="V33" s="53">
        <f>+('Deuda Interna colones'!V7*'Deuda Interna colones'!V33+'Deuda Externa colones'!V7*'Deuda Externa colones'!V41)/'Deuda Pública colones'!V6</f>
        <v>7.0680639457936802</v>
      </c>
      <c r="W33" s="87" t="s">
        <v>65</v>
      </c>
      <c r="X33" s="53">
        <f>+('Deuda Interna colones'!X7*'Deuda Interna colones'!X33+'Deuda Externa colones'!X7*'Deuda Externa colones'!X41)/'Deuda Pública colones'!X6</f>
        <v>7.0612034948740066</v>
      </c>
      <c r="Y33" s="87" t="s">
        <v>65</v>
      </c>
      <c r="Z33" s="53">
        <v>7.0847892012611862</v>
      </c>
      <c r="AA33" s="87" t="s">
        <v>65</v>
      </c>
      <c r="AB33" s="53">
        <v>7.1350345124886454</v>
      </c>
      <c r="AC33" s="87" t="s">
        <v>65</v>
      </c>
      <c r="AD33" s="53">
        <f>+'Deuda Pública dólares'!AD33</f>
        <v>7.2220882676917961</v>
      </c>
      <c r="AE33" s="87" t="s">
        <v>65</v>
      </c>
      <c r="AF33" s="51">
        <f>+'Deuda Pública dólares'!AF33</f>
        <v>7.2518630524009389</v>
      </c>
      <c r="AG33" s="85" t="s">
        <v>65</v>
      </c>
      <c r="AH33" s="51">
        <f>+'Deuda Pública dólares'!AH33</f>
        <v>7.225150648566812</v>
      </c>
      <c r="AI33" s="85" t="s">
        <v>65</v>
      </c>
      <c r="AJ33" s="51">
        <f>+'Deuda Pública dólares'!AJ33</f>
        <v>7.2224451952688096</v>
      </c>
      <c r="AK33" s="85" t="s">
        <v>65</v>
      </c>
      <c r="AL33" s="51">
        <f>+'Deuda Pública dólares'!AL33</f>
        <v>7.2476607131680115</v>
      </c>
      <c r="AM33" s="85" t="s">
        <v>65</v>
      </c>
      <c r="AN33" s="51">
        <f>+'Deuda Pública dólares'!AN33</f>
        <v>7.255507494698068</v>
      </c>
      <c r="AO33" s="85" t="s">
        <v>65</v>
      </c>
      <c r="AP33" s="53">
        <f>+'Deuda Pública dólares'!AP33</f>
        <v>7.3125975550753877</v>
      </c>
      <c r="AQ33" s="87" t="s">
        <v>65</v>
      </c>
      <c r="AR33" s="53">
        <f>+'Deuda Pública dólares'!AR33</f>
        <v>7.2842720881892911</v>
      </c>
      <c r="AS33" s="87" t="s">
        <v>65</v>
      </c>
      <c r="AT33" s="53">
        <f>+'Deuda Pública dólares'!AT33</f>
        <v>7.2258840373251374</v>
      </c>
      <c r="AU33" s="87" t="s">
        <v>65</v>
      </c>
      <c r="AV33" s="53">
        <f>+'Deuda Pública dólares'!AV33</f>
        <v>7.1931249829030017</v>
      </c>
      <c r="AW33" s="87" t="s">
        <v>65</v>
      </c>
      <c r="AX33" s="51">
        <f>+'Deuda Pública dólares'!AX33</f>
        <v>7.1566046108634582</v>
      </c>
      <c r="AY33" s="85" t="s">
        <v>65</v>
      </c>
      <c r="AZ33" s="53">
        <f>+'Deuda Pública dólares'!AZ33</f>
        <v>7.1619956085681524</v>
      </c>
      <c r="BA33" s="87" t="s">
        <v>65</v>
      </c>
      <c r="BB33" s="53">
        <f>+'Deuda Pública dólares'!BB33</f>
        <v>7.1425837161392272</v>
      </c>
      <c r="BC33" s="87" t="s">
        <v>65</v>
      </c>
      <c r="BD33" s="53">
        <f>+'Deuda Pública dólares'!BD33</f>
        <v>7.1556315494642559</v>
      </c>
      <c r="BE33" s="87" t="s">
        <v>65</v>
      </c>
      <c r="BF33" s="53">
        <f>+'Deuda Pública dólares'!BF33</f>
        <v>7.2499128344948458</v>
      </c>
      <c r="BG33" s="87" t="s">
        <v>65</v>
      </c>
      <c r="BH33" s="53">
        <f>+'Deuda Pública dólares'!BH33</f>
        <v>7.2366713971436294</v>
      </c>
      <c r="BI33" s="87" t="s">
        <v>65</v>
      </c>
      <c r="BJ33" s="51">
        <f>+'Deuda Pública dólares'!BJ33</f>
        <v>7.2365422106515949</v>
      </c>
      <c r="BK33" s="85" t="s">
        <v>65</v>
      </c>
      <c r="BL33" s="53">
        <f>+'Deuda Pública dólares'!BL33</f>
        <v>7.2550619492935144</v>
      </c>
      <c r="BM33" s="87" t="s">
        <v>65</v>
      </c>
      <c r="BN33" s="53">
        <f>+'Deuda Pública dólares'!BN33</f>
        <v>7.346501185991956</v>
      </c>
      <c r="BO33" s="87" t="s">
        <v>65</v>
      </c>
      <c r="BP33" s="53">
        <f>+'Deuda Pública dólares'!BP33</f>
        <v>7.3523049957908597</v>
      </c>
      <c r="BQ33" s="87" t="s">
        <v>65</v>
      </c>
      <c r="BR33" s="53">
        <f>+'Deuda Pública dólares'!BR33</f>
        <v>7.338893682515363</v>
      </c>
      <c r="BS33" s="87" t="s">
        <v>65</v>
      </c>
      <c r="BT33" s="53">
        <f>+'Deuda Pública dólares'!BT33</f>
        <v>7.9571776978265767</v>
      </c>
      <c r="BU33" s="87" t="s">
        <v>65</v>
      </c>
      <c r="BV33" s="53">
        <f>+'Deuda Pública dólares'!BV33</f>
        <v>7.8686210196794857</v>
      </c>
      <c r="BW33" s="87" t="s">
        <v>65</v>
      </c>
      <c r="BX33" s="53">
        <f>+'Deuda Pública dólares'!BX33</f>
        <v>7.9383182388867493</v>
      </c>
      <c r="BY33" s="87" t="s">
        <v>65</v>
      </c>
      <c r="BZ33" s="51">
        <f>+'Deuda Pública dólares'!BZ33</f>
        <v>8.0424000325258351</v>
      </c>
      <c r="CA33" s="85" t="s">
        <v>65</v>
      </c>
      <c r="CB33" s="51">
        <f>+'Deuda Pública dólares'!CB33</f>
        <v>8.1044360805769866</v>
      </c>
      <c r="CC33" s="85" t="s">
        <v>65</v>
      </c>
      <c r="CD33" s="53">
        <f>+'Deuda Pública dólares'!CD33</f>
        <v>8.0845561573123721</v>
      </c>
      <c r="CE33" s="87" t="s">
        <v>65</v>
      </c>
      <c r="CF33" s="53">
        <f>+'Deuda Pública dólares'!CF33</f>
        <v>8.1291417073189915</v>
      </c>
      <c r="CG33" s="87" t="s">
        <v>65</v>
      </c>
      <c r="CH33" s="53">
        <f>+'Deuda Pública dólares'!CH33</f>
        <v>8.3049339722256033</v>
      </c>
      <c r="CI33" s="87" t="s">
        <v>65</v>
      </c>
      <c r="CJ33" s="53">
        <f>+'Deuda Pública dólares'!CJ33</f>
        <v>8.3330986981828676</v>
      </c>
      <c r="CK33" s="87" t="s">
        <v>65</v>
      </c>
      <c r="CL33" s="53">
        <f>+'Deuda Pública dólares'!CL33</f>
        <v>8.250852788511871</v>
      </c>
      <c r="CM33" s="87" t="s">
        <v>65</v>
      </c>
      <c r="CN33" s="53">
        <f>+'Deuda Pública dólares'!CN33</f>
        <v>8.3602945108216939</v>
      </c>
      <c r="CO33" s="87" t="s">
        <v>65</v>
      </c>
      <c r="CP33" s="53">
        <f>+'Deuda Pública dólares'!CP33</f>
        <v>8.3407237633238047</v>
      </c>
      <c r="CQ33" s="87" t="s">
        <v>65</v>
      </c>
      <c r="CR33" s="53">
        <f>+'Deuda Pública dólares'!CR33</f>
        <v>8.3623426307650366</v>
      </c>
      <c r="CS33" s="87" t="s">
        <v>65</v>
      </c>
      <c r="CT33" s="53">
        <f>+'Deuda Pública dólares'!CT33</f>
        <v>8.3179295065567391</v>
      </c>
      <c r="CU33" s="87" t="s">
        <v>65</v>
      </c>
      <c r="CV33" s="53">
        <f>+'Deuda Pública dólares'!CV33</f>
        <v>8.2966970582582</v>
      </c>
      <c r="CW33" s="87" t="s">
        <v>65</v>
      </c>
      <c r="CX33" s="53">
        <f>+'Deuda Pública dólares'!CX33</f>
        <v>8.3124925152657134</v>
      </c>
      <c r="CY33" s="87" t="s">
        <v>65</v>
      </c>
      <c r="CZ33" s="53">
        <f>+'Deuda Pública dólares'!CZ33</f>
        <v>8.2854287307447283</v>
      </c>
      <c r="DA33" s="87" t="s">
        <v>65</v>
      </c>
      <c r="DB33" s="53">
        <f>+'Deuda Pública dólares'!DB33</f>
        <v>8.287547174275776</v>
      </c>
      <c r="DC33" s="87" t="s">
        <v>65</v>
      </c>
      <c r="DD33" s="53">
        <f>+'Deuda Pública dólares'!DD33</f>
        <v>8.2697329401825481</v>
      </c>
      <c r="DE33" s="87" t="s">
        <v>65</v>
      </c>
      <c r="DF33" s="53">
        <f>+'Deuda Pública dólares'!DF33</f>
        <v>8.2518014721734083</v>
      </c>
      <c r="DG33" s="87" t="s">
        <v>65</v>
      </c>
      <c r="DH33" s="75">
        <f>+'Deuda Pública dólares'!DH33</f>
        <v>8.2234988604583172</v>
      </c>
      <c r="DI33" s="89" t="s">
        <v>65</v>
      </c>
      <c r="DJ33" s="62"/>
    </row>
    <row r="34" spans="1:114" s="18" customFormat="1">
      <c r="A34" s="50" t="s">
        <v>68</v>
      </c>
      <c r="B34" s="51">
        <f>+('Deuda Interna colones'!B7*'Deuda Interna colones'!B36+'Deuda Externa colones'!B7*'Deuda Externa colones'!B44)/'Deuda Pública colones'!B6</f>
        <v>5.4659118145536993</v>
      </c>
      <c r="C34" s="85" t="s">
        <v>65</v>
      </c>
      <c r="D34" s="53">
        <f>+('Deuda Interna colones'!D7*'Deuda Interna colones'!D36+'Deuda Externa colones'!D7*'Deuda Externa colones'!D44)/'Deuda Pública colones'!D6</f>
        <v>5.384207032858483</v>
      </c>
      <c r="E34" s="87" t="s">
        <v>65</v>
      </c>
      <c r="F34" s="53">
        <f>+('Deuda Interna colones'!F7*'Deuda Interna colones'!F36+'Deuda Externa colones'!F7*'Deuda Externa colones'!F44)/'Deuda Pública colones'!F6</f>
        <v>5.3963804511771087</v>
      </c>
      <c r="G34" s="87" t="s">
        <v>65</v>
      </c>
      <c r="H34" s="53">
        <f>+('Deuda Interna colones'!H7*'Deuda Interna colones'!H36+'Deuda Externa colones'!H7*'Deuda Externa colones'!H44)/'Deuda Pública colones'!H6</f>
        <v>5.3832931464843474</v>
      </c>
      <c r="I34" s="87" t="s">
        <v>65</v>
      </c>
      <c r="J34" s="53">
        <f>+('Deuda Interna colones'!J7*'Deuda Interna colones'!J36+'Deuda Externa colones'!J7*'Deuda Externa colones'!J44)/'Deuda Pública colones'!J6</f>
        <v>5.4433732037227545</v>
      </c>
      <c r="K34" s="87" t="s">
        <v>65</v>
      </c>
      <c r="L34" s="53">
        <f>+('Deuda Interna colones'!L7*'Deuda Interna colones'!L36+'Deuda Externa colones'!L7*'Deuda Externa colones'!L44)/'Deuda Pública colones'!L6</f>
        <v>5.3971769996100898</v>
      </c>
      <c r="M34" s="87" t="s">
        <v>65</v>
      </c>
      <c r="N34" s="53">
        <f>+('Deuda Interna colones'!N7*'Deuda Interna colones'!N36+'Deuda Externa colones'!N7*'Deuda Externa colones'!N44)/'Deuda Pública colones'!N6</f>
        <v>5.2971193752246668</v>
      </c>
      <c r="O34" s="87" t="s">
        <v>65</v>
      </c>
      <c r="P34" s="53">
        <f>+('Deuda Interna colones'!P7*'Deuda Interna colones'!P36+'Deuda Externa colones'!P7*'Deuda Externa colones'!P44)/'Deuda Pública colones'!P6</f>
        <v>5.2628366484189204</v>
      </c>
      <c r="Q34" s="87" t="s">
        <v>65</v>
      </c>
      <c r="R34" s="53">
        <f>+('Deuda Interna colones'!R7*'Deuda Interna colones'!R36+'Deuda Externa colones'!R7*'Deuda Externa colones'!R44)/'Deuda Pública colones'!R6</f>
        <v>5.2133610115387237</v>
      </c>
      <c r="S34" s="87" t="s">
        <v>65</v>
      </c>
      <c r="T34" s="53">
        <f>+('Deuda Interna colones'!T7*'Deuda Interna colones'!T36+'Deuda Externa colones'!T7*'Deuda Externa colones'!T44)/'Deuda Pública colones'!T6</f>
        <v>5.2244323421721379</v>
      </c>
      <c r="U34" s="87" t="s">
        <v>65</v>
      </c>
      <c r="V34" s="53">
        <f>+('Deuda Interna colones'!V7*'Deuda Interna colones'!V36+'Deuda Externa colones'!V7*'Deuda Externa colones'!V44)/'Deuda Pública colones'!V6</f>
        <v>5.2230422002755468</v>
      </c>
      <c r="W34" s="87" t="s">
        <v>65</v>
      </c>
      <c r="X34" s="53">
        <f>+('Deuda Interna colones'!X7*'Deuda Interna colones'!X36+'Deuda Externa colones'!X7*'Deuda Externa colones'!X44)/'Deuda Pública colones'!X6</f>
        <v>5.1929479053994978</v>
      </c>
      <c r="Y34" s="87" t="s">
        <v>65</v>
      </c>
      <c r="Z34" s="53">
        <v>5.1435228749323683</v>
      </c>
      <c r="AA34" s="87" t="s">
        <v>65</v>
      </c>
      <c r="AB34" s="53">
        <v>5.1930572288128394</v>
      </c>
      <c r="AC34" s="87" t="s">
        <v>65</v>
      </c>
      <c r="AD34" s="53">
        <f>+'Deuda Pública dólares'!AB34</f>
        <v>5.1930572288128394</v>
      </c>
      <c r="AE34" s="87" t="s">
        <v>65</v>
      </c>
      <c r="AF34" s="51">
        <f>+'Deuda Pública dólares'!AF34</f>
        <v>5.5236483684202407</v>
      </c>
      <c r="AG34" s="85" t="s">
        <v>65</v>
      </c>
      <c r="AH34" s="51">
        <f>+'Deuda Pública dólares'!AH34</f>
        <v>5.2391988608004754</v>
      </c>
      <c r="AI34" s="85" t="s">
        <v>65</v>
      </c>
      <c r="AJ34" s="51">
        <f>+'Deuda Pública dólares'!AJ34</f>
        <v>5.4643967597934964</v>
      </c>
      <c r="AK34" s="85" t="s">
        <v>65</v>
      </c>
      <c r="AL34" s="51">
        <f>+'Deuda Pública dólares'!AL34</f>
        <v>5.2635541781575022</v>
      </c>
      <c r="AM34" s="85" t="s">
        <v>65</v>
      </c>
      <c r="AN34" s="51">
        <f>+'Deuda Pública dólares'!AN34</f>
        <v>5.1882479271064774</v>
      </c>
      <c r="AO34" s="85" t="s">
        <v>65</v>
      </c>
      <c r="AP34" s="53">
        <f>+'Deuda Pública dólares'!AP34</f>
        <v>5.2893144050941174</v>
      </c>
      <c r="AQ34" s="87" t="s">
        <v>65</v>
      </c>
      <c r="AR34" s="53">
        <f>+'Deuda Pública dólares'!AR34</f>
        <v>5.2655389503914778</v>
      </c>
      <c r="AS34" s="87" t="s">
        <v>65</v>
      </c>
      <c r="AT34" s="53">
        <f>+'Deuda Pública dólares'!AT34</f>
        <v>5.2271568339609527</v>
      </c>
      <c r="AU34" s="87" t="s">
        <v>65</v>
      </c>
      <c r="AV34" s="53">
        <f>+'Deuda Pública dólares'!AV34</f>
        <v>5.2516123071431151</v>
      </c>
      <c r="AW34" s="87" t="s">
        <v>65</v>
      </c>
      <c r="AX34" s="51">
        <f>+'Deuda Pública dólares'!AX34</f>
        <v>5.2108014264610363</v>
      </c>
      <c r="AY34" s="85" t="s">
        <v>65</v>
      </c>
      <c r="AZ34" s="53">
        <f>+'Deuda Pública dólares'!AZ34</f>
        <v>5.2231732105158075</v>
      </c>
      <c r="BA34" s="87" t="s">
        <v>65</v>
      </c>
      <c r="BB34" s="53">
        <f>+'Deuda Pública dólares'!BB34</f>
        <v>5.2251185503548152</v>
      </c>
      <c r="BC34" s="87" t="s">
        <v>65</v>
      </c>
      <c r="BD34" s="53">
        <f>+'Deuda Pública dólares'!BD34</f>
        <v>5.2965024410017962</v>
      </c>
      <c r="BE34" s="87" t="s">
        <v>65</v>
      </c>
      <c r="BF34" s="53">
        <f>+'Deuda Pública dólares'!BF34</f>
        <v>5.4962670066423112</v>
      </c>
      <c r="BG34" s="87" t="s">
        <v>65</v>
      </c>
      <c r="BH34" s="53">
        <f>+'Deuda Pública dólares'!BH34</f>
        <v>5.5020024565847567</v>
      </c>
      <c r="BI34" s="87" t="s">
        <v>65</v>
      </c>
      <c r="BJ34" s="51">
        <f>+'Deuda Pública dólares'!BJ34</f>
        <v>5.4936171043182469</v>
      </c>
      <c r="BK34" s="85" t="s">
        <v>65</v>
      </c>
      <c r="BL34" s="53">
        <f>+'Deuda Pública dólares'!BL34</f>
        <v>5.5039691840695486</v>
      </c>
      <c r="BM34" s="87" t="s">
        <v>65</v>
      </c>
      <c r="BN34" s="53">
        <f>+'Deuda Pública dólares'!BN34</f>
        <v>5.5831483516806051</v>
      </c>
      <c r="BO34" s="87" t="s">
        <v>65</v>
      </c>
      <c r="BP34" s="53">
        <f>+'Deuda Pública dólares'!BP34</f>
        <v>5.6156578948694627</v>
      </c>
      <c r="BQ34" s="87" t="s">
        <v>65</v>
      </c>
      <c r="BR34" s="53">
        <f>+'Deuda Pública dólares'!BR34</f>
        <v>5.6414698425363197</v>
      </c>
      <c r="BS34" s="87" t="s">
        <v>65</v>
      </c>
      <c r="BT34" s="53">
        <f>+'Deuda Pública dólares'!BT34</f>
        <v>6.3030499315162967</v>
      </c>
      <c r="BU34" s="87" t="s">
        <v>65</v>
      </c>
      <c r="BV34" s="53">
        <f>+'Deuda Pública dólares'!BV34</f>
        <v>6.220099526546484</v>
      </c>
      <c r="BW34" s="87" t="s">
        <v>65</v>
      </c>
      <c r="BX34" s="53">
        <f>+'Deuda Pública dólares'!BX34</f>
        <v>6.1632430807993819</v>
      </c>
      <c r="BY34" s="87" t="s">
        <v>65</v>
      </c>
      <c r="BZ34" s="51">
        <f>+'Deuda Pública dólares'!BZ34</f>
        <v>6.286188165926327</v>
      </c>
      <c r="CA34" s="85" t="s">
        <v>65</v>
      </c>
      <c r="CB34" s="51">
        <f>+'Deuda Pública dólares'!CB34</f>
        <v>6.3762209820992428</v>
      </c>
      <c r="CC34" s="85" t="s">
        <v>65</v>
      </c>
      <c r="CD34" s="53">
        <f>+'Deuda Pública dólares'!CD34</f>
        <v>6.4265497842894774</v>
      </c>
      <c r="CE34" s="87" t="s">
        <v>65</v>
      </c>
      <c r="CF34" s="53">
        <f>+'Deuda Pública dólares'!CF34</f>
        <v>6.4424397427303841</v>
      </c>
      <c r="CG34" s="87" t="s">
        <v>65</v>
      </c>
      <c r="CH34" s="53">
        <f>+'Deuda Pública dólares'!CH34</f>
        <v>6.5074351802482857</v>
      </c>
      <c r="CI34" s="87" t="s">
        <v>65</v>
      </c>
      <c r="CJ34" s="53">
        <f>+'Deuda Pública dólares'!CJ34</f>
        <v>7.0991094129069428</v>
      </c>
      <c r="CK34" s="87" t="s">
        <v>65</v>
      </c>
      <c r="CL34" s="53">
        <f>+'Deuda Pública dólares'!CL34</f>
        <v>7.0283118559014426</v>
      </c>
      <c r="CM34" s="87" t="s">
        <v>65</v>
      </c>
      <c r="CN34" s="53">
        <f>+'Deuda Pública dólares'!CN34</f>
        <v>6.6203241431564797</v>
      </c>
      <c r="CO34" s="87" t="s">
        <v>65</v>
      </c>
      <c r="CP34" s="53">
        <f>+'Deuda Pública dólares'!CP34</f>
        <v>6.6573230124237179</v>
      </c>
      <c r="CQ34" s="87" t="s">
        <v>65</v>
      </c>
      <c r="CR34" s="53">
        <f>+'Deuda Pública dólares'!CR34</f>
        <v>6.6558006568410049</v>
      </c>
      <c r="CS34" s="87" t="s">
        <v>65</v>
      </c>
      <c r="CT34" s="53">
        <f>+'Deuda Pública dólares'!CT34</f>
        <v>6.6264948749791044</v>
      </c>
      <c r="CU34" s="87" t="s">
        <v>65</v>
      </c>
      <c r="CV34" s="53">
        <f>+'Deuda Pública dólares'!CV34</f>
        <v>6.6803169369949309</v>
      </c>
      <c r="CW34" s="87" t="s">
        <v>65</v>
      </c>
      <c r="CX34" s="53">
        <f>+'Deuda Pública dólares'!CX34</f>
        <v>6.7106350595650346</v>
      </c>
      <c r="CY34" s="87" t="s">
        <v>65</v>
      </c>
      <c r="CZ34" s="53">
        <f>+'Deuda Pública dólares'!CZ34</f>
        <v>6.6729192332697007</v>
      </c>
      <c r="DA34" s="87" t="s">
        <v>65</v>
      </c>
      <c r="DB34" s="53">
        <f>+'Deuda Pública dólares'!DB34</f>
        <v>6.7368111996439124</v>
      </c>
      <c r="DC34" s="87" t="s">
        <v>65</v>
      </c>
      <c r="DD34" s="53">
        <f>+'Deuda Pública dólares'!DD34</f>
        <v>6.702184280690747</v>
      </c>
      <c r="DE34" s="87" t="s">
        <v>65</v>
      </c>
      <c r="DF34" s="53">
        <f>+'Deuda Pública dólares'!DF34</f>
        <v>6.686605559139962</v>
      </c>
      <c r="DG34" s="87" t="s">
        <v>65</v>
      </c>
      <c r="DH34" s="75">
        <f>+'Deuda Pública dólares'!DH34</f>
        <v>6.7167860728331874</v>
      </c>
      <c r="DI34" s="89" t="s">
        <v>65</v>
      </c>
      <c r="DJ34" s="62"/>
    </row>
    <row r="35" spans="1:114" s="18" customFormat="1">
      <c r="A35" s="50" t="s">
        <v>188</v>
      </c>
      <c r="B35" s="202">
        <v>6.7789994366024009E-2</v>
      </c>
      <c r="C35" s="276"/>
      <c r="D35" s="203">
        <v>7.2774885909601517E-2</v>
      </c>
      <c r="E35" s="277"/>
      <c r="F35" s="203">
        <v>7.7005677672550177E-2</v>
      </c>
      <c r="G35" s="277"/>
      <c r="H35" s="203">
        <v>8.1733943507039553E-2</v>
      </c>
      <c r="I35" s="277"/>
      <c r="J35" s="203">
        <v>8.6524168244305213E-2</v>
      </c>
      <c r="K35" s="277"/>
      <c r="L35" s="203">
        <v>9.0270951653713946E-2</v>
      </c>
      <c r="M35" s="277"/>
      <c r="N35" s="203">
        <v>9.3170104549014282E-2</v>
      </c>
      <c r="O35" s="277"/>
      <c r="P35" s="203">
        <v>9.5714714919724289E-2</v>
      </c>
      <c r="Q35" s="277"/>
      <c r="R35" s="203">
        <v>9.4361121344130786E-2</v>
      </c>
      <c r="S35" s="277"/>
      <c r="T35" s="203">
        <v>9.3601493573201633E-2</v>
      </c>
      <c r="U35" s="277"/>
      <c r="V35" s="203">
        <v>8.9846487523950094E-2</v>
      </c>
      <c r="W35" s="277"/>
      <c r="X35" s="203">
        <v>9.2690209048502711E-2</v>
      </c>
      <c r="Y35" s="277"/>
      <c r="Z35" s="203">
        <v>9.1914625794686802E-2</v>
      </c>
      <c r="AA35" s="277"/>
      <c r="AB35" s="203">
        <v>9.0916526388549551E-2</v>
      </c>
      <c r="AC35" s="277"/>
      <c r="AD35" s="203">
        <v>8.9501962741974181E-2</v>
      </c>
      <c r="AE35" s="277"/>
      <c r="AF35" s="202">
        <v>9.00268843578374E-2</v>
      </c>
      <c r="AG35" s="276"/>
      <c r="AH35" s="202">
        <v>8.9603242389291349E-2</v>
      </c>
      <c r="AI35" s="276"/>
      <c r="AJ35" s="202">
        <v>9.1618067172892115E-2</v>
      </c>
      <c r="AK35" s="276"/>
      <c r="AL35" s="202">
        <v>9.3992497925917601E-2</v>
      </c>
      <c r="AM35" s="276"/>
      <c r="AN35" s="202">
        <v>9.6454547464074739E-2</v>
      </c>
      <c r="AO35" s="276"/>
      <c r="AP35" s="203">
        <v>9.7544764631610978E-2</v>
      </c>
      <c r="AQ35" s="87"/>
      <c r="AR35" s="203">
        <v>9.9209559568470787E-2</v>
      </c>
      <c r="AS35" s="87"/>
      <c r="AT35" s="203">
        <v>9.8964280352850181E-2</v>
      </c>
      <c r="AU35" s="87"/>
      <c r="AV35" s="203">
        <v>9.6130715247492032E-2</v>
      </c>
      <c r="AW35" s="87"/>
      <c r="AX35" s="202">
        <v>9.2533815136220596E-2</v>
      </c>
      <c r="AY35" s="85"/>
      <c r="AZ35" s="203">
        <v>8.8242448611635202E-2</v>
      </c>
      <c r="BA35" s="87"/>
      <c r="BB35" s="203">
        <v>8.3591410311311301E-2</v>
      </c>
      <c r="BC35" s="87"/>
      <c r="BD35" s="203">
        <v>7.6091069062337383E-2</v>
      </c>
      <c r="BE35" s="87"/>
      <c r="BF35" s="203">
        <v>6.8278026085401164E-2</v>
      </c>
      <c r="BG35" s="87"/>
      <c r="BH35" s="203">
        <v>5.9794450616793698E-2</v>
      </c>
      <c r="BI35" s="87"/>
      <c r="BJ35" s="202">
        <v>4.7616476943749458E-2</v>
      </c>
      <c r="BK35" s="85"/>
      <c r="BL35" s="203">
        <v>8.1390997606623272E-2</v>
      </c>
      <c r="BM35" s="87"/>
      <c r="BN35" s="203">
        <v>8.190522520199163E-2</v>
      </c>
      <c r="BO35" s="87"/>
      <c r="BP35" s="203">
        <v>8.3968114242107303E-2</v>
      </c>
      <c r="BQ35" s="87"/>
      <c r="BR35" s="203">
        <v>8.27332612783344E-2</v>
      </c>
      <c r="BS35" s="87"/>
      <c r="BT35" s="203">
        <v>8.3821374280512409E-2</v>
      </c>
      <c r="BU35" s="87"/>
      <c r="BV35" s="203">
        <v>8.4436492506555022E-2</v>
      </c>
      <c r="BW35" s="87"/>
      <c r="BX35" s="203">
        <v>8.5512978911825396E-2</v>
      </c>
      <c r="BY35" s="87"/>
      <c r="BZ35" s="202">
        <v>8.6046137508465736E-2</v>
      </c>
      <c r="CA35" s="85"/>
      <c r="CB35" s="202">
        <v>8.6588710301337884E-2</v>
      </c>
      <c r="CC35" s="85"/>
      <c r="CD35" s="203">
        <v>8.6976811726964087E-2</v>
      </c>
      <c r="CE35" s="87"/>
      <c r="CF35" s="203">
        <v>8.6948562484633701E-2</v>
      </c>
      <c r="CG35" s="87"/>
      <c r="CH35" s="203">
        <v>8.7237532728880351E-2</v>
      </c>
      <c r="CI35" s="87"/>
      <c r="CJ35" s="203">
        <v>8.7242267903325704E-2</v>
      </c>
      <c r="CK35" s="87"/>
      <c r="CL35" s="203">
        <v>8.6767061381020638E-2</v>
      </c>
      <c r="CM35" s="87"/>
      <c r="CN35" s="203">
        <v>8.6993037224836534E-2</v>
      </c>
      <c r="CO35" s="87"/>
      <c r="CP35" s="203">
        <v>8.6167463371602887E-2</v>
      </c>
      <c r="CQ35" s="87"/>
      <c r="CR35" s="203">
        <v>8.5322613379957737E-2</v>
      </c>
      <c r="CS35" s="87"/>
      <c r="CT35" s="203">
        <v>8.5287831855978075E-2</v>
      </c>
      <c r="CU35" s="87"/>
      <c r="CV35" s="203">
        <v>8.6023453464402128E-2</v>
      </c>
      <c r="CW35" s="87"/>
      <c r="CX35" s="203">
        <v>8.4589639709461803E-2</v>
      </c>
      <c r="CY35" s="87"/>
      <c r="CZ35" s="203">
        <v>8.4446434246003191E-2</v>
      </c>
      <c r="DA35" s="87"/>
      <c r="DB35" s="203">
        <v>8.4284709523418697E-2</v>
      </c>
      <c r="DC35" s="87"/>
      <c r="DD35" s="203">
        <v>8.3744015923982104E-2</v>
      </c>
      <c r="DE35" s="87"/>
      <c r="DF35" s="203">
        <v>8.3672657709378317E-2</v>
      </c>
      <c r="DG35" s="87"/>
      <c r="DH35" s="226">
        <v>8.3974576496412545E-2</v>
      </c>
      <c r="DI35" s="89"/>
      <c r="DJ35" s="62"/>
    </row>
    <row r="36" spans="1:114" s="18" customFormat="1">
      <c r="A36" s="50" t="s">
        <v>189</v>
      </c>
      <c r="B36" s="51">
        <v>4.8364896622130731</v>
      </c>
      <c r="C36" s="85" t="s">
        <v>65</v>
      </c>
      <c r="D36" s="53">
        <v>4.8364896622130731</v>
      </c>
      <c r="E36" s="87" t="s">
        <v>65</v>
      </c>
      <c r="F36" s="53">
        <v>4.8364896622130731</v>
      </c>
      <c r="G36" s="87" t="s">
        <v>65</v>
      </c>
      <c r="H36" s="53">
        <v>4.8556087541768456</v>
      </c>
      <c r="I36" s="87" t="s">
        <v>65</v>
      </c>
      <c r="J36" s="53">
        <v>4.8556087541768456</v>
      </c>
      <c r="K36" s="87" t="s">
        <v>65</v>
      </c>
      <c r="L36" s="53">
        <v>4.8556087541768456</v>
      </c>
      <c r="M36" s="87" t="s">
        <v>65</v>
      </c>
      <c r="N36" s="53">
        <v>4.8494422146127931</v>
      </c>
      <c r="O36" s="87" t="s">
        <v>65</v>
      </c>
      <c r="P36" s="53">
        <v>4.8494422146127931</v>
      </c>
      <c r="Q36" s="87" t="s">
        <v>65</v>
      </c>
      <c r="R36" s="53">
        <v>4.8494422146127931</v>
      </c>
      <c r="S36" s="87" t="s">
        <v>65</v>
      </c>
      <c r="T36" s="53">
        <v>4.8549328781912449</v>
      </c>
      <c r="U36" s="87" t="s">
        <v>65</v>
      </c>
      <c r="V36" s="53">
        <v>4.8549328781912449</v>
      </c>
      <c r="W36" s="87" t="s">
        <v>65</v>
      </c>
      <c r="X36" s="53">
        <v>4.8549328781912449</v>
      </c>
      <c r="Y36" s="87" t="s">
        <v>65</v>
      </c>
      <c r="Z36" s="53">
        <v>4.9308182240045797</v>
      </c>
      <c r="AA36" s="87" t="s">
        <v>65</v>
      </c>
      <c r="AB36" s="53">
        <v>4.9308182240045797</v>
      </c>
      <c r="AC36" s="87" t="s">
        <v>65</v>
      </c>
      <c r="AD36" s="53">
        <v>4.9308182240045797</v>
      </c>
      <c r="AE36" s="87" t="s">
        <v>65</v>
      </c>
      <c r="AF36" s="51">
        <v>4.9533473521312352</v>
      </c>
      <c r="AG36" s="85" t="s">
        <v>65</v>
      </c>
      <c r="AH36" s="51">
        <v>4.9533473521312352</v>
      </c>
      <c r="AI36" s="85" t="s">
        <v>65</v>
      </c>
      <c r="AJ36" s="51">
        <v>4.9533473521312352</v>
      </c>
      <c r="AK36" s="85" t="s">
        <v>65</v>
      </c>
      <c r="AL36" s="51">
        <v>4.8099999999999996</v>
      </c>
      <c r="AM36" s="85" t="s">
        <v>65</v>
      </c>
      <c r="AN36" s="51">
        <v>4.8099999999999996</v>
      </c>
      <c r="AO36" s="85" t="s">
        <v>65</v>
      </c>
      <c r="AP36" s="53">
        <v>4.8099999999999996</v>
      </c>
      <c r="AQ36" s="87" t="s">
        <v>65</v>
      </c>
      <c r="AR36" s="53">
        <v>4.7482632436635059</v>
      </c>
      <c r="AS36" s="87" t="s">
        <v>65</v>
      </c>
      <c r="AT36" s="53">
        <v>4.7482632436635059</v>
      </c>
      <c r="AU36" s="87" t="s">
        <v>65</v>
      </c>
      <c r="AV36" s="53">
        <v>4.7482632436635059</v>
      </c>
      <c r="AW36" s="87" t="s">
        <v>65</v>
      </c>
      <c r="AX36" s="51">
        <v>4.4136849098916464</v>
      </c>
      <c r="AY36" s="85" t="s">
        <v>65</v>
      </c>
      <c r="AZ36" s="53">
        <v>4.4136849098916464</v>
      </c>
      <c r="BA36" s="87" t="s">
        <v>65</v>
      </c>
      <c r="BB36" s="53">
        <v>4.4136849098916464</v>
      </c>
      <c r="BC36" s="87" t="s">
        <v>65</v>
      </c>
      <c r="BD36" s="53">
        <v>4.7678676786530136</v>
      </c>
      <c r="BE36" s="87" t="s">
        <v>65</v>
      </c>
      <c r="BF36" s="53">
        <v>4.7678676786530136</v>
      </c>
      <c r="BG36" s="87" t="s">
        <v>65</v>
      </c>
      <c r="BH36" s="53">
        <v>4.7678676786530136</v>
      </c>
      <c r="BI36" s="87" t="s">
        <v>65</v>
      </c>
      <c r="BJ36" s="51">
        <f>+'Deuda Pública dólares'!BJ36</f>
        <v>4.8577081817361254</v>
      </c>
      <c r="BK36" s="85" t="s">
        <v>65</v>
      </c>
      <c r="BL36" s="53">
        <f>+'Deuda Pública dólares'!BL36</f>
        <v>4.8577081817361254</v>
      </c>
      <c r="BM36" s="87" t="s">
        <v>65</v>
      </c>
      <c r="BN36" s="53">
        <f>+'Deuda Pública dólares'!BN36</f>
        <v>4.8577081817361254</v>
      </c>
      <c r="BO36" s="87" t="s">
        <v>65</v>
      </c>
      <c r="BP36" s="53">
        <f>+'Deuda Pública dólares'!BP36</f>
        <v>5.0507860921609558</v>
      </c>
      <c r="BQ36" s="87" t="s">
        <v>65</v>
      </c>
      <c r="BR36" s="53">
        <f>+'Deuda Pública dólares'!BR36</f>
        <v>5.0507860921609558</v>
      </c>
      <c r="BS36" s="87" t="s">
        <v>65</v>
      </c>
      <c r="BT36" s="53">
        <f>+'Deuda Pública dólares'!BT36</f>
        <v>5.0507860921609558</v>
      </c>
      <c r="BU36" s="87" t="s">
        <v>65</v>
      </c>
      <c r="BV36" s="53">
        <v>5.272058014638799</v>
      </c>
      <c r="BW36" s="87" t="s">
        <v>65</v>
      </c>
      <c r="BX36" s="53">
        <v>5.272058014638799</v>
      </c>
      <c r="BY36" s="87" t="s">
        <v>65</v>
      </c>
      <c r="BZ36" s="51">
        <v>5.272058014638799</v>
      </c>
      <c r="CA36" s="85" t="s">
        <v>65</v>
      </c>
      <c r="CB36" s="51">
        <v>5.4524744963093061</v>
      </c>
      <c r="CC36" s="85" t="s">
        <v>65</v>
      </c>
      <c r="CD36" s="53">
        <v>5.4524744963093061</v>
      </c>
      <c r="CE36" s="87" t="s">
        <v>65</v>
      </c>
      <c r="CF36" s="53">
        <v>5.4524744963093061</v>
      </c>
      <c r="CG36" s="87" t="s">
        <v>65</v>
      </c>
      <c r="CH36" s="53">
        <v>5.551049428559466</v>
      </c>
      <c r="CI36" s="87" t="s">
        <v>65</v>
      </c>
      <c r="CJ36" s="53">
        <v>5.551049428559466</v>
      </c>
      <c r="CK36" s="87" t="s">
        <v>65</v>
      </c>
      <c r="CL36" s="53">
        <v>5.551049428559466</v>
      </c>
      <c r="CM36" s="87" t="s">
        <v>65</v>
      </c>
      <c r="CN36" s="53">
        <v>5.7241883037481145</v>
      </c>
      <c r="CO36" s="87" t="s">
        <v>65</v>
      </c>
      <c r="CP36" s="53">
        <v>5.7241883037481145</v>
      </c>
      <c r="CQ36" s="87" t="s">
        <v>65</v>
      </c>
      <c r="CR36" s="53">
        <v>5.7241883037481145</v>
      </c>
      <c r="CS36" s="87" t="s">
        <v>65</v>
      </c>
      <c r="CT36" s="53">
        <v>5.660310267227362</v>
      </c>
      <c r="CU36" s="87" t="s">
        <v>65</v>
      </c>
      <c r="CV36" s="53">
        <v>5.660310267227362</v>
      </c>
      <c r="CW36" s="87" t="s">
        <v>65</v>
      </c>
      <c r="CX36" s="53">
        <v>5.660310267227362</v>
      </c>
      <c r="CY36" s="87" t="s">
        <v>65</v>
      </c>
      <c r="CZ36" s="53">
        <v>5.7337400825743838</v>
      </c>
      <c r="DA36" s="87" t="s">
        <v>65</v>
      </c>
      <c r="DB36" s="53">
        <v>5.7337400825743838</v>
      </c>
      <c r="DC36" s="87" t="s">
        <v>65</v>
      </c>
      <c r="DD36" s="53">
        <v>5.7337400825743838</v>
      </c>
      <c r="DE36" s="87" t="s">
        <v>65</v>
      </c>
      <c r="DF36" s="53">
        <v>5.7364831573193813</v>
      </c>
      <c r="DG36" s="87" t="s">
        <v>65</v>
      </c>
      <c r="DH36" s="75">
        <v>5.7364831573193813</v>
      </c>
      <c r="DI36" s="89" t="s">
        <v>65</v>
      </c>
      <c r="DJ36" s="62"/>
    </row>
    <row r="37" spans="1:114" s="18" customFormat="1">
      <c r="A37" s="50" t="s">
        <v>190</v>
      </c>
      <c r="B37" s="51">
        <v>4.6659003986802619</v>
      </c>
      <c r="C37" s="85" t="s">
        <v>65</v>
      </c>
      <c r="D37" s="53">
        <v>4.6659003986802619</v>
      </c>
      <c r="E37" s="87" t="s">
        <v>65</v>
      </c>
      <c r="F37" s="53">
        <v>4.6659003986802619</v>
      </c>
      <c r="G37" s="87" t="s">
        <v>65</v>
      </c>
      <c r="H37" s="53">
        <v>4.699126085636661</v>
      </c>
      <c r="I37" s="87" t="s">
        <v>65</v>
      </c>
      <c r="J37" s="53">
        <v>4.699126085636661</v>
      </c>
      <c r="K37" s="87" t="s">
        <v>65</v>
      </c>
      <c r="L37" s="53">
        <v>4.699126085636661</v>
      </c>
      <c r="M37" s="87" t="s">
        <v>65</v>
      </c>
      <c r="N37" s="53">
        <v>4.7105491683954321</v>
      </c>
      <c r="O37" s="87" t="s">
        <v>65</v>
      </c>
      <c r="P37" s="53">
        <v>4.7105491683954321</v>
      </c>
      <c r="Q37" s="87" t="s">
        <v>65</v>
      </c>
      <c r="R37" s="53">
        <v>4.7105491683954321</v>
      </c>
      <c r="S37" s="87" t="s">
        <v>65</v>
      </c>
      <c r="T37" s="53">
        <v>4.7290794389279256</v>
      </c>
      <c r="U37" s="87" t="s">
        <v>65</v>
      </c>
      <c r="V37" s="53">
        <v>4.7290794389279256</v>
      </c>
      <c r="W37" s="87" t="s">
        <v>65</v>
      </c>
      <c r="X37" s="53">
        <v>4.7290794389279256</v>
      </c>
      <c r="Y37" s="87" t="s">
        <v>65</v>
      </c>
      <c r="Z37" s="53">
        <v>4.7955866384607839</v>
      </c>
      <c r="AA37" s="87" t="s">
        <v>65</v>
      </c>
      <c r="AB37" s="53">
        <v>4.7955866384607839</v>
      </c>
      <c r="AC37" s="87" t="s">
        <v>65</v>
      </c>
      <c r="AD37" s="53">
        <v>4.7955866384607839</v>
      </c>
      <c r="AE37" s="87" t="s">
        <v>65</v>
      </c>
      <c r="AF37" s="51">
        <v>4.8146867302341025</v>
      </c>
      <c r="AG37" s="85" t="s">
        <v>65</v>
      </c>
      <c r="AH37" s="51">
        <v>4.8146867302341025</v>
      </c>
      <c r="AI37" s="85" t="s">
        <v>65</v>
      </c>
      <c r="AJ37" s="51">
        <v>4.8146867302341025</v>
      </c>
      <c r="AK37" s="85" t="s">
        <v>65</v>
      </c>
      <c r="AL37" s="51">
        <v>4.66</v>
      </c>
      <c r="AM37" s="85" t="s">
        <v>65</v>
      </c>
      <c r="AN37" s="51">
        <v>4.66</v>
      </c>
      <c r="AO37" s="85" t="s">
        <v>65</v>
      </c>
      <c r="AP37" s="53">
        <v>4.66</v>
      </c>
      <c r="AQ37" s="87" t="s">
        <v>65</v>
      </c>
      <c r="AR37" s="53">
        <v>4.5657612540313357</v>
      </c>
      <c r="AS37" s="87" t="s">
        <v>65</v>
      </c>
      <c r="AT37" s="53">
        <v>4.5657612540313357</v>
      </c>
      <c r="AU37" s="87" t="s">
        <v>65</v>
      </c>
      <c r="AV37" s="53">
        <v>4.5657612540313357</v>
      </c>
      <c r="AW37" s="87" t="s">
        <v>65</v>
      </c>
      <c r="AX37" s="51">
        <v>4.2077145401050728</v>
      </c>
      <c r="AY37" s="85" t="s">
        <v>65</v>
      </c>
      <c r="AZ37" s="53">
        <v>4.2077145401050728</v>
      </c>
      <c r="BA37" s="87" t="s">
        <v>65</v>
      </c>
      <c r="BB37" s="53">
        <v>4.2077145401050728</v>
      </c>
      <c r="BC37" s="87" t="s">
        <v>65</v>
      </c>
      <c r="BD37" s="53">
        <v>4.5926874972456044</v>
      </c>
      <c r="BE37" s="87" t="s">
        <v>65</v>
      </c>
      <c r="BF37" s="53">
        <v>4.5926874972456044</v>
      </c>
      <c r="BG37" s="87" t="s">
        <v>65</v>
      </c>
      <c r="BH37" s="53">
        <v>4.5926874972456044</v>
      </c>
      <c r="BI37" s="87" t="s">
        <v>65</v>
      </c>
      <c r="BJ37" s="51">
        <f>+'Deuda Pública dólares'!BJ37</f>
        <v>4.6952045910664095</v>
      </c>
      <c r="BK37" s="85" t="s">
        <v>65</v>
      </c>
      <c r="BL37" s="53">
        <f>+'Deuda Pública dólares'!BL37</f>
        <v>4.6952045910664095</v>
      </c>
      <c r="BM37" s="87" t="s">
        <v>65</v>
      </c>
      <c r="BN37" s="53">
        <f>+'Deuda Pública dólares'!BN37</f>
        <v>4.6952045910664095</v>
      </c>
      <c r="BO37" s="87" t="s">
        <v>65</v>
      </c>
      <c r="BP37" s="53">
        <f>+'Deuda Pública dólares'!BP37</f>
        <v>4.8868618067956593</v>
      </c>
      <c r="BQ37" s="87" t="s">
        <v>65</v>
      </c>
      <c r="BR37" s="53">
        <f>+'Deuda Pública dólares'!BR37</f>
        <v>4.8868618067956593</v>
      </c>
      <c r="BS37" s="87" t="s">
        <v>65</v>
      </c>
      <c r="BT37" s="53">
        <f>+'Deuda Pública dólares'!BT37</f>
        <v>4.8868618067956593</v>
      </c>
      <c r="BU37" s="87" t="s">
        <v>65</v>
      </c>
      <c r="BV37" s="53">
        <v>5.1072400991521656</v>
      </c>
      <c r="BW37" s="87" t="s">
        <v>65</v>
      </c>
      <c r="BX37" s="53">
        <v>5.1072400991521656</v>
      </c>
      <c r="BY37" s="87" t="s">
        <v>65</v>
      </c>
      <c r="BZ37" s="51">
        <v>5.1072400991521656</v>
      </c>
      <c r="CA37" s="85" t="s">
        <v>65</v>
      </c>
      <c r="CB37" s="51">
        <v>5.2862176634631561</v>
      </c>
      <c r="CC37" s="85" t="s">
        <v>65</v>
      </c>
      <c r="CD37" s="53">
        <v>5.2862176634631561</v>
      </c>
      <c r="CE37" s="87" t="s">
        <v>65</v>
      </c>
      <c r="CF37" s="53">
        <v>5.2862176634631561</v>
      </c>
      <c r="CG37" s="87" t="s">
        <v>65</v>
      </c>
      <c r="CH37" s="53">
        <v>5.384231759144801</v>
      </c>
      <c r="CI37" s="87" t="s">
        <v>65</v>
      </c>
      <c r="CJ37" s="53">
        <v>5.384231759144801</v>
      </c>
      <c r="CK37" s="87" t="s">
        <v>65</v>
      </c>
      <c r="CL37" s="53">
        <v>5.384231759144801</v>
      </c>
      <c r="CM37" s="87" t="s">
        <v>65</v>
      </c>
      <c r="CN37" s="53">
        <v>5.5569074343200002</v>
      </c>
      <c r="CO37" s="87" t="s">
        <v>65</v>
      </c>
      <c r="CP37" s="53">
        <v>5.5569074343200002</v>
      </c>
      <c r="CQ37" s="87" t="s">
        <v>65</v>
      </c>
      <c r="CR37" s="53">
        <v>5.5569074343200002</v>
      </c>
      <c r="CS37" s="87" t="s">
        <v>65</v>
      </c>
      <c r="CT37" s="53">
        <v>5.4924151448276621</v>
      </c>
      <c r="CU37" s="87" t="s">
        <v>65</v>
      </c>
      <c r="CV37" s="53">
        <v>5.4924151448276621</v>
      </c>
      <c r="CW37" s="87" t="s">
        <v>65</v>
      </c>
      <c r="CX37" s="53">
        <v>5.4924151448276621</v>
      </c>
      <c r="CY37" s="87" t="s">
        <v>65</v>
      </c>
      <c r="CZ37" s="53">
        <v>5.5633977010491069</v>
      </c>
      <c r="DA37" s="87" t="s">
        <v>65</v>
      </c>
      <c r="DB37" s="53">
        <v>5.5633977010491069</v>
      </c>
      <c r="DC37" s="87" t="s">
        <v>65</v>
      </c>
      <c r="DD37" s="53">
        <v>5.5633977010491069</v>
      </c>
      <c r="DE37" s="87" t="s">
        <v>65</v>
      </c>
      <c r="DF37" s="53">
        <v>5.5647073703871026</v>
      </c>
      <c r="DG37" s="87" t="s">
        <v>65</v>
      </c>
      <c r="DH37" s="75">
        <v>5.5647073703871026</v>
      </c>
      <c r="DI37" s="89" t="s">
        <v>65</v>
      </c>
      <c r="DJ37" s="62"/>
    </row>
    <row r="38" spans="1:114">
      <c r="A38" s="50"/>
      <c r="B38" s="202"/>
      <c r="C38" s="76"/>
      <c r="D38" s="203"/>
      <c r="E38" s="77"/>
      <c r="F38" s="203"/>
      <c r="G38" s="77"/>
      <c r="H38" s="203"/>
      <c r="I38" s="77"/>
      <c r="J38" s="203"/>
      <c r="K38" s="77"/>
      <c r="L38" s="203"/>
      <c r="M38" s="77"/>
      <c r="N38" s="203"/>
      <c r="O38" s="77"/>
      <c r="P38" s="203"/>
      <c r="Q38" s="77"/>
      <c r="R38" s="203"/>
      <c r="S38" s="77"/>
      <c r="T38" s="203"/>
      <c r="U38" s="77"/>
      <c r="V38" s="203"/>
      <c r="W38" s="77"/>
      <c r="X38" s="203"/>
      <c r="Y38" s="77"/>
      <c r="Z38" s="203"/>
      <c r="AA38" s="77"/>
      <c r="AB38" s="203"/>
      <c r="AC38" s="77"/>
      <c r="AD38" s="203"/>
      <c r="AE38" s="77"/>
      <c r="AF38" s="202"/>
      <c r="AG38" s="76"/>
      <c r="AH38" s="202"/>
      <c r="AI38" s="76"/>
      <c r="AJ38" s="202"/>
      <c r="AK38" s="76"/>
      <c r="AL38" s="202"/>
      <c r="AM38" s="76"/>
      <c r="AN38" s="202"/>
      <c r="AO38" s="76"/>
      <c r="AP38" s="203"/>
      <c r="AQ38" s="77"/>
      <c r="AR38" s="203"/>
      <c r="AS38" s="77"/>
      <c r="AT38" s="203"/>
      <c r="AU38" s="77"/>
      <c r="AV38" s="203"/>
      <c r="AW38" s="77"/>
      <c r="AX38" s="202"/>
      <c r="AY38" s="76"/>
      <c r="AZ38" s="203"/>
      <c r="BA38" s="77"/>
      <c r="BB38" s="203"/>
      <c r="BC38" s="77"/>
      <c r="BD38" s="203"/>
      <c r="BE38" s="77"/>
      <c r="BF38" s="203"/>
      <c r="BG38" s="77"/>
      <c r="BH38" s="203"/>
      <c r="BI38" s="77"/>
      <c r="BJ38" s="202"/>
      <c r="BK38" s="76"/>
      <c r="BL38" s="203"/>
      <c r="BM38" s="77"/>
      <c r="BN38" s="203"/>
      <c r="BO38" s="77"/>
      <c r="BP38" s="203"/>
      <c r="BQ38" s="77"/>
      <c r="BR38" s="203"/>
      <c r="BS38" s="77"/>
      <c r="BT38" s="203"/>
      <c r="BU38" s="77"/>
      <c r="BV38" s="203"/>
      <c r="BW38" s="77"/>
      <c r="BX38" s="203"/>
      <c r="BY38" s="77"/>
      <c r="BZ38" s="202"/>
      <c r="CA38" s="76"/>
      <c r="CB38" s="202"/>
      <c r="CC38" s="76"/>
      <c r="CD38" s="203"/>
      <c r="CE38" s="77"/>
      <c r="CF38" s="203"/>
      <c r="CG38" s="77"/>
      <c r="CH38" s="203"/>
      <c r="CI38" s="77"/>
      <c r="CJ38" s="203"/>
      <c r="CK38" s="77"/>
      <c r="CL38" s="203"/>
      <c r="CM38" s="77"/>
      <c r="CN38" s="203"/>
      <c r="CO38" s="77"/>
      <c r="CP38" s="203"/>
      <c r="CQ38" s="77"/>
      <c r="CR38" s="203"/>
      <c r="CS38" s="77"/>
      <c r="CT38" s="203"/>
      <c r="CU38" s="77"/>
      <c r="CV38" s="203"/>
      <c r="CW38" s="77"/>
      <c r="CX38" s="203"/>
      <c r="CY38" s="77"/>
      <c r="CZ38" s="203"/>
      <c r="DA38" s="77"/>
      <c r="DB38" s="203"/>
      <c r="DC38" s="77"/>
      <c r="DD38" s="203"/>
      <c r="DE38" s="77"/>
      <c r="DF38" s="203"/>
      <c r="DG38" s="77"/>
      <c r="DH38" s="226"/>
      <c r="DI38" s="78"/>
      <c r="DJ38" s="62"/>
    </row>
    <row r="39" spans="1:114">
      <c r="A39" s="99" t="s">
        <v>191</v>
      </c>
      <c r="B39" s="94"/>
      <c r="C39" s="76"/>
      <c r="D39" s="95"/>
      <c r="E39" s="77"/>
      <c r="F39" s="95"/>
      <c r="G39" s="77"/>
      <c r="H39" s="95"/>
      <c r="I39" s="77"/>
      <c r="J39" s="95"/>
      <c r="K39" s="77"/>
      <c r="L39" s="95"/>
      <c r="M39" s="77"/>
      <c r="N39" s="95"/>
      <c r="O39" s="77"/>
      <c r="P39" s="95"/>
      <c r="Q39" s="77"/>
      <c r="R39" s="95"/>
      <c r="S39" s="77"/>
      <c r="T39" s="95"/>
      <c r="U39" s="77"/>
      <c r="V39" s="95"/>
      <c r="W39" s="77"/>
      <c r="X39" s="95"/>
      <c r="Y39" s="77"/>
      <c r="Z39" s="95"/>
      <c r="AA39" s="77"/>
      <c r="AB39" s="95"/>
      <c r="AC39" s="77"/>
      <c r="AD39" s="95"/>
      <c r="AE39" s="77"/>
      <c r="AF39" s="94"/>
      <c r="AG39" s="76"/>
      <c r="AH39" s="94"/>
      <c r="AI39" s="76"/>
      <c r="AJ39" s="94"/>
      <c r="AK39" s="76"/>
      <c r="AL39" s="94"/>
      <c r="AM39" s="76"/>
      <c r="AN39" s="94"/>
      <c r="AO39" s="76"/>
      <c r="AP39" s="95"/>
      <c r="AQ39" s="77"/>
      <c r="AR39" s="95"/>
      <c r="AS39" s="77"/>
      <c r="AT39" s="95"/>
      <c r="AU39" s="77"/>
      <c r="AV39" s="95"/>
      <c r="AW39" s="77"/>
      <c r="AX39" s="94"/>
      <c r="AY39" s="76"/>
      <c r="AZ39" s="95"/>
      <c r="BA39" s="77"/>
      <c r="BB39" s="95"/>
      <c r="BC39" s="77"/>
      <c r="BD39" s="95"/>
      <c r="BE39" s="77"/>
      <c r="BF39" s="95"/>
      <c r="BG39" s="77"/>
      <c r="BH39" s="95"/>
      <c r="BI39" s="77"/>
      <c r="BJ39" s="94"/>
      <c r="BK39" s="76"/>
      <c r="BL39" s="95"/>
      <c r="BM39" s="77"/>
      <c r="BN39" s="95"/>
      <c r="BO39" s="77"/>
      <c r="BP39" s="95"/>
      <c r="BQ39" s="77"/>
      <c r="BR39" s="95"/>
      <c r="BS39" s="77"/>
      <c r="BT39" s="95"/>
      <c r="BU39" s="77"/>
      <c r="BV39" s="95"/>
      <c r="BW39" s="77"/>
      <c r="BX39" s="95"/>
      <c r="BY39" s="77"/>
      <c r="BZ39" s="94"/>
      <c r="CA39" s="76"/>
      <c r="CB39" s="94"/>
      <c r="CC39" s="76"/>
      <c r="CD39" s="95"/>
      <c r="CE39" s="77"/>
      <c r="CF39" s="95"/>
      <c r="CG39" s="77"/>
      <c r="CH39" s="95"/>
      <c r="CI39" s="77"/>
      <c r="CJ39" s="95"/>
      <c r="CK39" s="77"/>
      <c r="CL39" s="95"/>
      <c r="CM39" s="77"/>
      <c r="CN39" s="95"/>
      <c r="CO39" s="77"/>
      <c r="CP39" s="95"/>
      <c r="CQ39" s="77"/>
      <c r="CR39" s="95"/>
      <c r="CS39" s="77"/>
      <c r="CT39" s="95"/>
      <c r="CU39" s="77"/>
      <c r="CV39" s="95"/>
      <c r="CW39" s="77"/>
      <c r="CX39" s="95"/>
      <c r="CY39" s="77"/>
      <c r="CZ39" s="95"/>
      <c r="DA39" s="77"/>
      <c r="DB39" s="95"/>
      <c r="DC39" s="77"/>
      <c r="DD39" s="95"/>
      <c r="DE39" s="77"/>
      <c r="DF39" s="95"/>
      <c r="DG39" s="77"/>
      <c r="DH39" s="97"/>
      <c r="DI39" s="78"/>
      <c r="DJ39" s="62"/>
    </row>
    <row r="40" spans="1:114">
      <c r="A40" s="99" t="s">
        <v>70</v>
      </c>
      <c r="B40" s="60">
        <f>+'Deuda Interna colones'!B39+'Deuda Externa colones'!B47</f>
        <v>1681308.4334731146</v>
      </c>
      <c r="C40" s="76"/>
      <c r="D40" s="61">
        <f>+'Deuda Interna colones'!D39+'Deuda Externa colones'!D47</f>
        <v>114778.0982842574</v>
      </c>
      <c r="E40" s="77"/>
      <c r="F40" s="61">
        <f>+'Deuda Interna colones'!F39+'Deuda Externa colones'!F47</f>
        <v>225807.8865148495</v>
      </c>
      <c r="G40" s="77"/>
      <c r="H40" s="61">
        <f>+'Deuda Interna colones'!H39+'Deuda Externa colones'!H47</f>
        <v>283963.54812129156</v>
      </c>
      <c r="I40" s="77"/>
      <c r="J40" s="61">
        <f>+'Deuda Interna colones'!J39+'Deuda Externa colones'!J47</f>
        <v>72952.073695188505</v>
      </c>
      <c r="K40" s="77"/>
      <c r="L40" s="61">
        <f>+'Deuda Interna colones'!L39+'Deuda Externa colones'!L47</f>
        <v>62102.947264747214</v>
      </c>
      <c r="M40" s="77"/>
      <c r="N40" s="61">
        <f>+'Deuda Interna colones'!N39+'Deuda Externa colones'!N47</f>
        <v>155640.64617919768</v>
      </c>
      <c r="O40" s="77"/>
      <c r="P40" s="61">
        <f>+'Deuda Interna colones'!P39+'Deuda Externa colones'!P47</f>
        <v>154419.86817061956</v>
      </c>
      <c r="Q40" s="77"/>
      <c r="R40" s="61">
        <f>+'Deuda Interna colones'!R39+'Deuda Externa colones'!R47</f>
        <v>278676.31582460302</v>
      </c>
      <c r="S40" s="77"/>
      <c r="T40" s="61">
        <f>+'Deuda Interna colones'!T39+'Deuda Externa colones'!T47</f>
        <v>238648.92678791497</v>
      </c>
      <c r="U40" s="77"/>
      <c r="V40" s="61">
        <f>+'Deuda Interna colones'!V39+'Deuda Externa colones'!V47</f>
        <v>65093.218592719117</v>
      </c>
      <c r="W40" s="77"/>
      <c r="X40" s="61">
        <f>+'Deuda Interna colones'!X39+'Deuda Externa colones'!X47</f>
        <v>74520.778351868677</v>
      </c>
      <c r="Y40" s="77"/>
      <c r="Z40" s="61">
        <f>+'Deuda Interna colones'!Z39+'Deuda Externa colones'!Z47</f>
        <v>1903424.3046714265</v>
      </c>
      <c r="AA40" s="77"/>
      <c r="AB40" s="61">
        <f>+'Deuda Interna colones'!AB39+'Deuda Externa colones'!AB47</f>
        <v>162793.47064526548</v>
      </c>
      <c r="AC40" s="77"/>
      <c r="AD40" s="61">
        <f>+'Deuda Interna colones'!AB39+'Deuda Externa colones'!AB47</f>
        <v>162793.47064526548</v>
      </c>
      <c r="AE40" s="77"/>
      <c r="AF40" s="60">
        <f>+'Deuda Interna colones'!AF39+'Deuda Externa colones'!AF47</f>
        <v>233718.84250378952</v>
      </c>
      <c r="AG40" s="76"/>
      <c r="AH40" s="60">
        <f>+'Deuda Interna colones'!AH39+'Deuda Externa colones'!AH47</f>
        <v>55658.063923345202</v>
      </c>
      <c r="AI40" s="76"/>
      <c r="AJ40" s="60">
        <f>+'Deuda Interna colones'!AJ39+'Deuda Externa colones'!AJ47</f>
        <v>61362.286214854212</v>
      </c>
      <c r="AK40" s="76"/>
      <c r="AL40" s="60">
        <f>+'Deuda Interna colones'!AL39+'Deuda Externa colones'!AL47</f>
        <v>201270.88899686115</v>
      </c>
      <c r="AM40" s="76"/>
      <c r="AN40" s="60">
        <f>+'Deuda Interna colones'!AN39+'Deuda Externa colones'!AN47</f>
        <v>192836.7461646343</v>
      </c>
      <c r="AO40" s="76"/>
      <c r="AP40" s="61">
        <f>+'Deuda Interna colones'!AP39+'Deuda Externa colones'!AP47</f>
        <v>304347.01252726046</v>
      </c>
      <c r="AQ40" s="77"/>
      <c r="AR40" s="61">
        <f>+'Deuda Interna colones'!AR39+'Deuda Externa colones'!AR47</f>
        <v>245333.70378429559</v>
      </c>
      <c r="AS40" s="77"/>
      <c r="AT40" s="61">
        <f>+'Deuda Interna colones'!AT39+'Deuda Externa colones'!AT47</f>
        <v>64391.64431092226</v>
      </c>
      <c r="AU40" s="77"/>
      <c r="AV40" s="61">
        <f>+'Deuda Interna colones'!AV39+'Deuda Externa colones'!AV47</f>
        <v>68438.216387959794</v>
      </c>
      <c r="AW40" s="77"/>
      <c r="AX40" s="60">
        <f>+'Deuda Interna colones'!AX39+'Deuda Externa colones'!AX47</f>
        <v>2044316.8836957021</v>
      </c>
      <c r="AY40" s="76"/>
      <c r="AZ40" s="61">
        <f>+'Deuda Interna colones'!AZ39+'Deuda Externa colones'!AZ47</f>
        <v>192411.45171315188</v>
      </c>
      <c r="BA40" s="77"/>
      <c r="BB40" s="61">
        <f>+'Deuda Interna colones'!BB39+'Deuda Externa colones'!BB47</f>
        <v>273064.20903158927</v>
      </c>
      <c r="BC40" s="77"/>
      <c r="BD40" s="61">
        <f>+'Deuda Interna colones'!BD39+'Deuda Externa colones'!BD47</f>
        <v>253005.45351708087</v>
      </c>
      <c r="BE40" s="77"/>
      <c r="BF40" s="61">
        <f>+'Deuda Interna colones'!BF39+'Deuda Externa colones'!BF47</f>
        <v>100131.47358370043</v>
      </c>
      <c r="BG40" s="77"/>
      <c r="BH40" s="61">
        <f>+'Deuda Interna colones'!BH39+'Deuda Externa colones'!BH47</f>
        <v>82900.301418373303</v>
      </c>
      <c r="BI40" s="77"/>
      <c r="BJ40" s="60">
        <f>+'Deuda Interna colones'!BJ39+'Deuda Externa colones'!BJ47</f>
        <v>162644.98987470471</v>
      </c>
      <c r="BK40" s="76"/>
      <c r="BL40" s="61">
        <f>+'Deuda Interna colones'!BL39+'Deuda Externa colones'!BL47</f>
        <v>202333.11894006524</v>
      </c>
      <c r="BM40" s="77"/>
      <c r="BN40" s="61">
        <f>+'Deuda Interna colones'!BN39+'Deuda Externa colones'!BN47</f>
        <v>343729.11502784066</v>
      </c>
      <c r="BO40" s="77"/>
      <c r="BP40" s="61">
        <f>+'Deuda Interna colones'!BP39+'Deuda Externa colones'!BP47</f>
        <v>242715.52960590081</v>
      </c>
      <c r="BQ40" s="77"/>
      <c r="BR40" s="61">
        <f>+'Deuda Interna colones'!BR39+'Deuda Externa colones'!BR47</f>
        <v>131967.21306742448</v>
      </c>
      <c r="BS40" s="77"/>
      <c r="BT40" s="61">
        <f>+'Deuda Interna colones'!BT39+'Deuda Externa colones'!BT47</f>
        <v>90643.500764705706</v>
      </c>
      <c r="BU40" s="77"/>
      <c r="BV40" s="61">
        <f>+'Deuda Interna colones'!BV39+'Deuda Externa colones'!BV47</f>
        <v>2270118.5084829037</v>
      </c>
      <c r="BW40" s="77"/>
      <c r="BX40" s="61">
        <f>+'Deuda Interna colones'!BX39+'Deuda Externa colones'!BX47</f>
        <v>183190.76561254077</v>
      </c>
      <c r="BY40" s="77"/>
      <c r="BZ40" s="60">
        <f>+'Deuda Interna colones'!BZ39+'Deuda Externa colones'!BZ47</f>
        <v>334171.30749283696</v>
      </c>
      <c r="CA40" s="76"/>
      <c r="CB40" s="60">
        <f>+'Deuda Interna colones'!CB39+'Deuda Externa colones'!CB47</f>
        <v>185206.27529865119</v>
      </c>
      <c r="CC40" s="76"/>
      <c r="CD40" s="61">
        <f>+'Deuda Interna colones'!CD39+'Deuda Externa colones'!CD47</f>
        <v>160838.60908913944</v>
      </c>
      <c r="CE40" s="77"/>
      <c r="CF40" s="61">
        <f>+'Deuda Interna colones'!CF39+'Deuda Externa colones'!CF47</f>
        <v>115336.21147347247</v>
      </c>
      <c r="CG40" s="77"/>
      <c r="CH40" s="61">
        <f>+'Deuda Interna colones'!CH39+'Deuda Externa colones'!CH47</f>
        <v>186603.37342510984</v>
      </c>
      <c r="CI40" s="77"/>
      <c r="CJ40" s="61">
        <f>+'Deuda Interna colones'!CJ39+'Deuda Externa colones'!CJ47</f>
        <v>209032.0913630173</v>
      </c>
      <c r="CK40" s="77"/>
      <c r="CL40" s="61">
        <f>+'Deuda Interna colones'!CL39+'Deuda Externa colones'!CL47</f>
        <v>316306.51119309966</v>
      </c>
      <c r="CM40" s="77"/>
      <c r="CN40" s="61">
        <f>+'Deuda Interna colones'!CN39+'Deuda Externa colones'!CN47</f>
        <v>243416.69433263404</v>
      </c>
      <c r="CO40" s="77"/>
      <c r="CP40" s="61">
        <f>+'Deuda Interna colones'!CP39+'Deuda Externa colones'!CP47</f>
        <v>130845.57655531759</v>
      </c>
      <c r="CQ40" s="77"/>
      <c r="CR40" s="61">
        <f>+'Deuda Interna colones'!CR39+'Deuda Externa colones'!CR47</f>
        <v>121291.3011682198</v>
      </c>
      <c r="CS40" s="77"/>
      <c r="CT40" s="61">
        <f>+'Deuda Interna colones'!CT39+'Deuda Externa colones'!CT47</f>
        <v>2374383.636907442</v>
      </c>
      <c r="CU40" s="77"/>
      <c r="CV40" s="61">
        <f>+'Deuda Interna colones'!CV39+'Deuda Externa colones'!CV47</f>
        <v>165003.87382371753</v>
      </c>
      <c r="CW40" s="77"/>
      <c r="CX40" s="61">
        <f>+'Deuda Interna colones'!CX39+'Deuda Externa colones'!CX47</f>
        <v>282933.48856881238</v>
      </c>
      <c r="CY40" s="77"/>
      <c r="CZ40" s="61">
        <f>+'Deuda Interna colones'!CZ39+'Deuda Externa colones'!CZ47</f>
        <v>238470.35644585852</v>
      </c>
      <c r="DA40" s="77"/>
      <c r="DB40" s="61">
        <f>+'Deuda Interna colones'!DB39+'Deuda Externa colones'!DB47</f>
        <v>122957.12302706862</v>
      </c>
      <c r="DC40" s="77"/>
      <c r="DD40" s="61">
        <f>+'Deuda Interna colones'!DD39+'Deuda Externa colones'!DD47</f>
        <v>118140.10918331922</v>
      </c>
      <c r="DE40" s="77"/>
      <c r="DF40" s="61">
        <f>+'Deuda Interna colones'!DF39+'Deuda Externa colones'!DF47</f>
        <v>189021.35606578531</v>
      </c>
      <c r="DG40" s="77"/>
      <c r="DH40" s="62">
        <f>+'Deuda Interna colones'!DH39+'Deuda Externa colones'!DH47</f>
        <v>152641.28800682901</v>
      </c>
      <c r="DI40" s="78"/>
      <c r="DJ40" s="62"/>
    </row>
    <row r="41" spans="1:114">
      <c r="A41" s="98" t="s">
        <v>53</v>
      </c>
      <c r="B41" s="64">
        <f>+B40/B65</f>
        <v>4.6069245010885003E-2</v>
      </c>
      <c r="C41" s="65"/>
      <c r="D41" s="66"/>
      <c r="E41" s="67"/>
      <c r="F41" s="66"/>
      <c r="G41" s="67"/>
      <c r="H41" s="66"/>
      <c r="I41" s="67"/>
      <c r="J41" s="66"/>
      <c r="K41" s="67"/>
      <c r="L41" s="66"/>
      <c r="M41" s="67"/>
      <c r="N41" s="66"/>
      <c r="O41" s="67"/>
      <c r="P41" s="66"/>
      <c r="Q41" s="67"/>
      <c r="R41" s="66"/>
      <c r="S41" s="67"/>
      <c r="T41" s="66"/>
      <c r="U41" s="67"/>
      <c r="V41" s="66"/>
      <c r="W41" s="67"/>
      <c r="X41" s="66"/>
      <c r="Y41" s="67"/>
      <c r="Z41" s="66">
        <f>+Z40/Z65</f>
        <v>4.7200187481486737E-2</v>
      </c>
      <c r="AA41" s="67"/>
      <c r="AB41" s="66">
        <v>0</v>
      </c>
      <c r="AC41" s="67"/>
      <c r="AD41" s="66">
        <v>0</v>
      </c>
      <c r="AE41" s="67"/>
      <c r="AF41" s="64">
        <v>0</v>
      </c>
      <c r="AG41" s="65"/>
      <c r="AH41" s="64">
        <v>0</v>
      </c>
      <c r="AI41" s="65"/>
      <c r="AJ41" s="64">
        <v>0</v>
      </c>
      <c r="AK41" s="65"/>
      <c r="AL41" s="64">
        <v>0</v>
      </c>
      <c r="AM41" s="65"/>
      <c r="AN41" s="64">
        <v>0</v>
      </c>
      <c r="AO41" s="65"/>
      <c r="AP41" s="66">
        <v>0</v>
      </c>
      <c r="AQ41" s="67"/>
      <c r="AR41" s="66">
        <v>0</v>
      </c>
      <c r="AS41" s="67"/>
      <c r="AT41" s="66">
        <v>0</v>
      </c>
      <c r="AU41" s="67"/>
      <c r="AV41" s="66">
        <v>0</v>
      </c>
      <c r="AW41" s="67"/>
      <c r="AX41" s="64">
        <f>+AX40/AX65</f>
        <v>4.5621858713990805E-2</v>
      </c>
      <c r="AY41" s="65"/>
      <c r="AZ41" s="68" t="e">
        <f>+AZ40/AZ65</f>
        <v>#DIV/0!</v>
      </c>
      <c r="BA41" s="67"/>
      <c r="BB41" s="68" t="e">
        <f>+BB40/BB65</f>
        <v>#DIV/0!</v>
      </c>
      <c r="BC41" s="67"/>
      <c r="BD41" s="68" t="e">
        <f>+BD40/BD65</f>
        <v>#DIV/0!</v>
      </c>
      <c r="BE41" s="67"/>
      <c r="BF41" s="68" t="e">
        <f>+BF40/BF65</f>
        <v>#DIV/0!</v>
      </c>
      <c r="BG41" s="67"/>
      <c r="BH41" s="68" t="e">
        <f>+BH40/BH65</f>
        <v>#DIV/0!</v>
      </c>
      <c r="BI41" s="67"/>
      <c r="BJ41" s="275" t="e">
        <f>+BJ40/BJ65</f>
        <v>#DIV/0!</v>
      </c>
      <c r="BK41" s="65"/>
      <c r="BL41" s="68" t="e">
        <f>+BL40/BL65</f>
        <v>#DIV/0!</v>
      </c>
      <c r="BM41" s="67"/>
      <c r="BN41" s="68" t="e">
        <f>+BN40/BN65</f>
        <v>#DIV/0!</v>
      </c>
      <c r="BO41" s="67"/>
      <c r="BP41" s="68"/>
      <c r="BQ41" s="67"/>
      <c r="BR41" s="68"/>
      <c r="BS41" s="67"/>
      <c r="BT41" s="68"/>
      <c r="BU41" s="67"/>
      <c r="BV41" s="66">
        <f>+BV40/BV65</f>
        <v>4.8239558415918198E-2</v>
      </c>
      <c r="BW41" s="67"/>
      <c r="BX41" s="66"/>
      <c r="BY41" s="67"/>
      <c r="BZ41" s="64"/>
      <c r="CA41" s="65"/>
      <c r="CB41" s="64"/>
      <c r="CC41" s="65"/>
      <c r="CD41" s="66"/>
      <c r="CE41" s="67"/>
      <c r="CF41" s="66"/>
      <c r="CG41" s="67"/>
      <c r="CH41" s="66"/>
      <c r="CI41" s="67"/>
      <c r="CJ41" s="66"/>
      <c r="CK41" s="67"/>
      <c r="CL41" s="66"/>
      <c r="CM41" s="67"/>
      <c r="CN41" s="66"/>
      <c r="CO41" s="67"/>
      <c r="CP41" s="66"/>
      <c r="CQ41" s="67"/>
      <c r="CR41" s="66"/>
      <c r="CS41" s="67"/>
      <c r="CT41" s="66">
        <f>+CT40/CT65</f>
        <v>4.8342430036406127E-2</v>
      </c>
      <c r="CU41" s="67"/>
      <c r="CV41" s="68" t="e">
        <f>+CV40/CV65</f>
        <v>#DIV/0!</v>
      </c>
      <c r="CW41" s="67"/>
      <c r="CX41" s="68" t="e">
        <f>+CX40/CX65</f>
        <v>#DIV/0!</v>
      </c>
      <c r="CY41" s="67"/>
      <c r="CZ41" s="68" t="e">
        <f>+CZ40/CZ65</f>
        <v>#DIV/0!</v>
      </c>
      <c r="DA41" s="67"/>
      <c r="DB41" s="68" t="e">
        <f>+DB40/DB65</f>
        <v>#DIV/0!</v>
      </c>
      <c r="DC41" s="67"/>
      <c r="DD41" s="458" t="e">
        <f>+DD40/DD65</f>
        <v>#DIV/0!</v>
      </c>
      <c r="DE41" s="67"/>
      <c r="DF41" s="458" t="e">
        <f>+DF40/DF65</f>
        <v>#DIV/0!</v>
      </c>
      <c r="DG41" s="67"/>
      <c r="DH41" s="451" t="e">
        <f>+DH40/DH65</f>
        <v>#DIV/0!</v>
      </c>
      <c r="DI41" s="70"/>
      <c r="DJ41" s="62"/>
    </row>
    <row r="42" spans="1:114">
      <c r="A42" s="98" t="s">
        <v>71</v>
      </c>
      <c r="B42" s="64">
        <f>+B40/B68</f>
        <v>0.35812843824255597</v>
      </c>
      <c r="C42" s="76"/>
      <c r="D42" s="66">
        <f>+D40/D68</f>
        <v>0.23701507036061753</v>
      </c>
      <c r="E42" s="77"/>
      <c r="F42" s="66">
        <f>+F40/F68</f>
        <v>0.24927526186800067</v>
      </c>
      <c r="G42" s="77"/>
      <c r="H42" s="66">
        <f>+H40/H68</f>
        <v>0.16397740518126525</v>
      </c>
      <c r="I42" s="77"/>
      <c r="J42" s="66">
        <f>+J40/J68</f>
        <v>3.3347939995066564E-2</v>
      </c>
      <c r="K42" s="77"/>
      <c r="L42" s="66">
        <f>+L40/L68</f>
        <v>2.3813746361664775E-2</v>
      </c>
      <c r="M42" s="77"/>
      <c r="N42" s="66">
        <f>+N40/N68</f>
        <v>4.9545844513057484E-2</v>
      </c>
      <c r="O42" s="77"/>
      <c r="P42" s="66">
        <f>+P40/P68</f>
        <v>4.3048055807207053E-2</v>
      </c>
      <c r="Q42" s="77"/>
      <c r="R42" s="66">
        <f>+R40/R68</f>
        <v>6.9340797394001341E-2</v>
      </c>
      <c r="S42" s="77"/>
      <c r="T42" s="66">
        <f>+T40/T68</f>
        <v>5.246972130187303E-2</v>
      </c>
      <c r="U42" s="77"/>
      <c r="V42" s="66">
        <f>+V40/V68</f>
        <v>1.2925965163888184E-2</v>
      </c>
      <c r="W42" s="77"/>
      <c r="X42" s="66">
        <f>+X40/X68</f>
        <v>1.3501867829510648E-2</v>
      </c>
      <c r="Y42" s="77"/>
      <c r="Z42" s="66">
        <f>+Z40/Z68</f>
        <v>0.30119017917294388</v>
      </c>
      <c r="AA42" s="77"/>
      <c r="AB42" s="66">
        <f>+AB40/AB68</f>
        <v>0.26585218784102949</v>
      </c>
      <c r="AC42" s="77"/>
      <c r="AD42" s="66">
        <f>+AD40/AD68</f>
        <v>0.14769460811680901</v>
      </c>
      <c r="AE42" s="77"/>
      <c r="AF42" s="64">
        <f>+AF40/AF68</f>
        <v>0.12064447910548171</v>
      </c>
      <c r="AG42" s="76"/>
      <c r="AH42" s="64">
        <f>+AH40/AH68</f>
        <v>2.3293353668523351E-2</v>
      </c>
      <c r="AI42" s="76"/>
      <c r="AJ42" s="64">
        <f>+AJ40/AJ68</f>
        <v>2.1279651226022638E-2</v>
      </c>
      <c r="AK42" s="76"/>
      <c r="AL42" s="64">
        <f>+AL40/AL68</f>
        <v>5.7002801006761687E-2</v>
      </c>
      <c r="AM42" s="76"/>
      <c r="AN42" s="64">
        <f>+AN40/AN68</f>
        <v>4.6813956013672386E-2</v>
      </c>
      <c r="AO42" s="76"/>
      <c r="AP42" s="66">
        <f>+AP40/AP68</f>
        <v>6.335748509619106E-2</v>
      </c>
      <c r="AQ42" s="77"/>
      <c r="AR42" s="66">
        <f>+AR40/AR68</f>
        <v>4.4923619349682656E-2</v>
      </c>
      <c r="AS42" s="77"/>
      <c r="AT42" s="66">
        <f>+AT40/AT68</f>
        <v>1.0763064418974212E-2</v>
      </c>
      <c r="AU42" s="77"/>
      <c r="AV42" s="66">
        <f>+AV40/AV68</f>
        <v>1.0513012386382433E-2</v>
      </c>
      <c r="AW42" s="77"/>
      <c r="AX42" s="64">
        <f>+AX40/AX68</f>
        <v>0.2787616930429952</v>
      </c>
      <c r="AY42" s="76"/>
      <c r="AZ42" s="66">
        <f>+AZ40/AZ68</f>
        <v>0.28420518115991839</v>
      </c>
      <c r="BA42" s="77"/>
      <c r="BB42" s="66">
        <f>+BB40/BB68</f>
        <v>0.23670402034292506</v>
      </c>
      <c r="BC42" s="77"/>
      <c r="BD42" s="66">
        <f>+BD40/BD68</f>
        <v>0.12561746508128513</v>
      </c>
      <c r="BE42" s="77"/>
      <c r="BF42" s="66">
        <f>+BF40/BF68</f>
        <v>3.9973546161263161E-2</v>
      </c>
      <c r="BG42" s="77"/>
      <c r="BH42" s="66">
        <f>+BH40/BH68</f>
        <v>2.7452707470723661E-2</v>
      </c>
      <c r="BI42" s="77"/>
      <c r="BJ42" s="64">
        <f>+BJ40/BJ68</f>
        <v>4.4318781654257809E-2</v>
      </c>
      <c r="BK42" s="76"/>
      <c r="BL42" s="66">
        <f>+BL40/BL68</f>
        <v>4.8130790984191277E-2</v>
      </c>
      <c r="BM42" s="77"/>
      <c r="BN42" s="66">
        <f>+BN40/BN68</f>
        <v>7.3260440510083166E-2</v>
      </c>
      <c r="BO42" s="77"/>
      <c r="BP42" s="66">
        <f>+BP40/BP68</f>
        <v>4.5678307447719661E-2</v>
      </c>
      <c r="BQ42" s="77"/>
      <c r="BR42" s="66">
        <f>+BR40/BR68</f>
        <v>2.2598545286590777E-2</v>
      </c>
      <c r="BS42" s="77"/>
      <c r="BT42" s="66">
        <f>+BT40/BT68</f>
        <v>1.4187808592560362E-2</v>
      </c>
      <c r="BU42" s="77"/>
      <c r="BV42" s="66">
        <f>+BV40/BV68</f>
        <v>0.31639808083661003</v>
      </c>
      <c r="BW42" s="77"/>
      <c r="BX42" s="66">
        <f>+BX40/BX68</f>
        <v>0.27295866660303858</v>
      </c>
      <c r="BY42" s="77"/>
      <c r="BZ42" s="64">
        <f>+BZ40/BZ68</f>
        <v>0.49792332165456288</v>
      </c>
      <c r="CA42" s="76"/>
      <c r="CB42" s="64">
        <f>+CB40/CB68</f>
        <v>0.15467702528060734</v>
      </c>
      <c r="CC42" s="76"/>
      <c r="CD42" s="66">
        <f>+CD40/CD68</f>
        <v>6.4035045500344584E-2</v>
      </c>
      <c r="CE42" s="77"/>
      <c r="CF42" s="66">
        <f>+CF40/CF68</f>
        <v>3.7952372663373597E-2</v>
      </c>
      <c r="CG42" s="77"/>
      <c r="CH42" s="66">
        <f>+CH40/CH68</f>
        <v>5.0037556729550722E-2</v>
      </c>
      <c r="CI42" s="77"/>
      <c r="CJ42" s="66">
        <f>+CJ40/CJ68</f>
        <v>4.8792068599878148E-2</v>
      </c>
      <c r="CK42" s="77"/>
      <c r="CL42" s="66">
        <f>+CL40/CL68</f>
        <v>6.5946558437402214E-2</v>
      </c>
      <c r="CM42" s="77"/>
      <c r="CN42" s="66">
        <f>+CN40/CN68</f>
        <v>4.4663155961768411E-2</v>
      </c>
      <c r="CO42" s="77"/>
      <c r="CP42" s="66">
        <f>+CP40/CP68</f>
        <v>2.1650433507972022E-2</v>
      </c>
      <c r="CQ42" s="77"/>
      <c r="CR42" s="66">
        <f>+CR40/CR68</f>
        <v>1.8441011111221019E-2</v>
      </c>
      <c r="CS42" s="77"/>
      <c r="CT42" s="66">
        <f>+CT40/CT68</f>
        <v>0.32075604164727706</v>
      </c>
      <c r="CU42" s="77"/>
      <c r="CV42" s="66">
        <f>+CV40/CV68</f>
        <v>0.23634246538648568</v>
      </c>
      <c r="CW42" s="77"/>
      <c r="CX42" s="66">
        <f>+CX40/CX68</f>
        <v>0.23578897320298536</v>
      </c>
      <c r="CY42" s="77"/>
      <c r="CZ42" s="66">
        <f>+CZ40/CZ68</f>
        <v>0.11791008174298816</v>
      </c>
      <c r="DA42" s="77"/>
      <c r="DB42" s="66">
        <f>+DB40/DB68</f>
        <v>4.7740362293501024E-2</v>
      </c>
      <c r="DC42" s="77"/>
      <c r="DD42" s="66">
        <f>+DD40/DD68</f>
        <v>3.8017797126791951E-2</v>
      </c>
      <c r="DE42" s="77"/>
      <c r="DF42" s="66">
        <f>+DF40/DF68</f>
        <v>5.0099905004708754E-2</v>
      </c>
      <c r="DG42" s="77"/>
      <c r="DH42" s="74">
        <f>+DH40/DH68</f>
        <v>4.045740750202332E-2</v>
      </c>
      <c r="DI42" s="78"/>
      <c r="DJ42" s="62"/>
    </row>
    <row r="43" spans="1:114">
      <c r="A43" s="98" t="s">
        <v>72</v>
      </c>
      <c r="B43" s="64">
        <f>+B40/B70</f>
        <v>0.218856354165892</v>
      </c>
      <c r="C43" s="76"/>
      <c r="D43" s="66">
        <f>+D40/D70</f>
        <v>0.17166772479444484</v>
      </c>
      <c r="E43" s="77"/>
      <c r="F43" s="66">
        <f>+F40/F70</f>
        <v>0.16560086923928649</v>
      </c>
      <c r="G43" s="77"/>
      <c r="H43" s="66">
        <f>+H40/H70</f>
        <v>0.13307952511450152</v>
      </c>
      <c r="I43" s="77"/>
      <c r="J43" s="66">
        <f>+J40/J70</f>
        <v>2.7423413902097033E-2</v>
      </c>
      <c r="K43" s="77"/>
      <c r="L43" s="66">
        <f>+L40/L70</f>
        <v>1.9264264974553032E-2</v>
      </c>
      <c r="M43" s="77"/>
      <c r="N43" s="66">
        <f>+N40/N70</f>
        <v>3.9982213054936287E-2</v>
      </c>
      <c r="O43" s="77"/>
      <c r="P43" s="66">
        <f>+P40/P70</f>
        <v>3.3842548768097211E-2</v>
      </c>
      <c r="Q43" s="77"/>
      <c r="R43" s="66">
        <f>+R40/R70</f>
        <v>5.2109729893887076E-2</v>
      </c>
      <c r="S43" s="77"/>
      <c r="T43" s="66">
        <f>+T40/T70</f>
        <v>3.9500793890112289E-2</v>
      </c>
      <c r="U43" s="77"/>
      <c r="V43" s="66">
        <f>+V40/V70</f>
        <v>9.8953772055370912E-3</v>
      </c>
      <c r="W43" s="77"/>
      <c r="X43" s="66">
        <f>+X40/X70</f>
        <v>1.0364738760784522E-2</v>
      </c>
      <c r="Y43" s="77"/>
      <c r="Z43" s="66">
        <f>+Z40/Z70</f>
        <v>0.2283644742387046</v>
      </c>
      <c r="AA43" s="77"/>
      <c r="AB43" s="66">
        <f>+AB40/AB70</f>
        <v>0.22247997585594401</v>
      </c>
      <c r="AC43" s="77"/>
      <c r="AD43" s="66">
        <f>+AD40/AD70</f>
        <v>0.10610241008793772</v>
      </c>
      <c r="AE43" s="77"/>
      <c r="AF43" s="64">
        <f>+AF40/AF70</f>
        <v>0.10303504246273205</v>
      </c>
      <c r="AG43" s="76"/>
      <c r="AH43" s="64">
        <f>+AH40/AH70</f>
        <v>2.0210333605506822E-2</v>
      </c>
      <c r="AI43" s="76"/>
      <c r="AJ43" s="64">
        <f>+AJ40/AJ70</f>
        <v>1.8985127223038644E-2</v>
      </c>
      <c r="AK43" s="76"/>
      <c r="AL43" s="64">
        <f>+AL40/AL70</f>
        <v>5.0663768825532834E-2</v>
      </c>
      <c r="AM43" s="76"/>
      <c r="AN43" s="64">
        <f>+AN40/AN70</f>
        <v>4.1775320419408665E-2</v>
      </c>
      <c r="AO43" s="76"/>
      <c r="AP43" s="66">
        <f>+AP40/AP70</f>
        <v>5.5656562778022688E-2</v>
      </c>
      <c r="AQ43" s="77"/>
      <c r="AR43" s="66">
        <f>+AR40/AR70</f>
        <v>3.9445876116743384E-2</v>
      </c>
      <c r="AS43" s="77"/>
      <c r="AT43" s="66">
        <f>+AT40/AT70</f>
        <v>9.4857324790913605E-3</v>
      </c>
      <c r="AU43" s="77"/>
      <c r="AV43" s="66">
        <f>+AV40/AV70</f>
        <v>9.2575487552135714E-3</v>
      </c>
      <c r="AW43" s="77"/>
      <c r="AX43" s="64">
        <f>+AX40/AX70</f>
        <v>0.24170427037216449</v>
      </c>
      <c r="AY43" s="76"/>
      <c r="AZ43" s="66">
        <f>+AZ40/AZ70</f>
        <v>0.25400744995717223</v>
      </c>
      <c r="BA43" s="77"/>
      <c r="BB43" s="66">
        <f>+BB40/BB70</f>
        <v>0.18201416779413318</v>
      </c>
      <c r="BC43" s="77"/>
      <c r="BD43" s="66">
        <f>+BD40/BD70</f>
        <v>0.11164929868349208</v>
      </c>
      <c r="BE43" s="77"/>
      <c r="BF43" s="66">
        <f>+BF40/BF70</f>
        <v>3.5455701487470376E-2</v>
      </c>
      <c r="BG43" s="77"/>
      <c r="BH43" s="66">
        <f>+BH40/BH70</f>
        <v>2.4271632589667823E-2</v>
      </c>
      <c r="BI43" s="77"/>
      <c r="BJ43" s="64">
        <f>+BJ40/BJ70</f>
        <v>3.9796825444549676E-2</v>
      </c>
      <c r="BK43" s="76"/>
      <c r="BL43" s="66">
        <f>+BL40/BL70</f>
        <v>4.2033539464890322E-2</v>
      </c>
      <c r="BM43" s="77"/>
      <c r="BN43" s="66">
        <f>+BN40/BN70</f>
        <v>6.0822099759429094E-2</v>
      </c>
      <c r="BO43" s="77"/>
      <c r="BP43" s="66">
        <f>+BP40/BP70</f>
        <v>3.8191661576736036E-2</v>
      </c>
      <c r="BQ43" s="77"/>
      <c r="BR43" s="66">
        <f>+BR40/BR70</f>
        <v>1.8849900037957189E-2</v>
      </c>
      <c r="BS43" s="77"/>
      <c r="BT43" s="66">
        <f>+BT40/BT70</f>
        <v>1.1936606563936577E-2</v>
      </c>
      <c r="BU43" s="77"/>
      <c r="BV43" s="66">
        <f>+BV40/BV70</f>
        <v>0.26050345752960097</v>
      </c>
      <c r="BW43" s="77"/>
      <c r="BX43" s="66">
        <f>+BX40/BX70</f>
        <v>0.23717873984400592</v>
      </c>
      <c r="BY43" s="77"/>
      <c r="BZ43" s="64">
        <f>+BZ40/BZ70</f>
        <v>0.43265461191865373</v>
      </c>
      <c r="CA43" s="76"/>
      <c r="CB43" s="64">
        <f>+CB40/CB70</f>
        <v>0.17311039520106597</v>
      </c>
      <c r="CC43" s="76"/>
      <c r="CD43" s="66">
        <f>+CD40/CD70</f>
        <v>5.2562303954797225E-2</v>
      </c>
      <c r="CE43" s="77"/>
      <c r="CF43" s="66">
        <f>+CF40/CF70</f>
        <v>3.1122689521739261E-2</v>
      </c>
      <c r="CG43" s="77"/>
      <c r="CH43" s="66">
        <f>+CH40/CH70</f>
        <v>4.191947608090299E-2</v>
      </c>
      <c r="CI43" s="77"/>
      <c r="CJ43" s="66">
        <f>+CJ40/CJ70</f>
        <v>4.0233961953908604E-2</v>
      </c>
      <c r="CK43" s="77"/>
      <c r="CL43" s="66">
        <f>+CL40/CL70</f>
        <v>5.2227620187906866E-2</v>
      </c>
      <c r="CM43" s="77"/>
      <c r="CN43" s="66">
        <f>+CN40/CN70</f>
        <v>3.5822887084533447E-2</v>
      </c>
      <c r="CO43" s="77"/>
      <c r="CP43" s="66">
        <f>+CP40/CP70</f>
        <v>1.7528948963610284E-2</v>
      </c>
      <c r="CQ43" s="77"/>
      <c r="CR43" s="66">
        <f>+CR40/CR70</f>
        <v>1.4855713368683892E-2</v>
      </c>
      <c r="CS43" s="77"/>
      <c r="CT43" s="66">
        <f>+CT40/CT70</f>
        <v>0.2563086999655248</v>
      </c>
      <c r="CU43" s="77"/>
      <c r="CV43" s="66">
        <f>+CV40/CV70</f>
        <v>0.21074145713635783</v>
      </c>
      <c r="CW43" s="77"/>
      <c r="CX43" s="66">
        <f>+CX40/CX70</f>
        <v>0.1773944025445679</v>
      </c>
      <c r="CY43" s="77"/>
      <c r="CZ43" s="66">
        <f>+CZ40/CZ70</f>
        <v>9.9898815559175236E-2</v>
      </c>
      <c r="DA43" s="77"/>
      <c r="DB43" s="66">
        <f>+DB40/DB70</f>
        <v>4.0868597820280947E-2</v>
      </c>
      <c r="DC43" s="77"/>
      <c r="DD43" s="66">
        <f>+DD40/DD70</f>
        <v>3.2107456529398233E-2</v>
      </c>
      <c r="DE43" s="77"/>
      <c r="DF43" s="66">
        <f>+DF40/DF70</f>
        <v>4.3046208862229665E-2</v>
      </c>
      <c r="DG43" s="77"/>
      <c r="DH43" s="74">
        <f>+DH40/DH70</f>
        <v>3.4761303702926197E-2</v>
      </c>
      <c r="DI43" s="78"/>
      <c r="DJ43" s="62"/>
    </row>
    <row r="44" spans="1:114">
      <c r="A44" s="98"/>
      <c r="B44" s="59"/>
      <c r="C44" s="76"/>
      <c r="D44" s="92"/>
      <c r="E44" s="77"/>
      <c r="F44" s="92"/>
      <c r="G44" s="77"/>
      <c r="H44" s="92"/>
      <c r="I44" s="77"/>
      <c r="J44" s="92"/>
      <c r="K44" s="77"/>
      <c r="L44" s="92"/>
      <c r="M44" s="77"/>
      <c r="N44" s="92"/>
      <c r="O44" s="77"/>
      <c r="P44" s="92"/>
      <c r="Q44" s="77"/>
      <c r="R44" s="92"/>
      <c r="S44" s="77"/>
      <c r="T44" s="92"/>
      <c r="U44" s="77"/>
      <c r="V44" s="92"/>
      <c r="W44" s="77"/>
      <c r="X44" s="92"/>
      <c r="Y44" s="77"/>
      <c r="Z44" s="92"/>
      <c r="AA44" s="77"/>
      <c r="AB44" s="92"/>
      <c r="AC44" s="77"/>
      <c r="AD44" s="92"/>
      <c r="AE44" s="77"/>
      <c r="AF44" s="59"/>
      <c r="AG44" s="76"/>
      <c r="AH44" s="59"/>
      <c r="AI44" s="76"/>
      <c r="AJ44" s="59"/>
      <c r="AK44" s="76"/>
      <c r="AL44" s="59"/>
      <c r="AM44" s="76"/>
      <c r="AN44" s="59"/>
      <c r="AO44" s="76"/>
      <c r="AP44" s="92"/>
      <c r="AQ44" s="77"/>
      <c r="AR44" s="92"/>
      <c r="AS44" s="77"/>
      <c r="AT44" s="92"/>
      <c r="AU44" s="77"/>
      <c r="AV44" s="92"/>
      <c r="AW44" s="77"/>
      <c r="AX44" s="59"/>
      <c r="AY44" s="76"/>
      <c r="AZ44" s="92"/>
      <c r="BA44" s="77"/>
      <c r="BB44" s="92"/>
      <c r="BC44" s="77"/>
      <c r="BD44" s="92"/>
      <c r="BE44" s="77"/>
      <c r="BF44" s="92"/>
      <c r="BG44" s="77"/>
      <c r="BH44" s="92"/>
      <c r="BI44" s="77"/>
      <c r="BJ44" s="59"/>
      <c r="BK44" s="76"/>
      <c r="BL44" s="92"/>
      <c r="BM44" s="77"/>
      <c r="BN44" s="92"/>
      <c r="BO44" s="77"/>
      <c r="BP44" s="92"/>
      <c r="BQ44" s="77"/>
      <c r="BR44" s="92"/>
      <c r="BS44" s="77"/>
      <c r="BT44" s="92"/>
      <c r="BU44" s="77"/>
      <c r="BV44" s="92"/>
      <c r="BW44" s="77"/>
      <c r="BX44" s="92"/>
      <c r="BY44" s="77"/>
      <c r="BZ44" s="59"/>
      <c r="CA44" s="76"/>
      <c r="CB44" s="59"/>
      <c r="CC44" s="76"/>
      <c r="CD44" s="92"/>
      <c r="CE44" s="77"/>
      <c r="CF44" s="92"/>
      <c r="CG44" s="77"/>
      <c r="CH44" s="92"/>
      <c r="CI44" s="77"/>
      <c r="CJ44" s="92"/>
      <c r="CK44" s="77"/>
      <c r="CL44" s="92"/>
      <c r="CM44" s="77"/>
      <c r="CN44" s="92"/>
      <c r="CO44" s="77"/>
      <c r="CP44" s="92"/>
      <c r="CQ44" s="77"/>
      <c r="CR44" s="92"/>
      <c r="CS44" s="77"/>
      <c r="CT44" s="92"/>
      <c r="CU44" s="77"/>
      <c r="CV44" s="92"/>
      <c r="CW44" s="77"/>
      <c r="CX44" s="92"/>
      <c r="CY44" s="77"/>
      <c r="CZ44" s="92"/>
      <c r="DA44" s="77"/>
      <c r="DB44" s="92"/>
      <c r="DC44" s="77"/>
      <c r="DD44" s="92"/>
      <c r="DE44" s="77"/>
      <c r="DF44" s="92"/>
      <c r="DG44" s="77"/>
      <c r="DH44" s="93"/>
      <c r="DI44" s="78"/>
      <c r="DJ44" s="62"/>
    </row>
    <row r="45" spans="1:114" s="18" customFormat="1">
      <c r="A45" s="99" t="s">
        <v>73</v>
      </c>
      <c r="B45" s="94">
        <f t="shared" ref="B45:AG45" si="0">+B52+B58</f>
        <v>24419524.434925117</v>
      </c>
      <c r="C45" s="52">
        <f t="shared" si="0"/>
        <v>1</v>
      </c>
      <c r="D45" s="95">
        <f t="shared" si="0"/>
        <v>24723278.87137235</v>
      </c>
      <c r="E45" s="54">
        <f t="shared" si="0"/>
        <v>1</v>
      </c>
      <c r="F45" s="95">
        <f t="shared" si="0"/>
        <v>25132803.064492788</v>
      </c>
      <c r="G45" s="54">
        <f t="shared" si="0"/>
        <v>1</v>
      </c>
      <c r="H45" s="95">
        <f t="shared" si="0"/>
        <v>25384077.57619714</v>
      </c>
      <c r="I45" s="54">
        <f t="shared" si="0"/>
        <v>1</v>
      </c>
      <c r="J45" s="95">
        <f t="shared" si="0"/>
        <v>25658871.132009134</v>
      </c>
      <c r="K45" s="54">
        <f t="shared" si="0"/>
        <v>1</v>
      </c>
      <c r="L45" s="95">
        <f t="shared" si="0"/>
        <v>25795142.906391811</v>
      </c>
      <c r="M45" s="54">
        <f t="shared" si="0"/>
        <v>1</v>
      </c>
      <c r="N45" s="95">
        <f t="shared" si="0"/>
        <v>26226691.472721688</v>
      </c>
      <c r="O45" s="54">
        <f t="shared" si="0"/>
        <v>1</v>
      </c>
      <c r="P45" s="95">
        <f t="shared" si="0"/>
        <v>26384898.084185865</v>
      </c>
      <c r="Q45" s="54">
        <f t="shared" si="0"/>
        <v>1</v>
      </c>
      <c r="R45" s="95">
        <f t="shared" si="0"/>
        <v>27031794.414858781</v>
      </c>
      <c r="S45" s="54">
        <f t="shared" si="0"/>
        <v>1</v>
      </c>
      <c r="T45" s="95">
        <f t="shared" si="0"/>
        <v>27213742.834636338</v>
      </c>
      <c r="U45" s="54">
        <f t="shared" si="0"/>
        <v>1</v>
      </c>
      <c r="V45" s="95">
        <f t="shared" si="0"/>
        <v>27527725.232322562</v>
      </c>
      <c r="W45" s="54">
        <f t="shared" si="0"/>
        <v>1</v>
      </c>
      <c r="X45" s="95">
        <f t="shared" si="0"/>
        <v>27095668.368750483</v>
      </c>
      <c r="Y45" s="54">
        <f t="shared" si="0"/>
        <v>1</v>
      </c>
      <c r="Z45" s="95">
        <f t="shared" si="0"/>
        <v>27271988.399788596</v>
      </c>
      <c r="AA45" s="54">
        <f t="shared" si="0"/>
        <v>1</v>
      </c>
      <c r="AB45" s="95">
        <f t="shared" si="0"/>
        <v>27477919.847449571</v>
      </c>
      <c r="AC45" s="54">
        <f t="shared" si="0"/>
        <v>1</v>
      </c>
      <c r="AD45" s="95">
        <f t="shared" si="0"/>
        <v>27728804.806109611</v>
      </c>
      <c r="AE45" s="54">
        <f t="shared" si="0"/>
        <v>1</v>
      </c>
      <c r="AF45" s="94">
        <f t="shared" si="0"/>
        <v>28443391.975436471</v>
      </c>
      <c r="AG45" s="52">
        <f t="shared" si="0"/>
        <v>1</v>
      </c>
      <c r="AH45" s="94">
        <f t="shared" ref="AH45:BM45" si="1">+AH52+AH58</f>
        <v>28726005.893349223</v>
      </c>
      <c r="AI45" s="52">
        <f t="shared" si="1"/>
        <v>1</v>
      </c>
      <c r="AJ45" s="94">
        <f t="shared" si="1"/>
        <v>28990793.268679667</v>
      </c>
      <c r="AK45" s="52">
        <f t="shared" si="1"/>
        <v>1</v>
      </c>
      <c r="AL45" s="94">
        <f t="shared" si="1"/>
        <v>28914265.535337344</v>
      </c>
      <c r="AM45" s="52">
        <f t="shared" si="1"/>
        <v>1</v>
      </c>
      <c r="AN45" s="94">
        <f t="shared" si="1"/>
        <v>28614138.03343349</v>
      </c>
      <c r="AO45" s="52">
        <f t="shared" si="1"/>
        <v>1</v>
      </c>
      <c r="AP45" s="95">
        <f t="shared" si="1"/>
        <v>28841020.998626966</v>
      </c>
      <c r="AQ45" s="54">
        <f t="shared" si="1"/>
        <v>1</v>
      </c>
      <c r="AR45" s="95">
        <f t="shared" si="1"/>
        <v>28228861.733665925</v>
      </c>
      <c r="AS45" s="54">
        <f t="shared" si="1"/>
        <v>1</v>
      </c>
      <c r="AT45" s="95">
        <f t="shared" si="1"/>
        <v>28197043.203371756</v>
      </c>
      <c r="AU45" s="54">
        <f t="shared" si="1"/>
        <v>1</v>
      </c>
      <c r="AV45" s="95">
        <f t="shared" si="1"/>
        <v>28370430.099246822</v>
      </c>
      <c r="AW45" s="54">
        <f t="shared" si="1"/>
        <v>1</v>
      </c>
      <c r="AX45" s="94">
        <f t="shared" si="1"/>
        <v>28223523.088653203</v>
      </c>
      <c r="AY45" s="52">
        <f t="shared" si="1"/>
        <v>1</v>
      </c>
      <c r="AZ45" s="95">
        <f t="shared" si="1"/>
        <v>27281904.772360206</v>
      </c>
      <c r="BA45" s="54">
        <f t="shared" si="1"/>
        <v>1</v>
      </c>
      <c r="BB45" s="95">
        <f t="shared" si="1"/>
        <v>27506565.441791043</v>
      </c>
      <c r="BC45" s="54">
        <f t="shared" si="1"/>
        <v>1</v>
      </c>
      <c r="BD45" s="95">
        <f t="shared" si="1"/>
        <v>27335677.691902217</v>
      </c>
      <c r="BE45" s="54">
        <f t="shared" si="1"/>
        <v>1</v>
      </c>
      <c r="BF45" s="95">
        <f t="shared" si="1"/>
        <v>28518290.800171927</v>
      </c>
      <c r="BG45" s="54">
        <f t="shared" si="1"/>
        <v>0.99999999999999989</v>
      </c>
      <c r="BH45" s="95">
        <f t="shared" si="1"/>
        <v>28573446.636473157</v>
      </c>
      <c r="BI45" s="54">
        <f t="shared" si="1"/>
        <v>1</v>
      </c>
      <c r="BJ45" s="94">
        <f t="shared" si="1"/>
        <v>28633197.321469903</v>
      </c>
      <c r="BK45" s="52">
        <f t="shared" si="1"/>
        <v>1</v>
      </c>
      <c r="BL45" s="95">
        <f t="shared" si="1"/>
        <v>28498062.546900008</v>
      </c>
      <c r="BM45" s="54">
        <f t="shared" si="1"/>
        <v>1</v>
      </c>
      <c r="BN45" s="95">
        <f t="shared" ref="BN45:CU45" si="2">+BN52+BN58</f>
        <v>28344813.350836322</v>
      </c>
      <c r="BO45" s="54">
        <f t="shared" si="2"/>
        <v>1</v>
      </c>
      <c r="BP45" s="95">
        <f t="shared" si="2"/>
        <v>28232248.350362241</v>
      </c>
      <c r="BQ45" s="54">
        <f t="shared" si="2"/>
        <v>1</v>
      </c>
      <c r="BR45" s="95">
        <f t="shared" si="2"/>
        <v>28216672.035746399</v>
      </c>
      <c r="BS45" s="54">
        <f t="shared" si="2"/>
        <v>1</v>
      </c>
      <c r="BT45" s="95">
        <f t="shared" si="2"/>
        <v>28998880.366493523</v>
      </c>
      <c r="BU45" s="54">
        <f t="shared" si="2"/>
        <v>1</v>
      </c>
      <c r="BV45" s="95">
        <f t="shared" si="2"/>
        <v>28762281.503659882</v>
      </c>
      <c r="BW45" s="54">
        <f t="shared" si="2"/>
        <v>1</v>
      </c>
      <c r="BX45" s="95">
        <f t="shared" si="2"/>
        <v>28982449.251117256</v>
      </c>
      <c r="BY45" s="54">
        <f t="shared" si="2"/>
        <v>1</v>
      </c>
      <c r="BZ45" s="94">
        <f t="shared" si="2"/>
        <v>28831313.663769655</v>
      </c>
      <c r="CA45" s="52">
        <f t="shared" si="2"/>
        <v>0.99999999999999989</v>
      </c>
      <c r="CB45" s="94">
        <f t="shared" si="2"/>
        <v>28465238.956569273</v>
      </c>
      <c r="CC45" s="52">
        <f t="shared" si="2"/>
        <v>1</v>
      </c>
      <c r="CD45" s="95">
        <f t="shared" si="2"/>
        <v>28785401.386293549</v>
      </c>
      <c r="CE45" s="54">
        <f t="shared" si="2"/>
        <v>1</v>
      </c>
      <c r="CF45" s="95">
        <f t="shared" si="2"/>
        <v>29344776.850174192</v>
      </c>
      <c r="CG45" s="54">
        <f t="shared" si="2"/>
        <v>1</v>
      </c>
      <c r="CH45" s="95">
        <f t="shared" si="2"/>
        <v>29211398.929450206</v>
      </c>
      <c r="CI45" s="54">
        <f t="shared" si="2"/>
        <v>1</v>
      </c>
      <c r="CJ45" s="95">
        <f t="shared" si="2"/>
        <v>29212104.397685386</v>
      </c>
      <c r="CK45" s="54">
        <f t="shared" si="2"/>
        <v>1</v>
      </c>
      <c r="CL45" s="95">
        <f t="shared" si="2"/>
        <v>29419657.942250058</v>
      </c>
      <c r="CM45" s="54">
        <f t="shared" si="2"/>
        <v>1</v>
      </c>
      <c r="CN45" s="95">
        <f t="shared" si="2"/>
        <v>29257181.942706484</v>
      </c>
      <c r="CO45" s="54">
        <f t="shared" si="2"/>
        <v>1</v>
      </c>
      <c r="CP45" s="95">
        <f t="shared" si="2"/>
        <v>29286231.826885071</v>
      </c>
      <c r="CQ45" s="54">
        <f t="shared" si="2"/>
        <v>1</v>
      </c>
      <c r="CR45" s="95">
        <f t="shared" si="2"/>
        <v>29376955.387812898</v>
      </c>
      <c r="CS45" s="54">
        <f t="shared" si="2"/>
        <v>1</v>
      </c>
      <c r="CT45" s="95">
        <f t="shared" si="2"/>
        <v>29348437.5676869</v>
      </c>
      <c r="CU45" s="54">
        <f t="shared" si="2"/>
        <v>0.99999999999999989</v>
      </c>
      <c r="CV45" s="95">
        <f t="shared" ref="CV45:CW45" si="3">+CV52+CV58</f>
        <v>29330395.980755396</v>
      </c>
      <c r="CW45" s="54">
        <f t="shared" si="3"/>
        <v>1</v>
      </c>
      <c r="CX45" s="95">
        <f t="shared" ref="CX45:CY45" si="4">+CX52+CX58</f>
        <v>29398749.470126208</v>
      </c>
      <c r="CY45" s="54">
        <f t="shared" si="4"/>
        <v>1</v>
      </c>
      <c r="CZ45" s="95">
        <f t="shared" ref="CZ45:DA45" si="5">+CZ52+CZ58</f>
        <v>29532179.655783933</v>
      </c>
      <c r="DA45" s="54">
        <f t="shared" si="5"/>
        <v>1</v>
      </c>
      <c r="DB45" s="95">
        <f t="shared" ref="DB45:DC45" si="6">+DB52+DB58</f>
        <v>29562761.838893168</v>
      </c>
      <c r="DC45" s="54">
        <f t="shared" si="6"/>
        <v>1</v>
      </c>
      <c r="DD45" s="95">
        <f t="shared" ref="DD45:DE45" si="7">+DD52+DD58</f>
        <v>29687816.979519688</v>
      </c>
      <c r="DE45" s="54">
        <f t="shared" si="7"/>
        <v>1</v>
      </c>
      <c r="DF45" s="95">
        <f t="shared" ref="DF45:DG45" si="8">+DF52+DF58</f>
        <v>29663209.498812757</v>
      </c>
      <c r="DG45" s="54">
        <f t="shared" si="8"/>
        <v>1</v>
      </c>
      <c r="DH45" s="97">
        <f t="shared" ref="DH45:DI45" si="9">+DH52+DH58</f>
        <v>29622473.341969088</v>
      </c>
      <c r="DI45" s="58">
        <f t="shared" si="9"/>
        <v>1</v>
      </c>
      <c r="DJ45" s="62"/>
    </row>
    <row r="46" spans="1:114" s="18" customFormat="1">
      <c r="A46" s="98" t="s">
        <v>53</v>
      </c>
      <c r="B46" s="64">
        <f>+B45/B65</f>
        <v>0.66911521517675643</v>
      </c>
      <c r="C46" s="65"/>
      <c r="D46" s="66"/>
      <c r="E46" s="67"/>
      <c r="F46" s="66"/>
      <c r="G46" s="67"/>
      <c r="H46" s="66"/>
      <c r="I46" s="67"/>
      <c r="J46" s="66"/>
      <c r="K46" s="67"/>
      <c r="L46" s="66"/>
      <c r="M46" s="67"/>
      <c r="N46" s="66"/>
      <c r="O46" s="67"/>
      <c r="P46" s="66"/>
      <c r="Q46" s="67"/>
      <c r="R46" s="66"/>
      <c r="S46" s="67"/>
      <c r="T46" s="66"/>
      <c r="U46" s="67"/>
      <c r="V46" s="66"/>
      <c r="W46" s="67"/>
      <c r="X46" s="66"/>
      <c r="Y46" s="67"/>
      <c r="Z46" s="66">
        <f>+Z45/Z65</f>
        <v>0.67627746598788963</v>
      </c>
      <c r="AA46" s="67"/>
      <c r="AB46" s="66">
        <v>0</v>
      </c>
      <c r="AC46" s="67"/>
      <c r="AD46" s="66">
        <v>0</v>
      </c>
      <c r="AE46" s="67"/>
      <c r="AF46" s="64">
        <v>0</v>
      </c>
      <c r="AG46" s="65"/>
      <c r="AH46" s="64">
        <v>0</v>
      </c>
      <c r="AI46" s="65"/>
      <c r="AJ46" s="64">
        <v>0</v>
      </c>
      <c r="AK46" s="65"/>
      <c r="AL46" s="64">
        <v>0</v>
      </c>
      <c r="AM46" s="65"/>
      <c r="AN46" s="64">
        <v>0</v>
      </c>
      <c r="AO46" s="65"/>
      <c r="AP46" s="66">
        <v>0</v>
      </c>
      <c r="AQ46" s="67"/>
      <c r="AR46" s="66">
        <v>0</v>
      </c>
      <c r="AS46" s="67"/>
      <c r="AT46" s="66">
        <v>0</v>
      </c>
      <c r="AU46" s="67"/>
      <c r="AV46" s="66">
        <v>0</v>
      </c>
      <c r="AW46" s="67"/>
      <c r="AX46" s="64">
        <f>+AX45/AX65</f>
        <v>0.62984833370541948</v>
      </c>
      <c r="AY46" s="65"/>
      <c r="AZ46" s="68" t="e">
        <f>+AZ45/AZ65</f>
        <v>#DIV/0!</v>
      </c>
      <c r="BA46" s="67"/>
      <c r="BB46" s="68" t="e">
        <f>+BB45/BB65</f>
        <v>#DIV/0!</v>
      </c>
      <c r="BC46" s="67"/>
      <c r="BD46" s="68" t="e">
        <f>+BD45/BD65</f>
        <v>#DIV/0!</v>
      </c>
      <c r="BE46" s="67"/>
      <c r="BF46" s="68" t="e">
        <f>+BF45/BF65</f>
        <v>#DIV/0!</v>
      </c>
      <c r="BG46" s="67"/>
      <c r="BH46" s="68" t="e">
        <f>+BH45/BH65</f>
        <v>#DIV/0!</v>
      </c>
      <c r="BI46" s="67"/>
      <c r="BJ46" s="275" t="e">
        <f>+BJ45/BJ65</f>
        <v>#DIV/0!</v>
      </c>
      <c r="BK46" s="65"/>
      <c r="BL46" s="68" t="e">
        <f>+BL45/BL65</f>
        <v>#DIV/0!</v>
      </c>
      <c r="BM46" s="67"/>
      <c r="BN46" s="68" t="e">
        <f>+BN45/BN65</f>
        <v>#DIV/0!</v>
      </c>
      <c r="BO46" s="67"/>
      <c r="BP46" s="68"/>
      <c r="BQ46" s="67"/>
      <c r="BR46" s="68"/>
      <c r="BS46" s="67"/>
      <c r="BT46" s="68"/>
      <c r="BU46" s="67"/>
      <c r="BV46" s="66">
        <f>+BV45/BV65</f>
        <v>0.61119265517910004</v>
      </c>
      <c r="BW46" s="67"/>
      <c r="BX46" s="66"/>
      <c r="BY46" s="67"/>
      <c r="BZ46" s="64"/>
      <c r="CA46" s="65"/>
      <c r="CB46" s="64"/>
      <c r="CC46" s="65"/>
      <c r="CD46" s="66"/>
      <c r="CE46" s="67"/>
      <c r="CF46" s="66"/>
      <c r="CG46" s="67"/>
      <c r="CH46" s="66"/>
      <c r="CI46" s="67"/>
      <c r="CJ46" s="66"/>
      <c r="CK46" s="67"/>
      <c r="CL46" s="66"/>
      <c r="CM46" s="67"/>
      <c r="CN46" s="66"/>
      <c r="CO46" s="67"/>
      <c r="CP46" s="66"/>
      <c r="CQ46" s="67"/>
      <c r="CR46" s="66"/>
      <c r="CS46" s="67"/>
      <c r="CT46" s="66">
        <f>+CT45/CT65</f>
        <v>0.59753393164452795</v>
      </c>
      <c r="CU46" s="67"/>
      <c r="CV46" s="68" t="e">
        <f>+CV45/CV65</f>
        <v>#DIV/0!</v>
      </c>
      <c r="CW46" s="67"/>
      <c r="CX46" s="68" t="e">
        <f>+CX45/CX65</f>
        <v>#DIV/0!</v>
      </c>
      <c r="CY46" s="67"/>
      <c r="CZ46" s="68" t="e">
        <f>+CZ45/CZ65</f>
        <v>#DIV/0!</v>
      </c>
      <c r="DA46" s="67"/>
      <c r="DB46" s="68" t="e">
        <f>+DB45/DB65</f>
        <v>#DIV/0!</v>
      </c>
      <c r="DC46" s="67"/>
      <c r="DD46" s="458" t="e">
        <f>+DD45/DD65</f>
        <v>#DIV/0!</v>
      </c>
      <c r="DE46" s="67"/>
      <c r="DF46" s="458" t="e">
        <f>+DF45/DF65</f>
        <v>#DIV/0!</v>
      </c>
      <c r="DG46" s="67"/>
      <c r="DH46" s="451" t="e">
        <f>+DH45/DH65</f>
        <v>#DIV/0!</v>
      </c>
      <c r="DI46" s="70"/>
      <c r="DJ46" s="62"/>
    </row>
    <row r="47" spans="1:114" s="18" customFormat="1">
      <c r="A47" s="98" t="s">
        <v>74</v>
      </c>
      <c r="B47" s="64">
        <f>+B45/B67</f>
        <v>3.3874716408932022</v>
      </c>
      <c r="C47" s="52"/>
      <c r="D47" s="66"/>
      <c r="E47" s="54"/>
      <c r="F47" s="66"/>
      <c r="G47" s="54"/>
      <c r="H47" s="66"/>
      <c r="I47" s="54"/>
      <c r="J47" s="66"/>
      <c r="K47" s="54"/>
      <c r="L47" s="66"/>
      <c r="M47" s="54"/>
      <c r="N47" s="66"/>
      <c r="O47" s="54"/>
      <c r="P47" s="66"/>
      <c r="Q47" s="54"/>
      <c r="R47" s="66"/>
      <c r="S47" s="54"/>
      <c r="T47" s="66"/>
      <c r="U47" s="54"/>
      <c r="V47" s="66"/>
      <c r="W47" s="54"/>
      <c r="X47" s="66"/>
      <c r="Y47" s="54"/>
      <c r="Z47" s="66">
        <f>+Z45/Z67</f>
        <v>2.9314801606630456</v>
      </c>
      <c r="AA47" s="54"/>
      <c r="AB47" s="66">
        <v>0</v>
      </c>
      <c r="AC47" s="54"/>
      <c r="AD47" s="66">
        <v>0</v>
      </c>
      <c r="AE47" s="54"/>
      <c r="AF47" s="64">
        <v>0</v>
      </c>
      <c r="AG47" s="52"/>
      <c r="AH47" s="64">
        <v>0</v>
      </c>
      <c r="AI47" s="52"/>
      <c r="AJ47" s="64">
        <v>0</v>
      </c>
      <c r="AK47" s="52"/>
      <c r="AL47" s="64">
        <v>0</v>
      </c>
      <c r="AM47" s="52"/>
      <c r="AN47" s="64">
        <v>0</v>
      </c>
      <c r="AO47" s="52"/>
      <c r="AP47" s="66">
        <v>0</v>
      </c>
      <c r="AQ47" s="54"/>
      <c r="AR47" s="66">
        <v>0</v>
      </c>
      <c r="AS47" s="54"/>
      <c r="AT47" s="66">
        <v>0</v>
      </c>
      <c r="AU47" s="54"/>
      <c r="AV47" s="66">
        <v>0</v>
      </c>
      <c r="AW47" s="54"/>
      <c r="AX47" s="64">
        <f>+AX45/AX67</f>
        <v>2.857719428509323</v>
      </c>
      <c r="AY47" s="52"/>
      <c r="AZ47" s="68" t="e">
        <f>+AZ45/AZ67</f>
        <v>#DIV/0!</v>
      </c>
      <c r="BA47" s="54"/>
      <c r="BB47" s="68" t="e">
        <f>+BB45/BB67</f>
        <v>#DIV/0!</v>
      </c>
      <c r="BC47" s="54"/>
      <c r="BD47" s="68" t="e">
        <f>+BD45/BD67</f>
        <v>#DIV/0!</v>
      </c>
      <c r="BE47" s="54"/>
      <c r="BF47" s="68" t="e">
        <f>+BF45/BF67</f>
        <v>#DIV/0!</v>
      </c>
      <c r="BG47" s="54"/>
      <c r="BH47" s="68" t="e">
        <f>+BH45/BH67</f>
        <v>#DIV/0!</v>
      </c>
      <c r="BI47" s="54"/>
      <c r="BJ47" s="275" t="e">
        <f>+BJ45/BJ67</f>
        <v>#DIV/0!</v>
      </c>
      <c r="BK47" s="52"/>
      <c r="BL47" s="68" t="e">
        <f>+BL45/BL67</f>
        <v>#DIV/0!</v>
      </c>
      <c r="BM47" s="54"/>
      <c r="BN47" s="68" t="e">
        <f>+BN45/BN67</f>
        <v>#DIV/0!</v>
      </c>
      <c r="BO47" s="54"/>
      <c r="BP47" s="68"/>
      <c r="BQ47" s="54"/>
      <c r="BR47" s="68"/>
      <c r="BS47" s="54"/>
      <c r="BT47" s="68"/>
      <c r="BU47" s="54"/>
      <c r="BV47" s="66">
        <f>+BV45/BV67</f>
        <v>2.9208454372168307</v>
      </c>
      <c r="BW47" s="54"/>
      <c r="BX47" s="66"/>
      <c r="BY47" s="54"/>
      <c r="BZ47" s="64"/>
      <c r="CA47" s="52"/>
      <c r="CB47" s="64"/>
      <c r="CC47" s="52"/>
      <c r="CD47" s="66"/>
      <c r="CE47" s="54"/>
      <c r="CF47" s="66"/>
      <c r="CG47" s="54"/>
      <c r="CH47" s="66"/>
      <c r="CI47" s="54"/>
      <c r="CJ47" s="66"/>
      <c r="CK47" s="54"/>
      <c r="CL47" s="66"/>
      <c r="CM47" s="54"/>
      <c r="CN47" s="66"/>
      <c r="CO47" s="54"/>
      <c r="CP47" s="66"/>
      <c r="CQ47" s="54"/>
      <c r="CR47" s="66"/>
      <c r="CS47" s="54"/>
      <c r="CT47" s="66">
        <f>+CT45/CT67</f>
        <v>2.7829760628413731</v>
      </c>
      <c r="CU47" s="54"/>
      <c r="CV47" s="68" t="e">
        <f>+CV45/CV67</f>
        <v>#DIV/0!</v>
      </c>
      <c r="CW47" s="54"/>
      <c r="CX47" s="68" t="e">
        <f>+CX45/CX67</f>
        <v>#DIV/0!</v>
      </c>
      <c r="CY47" s="54"/>
      <c r="CZ47" s="68" t="e">
        <f>+CZ45/CZ67</f>
        <v>#DIV/0!</v>
      </c>
      <c r="DA47" s="54"/>
      <c r="DB47" s="68" t="e">
        <f>+DB45/DB67</f>
        <v>#DIV/0!</v>
      </c>
      <c r="DC47" s="54"/>
      <c r="DD47" s="458" t="e">
        <f>+DD45/DD67</f>
        <v>#DIV/0!</v>
      </c>
      <c r="DE47" s="54"/>
      <c r="DF47" s="458" t="e">
        <f>+DF45/DF67</f>
        <v>#DIV/0!</v>
      </c>
      <c r="DG47" s="54"/>
      <c r="DH47" s="451" t="e">
        <f>+DH45/DH67</f>
        <v>#DIV/0!</v>
      </c>
      <c r="DI47" s="58"/>
      <c r="DJ47" s="62"/>
    </row>
    <row r="48" spans="1:114" s="18" customFormat="1">
      <c r="A48" s="98" t="s">
        <v>71</v>
      </c>
      <c r="B48" s="64">
        <f>+B45/B68</f>
        <v>5.2015001973434822</v>
      </c>
      <c r="C48" s="52"/>
      <c r="D48" s="66">
        <f>+D45/D68</f>
        <v>51.053204128990139</v>
      </c>
      <c r="E48" s="54"/>
      <c r="F48" s="66">
        <f>+F45/F68</f>
        <v>27.744761983618027</v>
      </c>
      <c r="G48" s="54"/>
      <c r="H48" s="66">
        <f>+H45/H68</f>
        <v>14.658272871301154</v>
      </c>
      <c r="I48" s="54"/>
      <c r="J48" s="66">
        <f>+J45/J68</f>
        <v>11.729214147175385</v>
      </c>
      <c r="K48" s="54"/>
      <c r="L48" s="66">
        <f>+L45/L68</f>
        <v>9.8913017431687464</v>
      </c>
      <c r="M48" s="54"/>
      <c r="N48" s="66">
        <f>+N45/N68</f>
        <v>8.3488703606595234</v>
      </c>
      <c r="O48" s="54"/>
      <c r="P48" s="66">
        <f>+P45/P68</f>
        <v>7.3553913667412925</v>
      </c>
      <c r="Q48" s="54"/>
      <c r="R48" s="66">
        <f>+R45/R68</f>
        <v>6.7261050662689188</v>
      </c>
      <c r="S48" s="54"/>
      <c r="T48" s="66">
        <f>+T45/T68</f>
        <v>5.9832554930497199</v>
      </c>
      <c r="U48" s="54"/>
      <c r="V48" s="66">
        <f>+V45/V68</f>
        <v>5.4663515660583277</v>
      </c>
      <c r="W48" s="54"/>
      <c r="X48" s="66">
        <f>+X45/X68</f>
        <v>4.9092634451522414</v>
      </c>
      <c r="Y48" s="54"/>
      <c r="Z48" s="66">
        <f>+Z45/Z68</f>
        <v>4.3154093663591748</v>
      </c>
      <c r="AA48" s="54"/>
      <c r="AB48" s="66">
        <f>+AB45/AB68</f>
        <v>44.873207013830367</v>
      </c>
      <c r="AC48" s="54"/>
      <c r="AD48" s="66">
        <f>+AD45/AD68</f>
        <v>25.156997655697783</v>
      </c>
      <c r="AE48" s="54"/>
      <c r="AF48" s="64">
        <f>+AF45/AF68</f>
        <v>14.68233443272308</v>
      </c>
      <c r="AG48" s="52"/>
      <c r="AH48" s="64">
        <f>+AH45/AH68</f>
        <v>12.022067739895132</v>
      </c>
      <c r="AI48" s="52"/>
      <c r="AJ48" s="64">
        <f>+AJ45/AJ68</f>
        <v>10.053634040999752</v>
      </c>
      <c r="AK48" s="52"/>
      <c r="AL48" s="64">
        <f>+AL45/AL68</f>
        <v>8.1889344891461491</v>
      </c>
      <c r="AM48" s="52"/>
      <c r="AN48" s="64">
        <f>+AN45/AN68</f>
        <v>6.9465028108422491</v>
      </c>
      <c r="AO48" s="52"/>
      <c r="AP48" s="66">
        <f>+AP45/AP68</f>
        <v>6.0039838830873036</v>
      </c>
      <c r="AQ48" s="54"/>
      <c r="AR48" s="66">
        <f>+AR45/AR68</f>
        <v>5.1690518654257875</v>
      </c>
      <c r="AS48" s="54"/>
      <c r="AT48" s="66">
        <f>+AT45/AT68</f>
        <v>4.7131362410481428</v>
      </c>
      <c r="AU48" s="54"/>
      <c r="AV48" s="66">
        <f>+AV45/AV68</f>
        <v>4.3580721237622866</v>
      </c>
      <c r="AW48" s="54"/>
      <c r="AX48" s="64">
        <f>+AX45/AX68</f>
        <v>3.8485408708301483</v>
      </c>
      <c r="AY48" s="52"/>
      <c r="AZ48" s="66">
        <f>+AZ45/AZ68</f>
        <v>40.29728282376599</v>
      </c>
      <c r="BA48" s="54"/>
      <c r="BB48" s="66">
        <f>+BB45/BB68</f>
        <v>23.843896089452336</v>
      </c>
      <c r="BC48" s="54"/>
      <c r="BD48" s="66">
        <f>+BD45/BD68</f>
        <v>13.57219178559709</v>
      </c>
      <c r="BE48" s="54"/>
      <c r="BF48" s="66">
        <f>+BF45/BF68</f>
        <v>11.384804127426388</v>
      </c>
      <c r="BG48" s="54"/>
      <c r="BH48" s="66">
        <f>+BH45/BH68</f>
        <v>9.4621908306786775</v>
      </c>
      <c r="BI48" s="54"/>
      <c r="BJ48" s="64">
        <f>+BJ45/BJ68</f>
        <v>7.8021980334659116</v>
      </c>
      <c r="BK48" s="52"/>
      <c r="BL48" s="66">
        <f>+BL45/BL68</f>
        <v>6.7790893506937788</v>
      </c>
      <c r="BM48" s="54"/>
      <c r="BN48" s="66">
        <f>+BN45/BN68</f>
        <v>6.041249988643421</v>
      </c>
      <c r="BO48" s="54"/>
      <c r="BP48" s="66">
        <f>+BP45/BP68</f>
        <v>5.313221293182842</v>
      </c>
      <c r="BQ48" s="54"/>
      <c r="BR48" s="66">
        <f>+BR45/BR68</f>
        <v>4.8319254913029388</v>
      </c>
      <c r="BS48" s="54"/>
      <c r="BT48" s="66">
        <f>+BT45/BT68</f>
        <v>4.5389968455252721</v>
      </c>
      <c r="BU48" s="54"/>
      <c r="BV48" s="66">
        <f>+BV45/BV68</f>
        <v>4.0087469593479366</v>
      </c>
      <c r="BW48" s="54"/>
      <c r="BX48" s="66">
        <f>+BX45/BX68</f>
        <v>43.18454959245846</v>
      </c>
      <c r="BY48" s="54"/>
      <c r="BZ48" s="64">
        <f>+BZ45/BZ68</f>
        <v>42.959353915914797</v>
      </c>
      <c r="CA48" s="52"/>
      <c r="CB48" s="64">
        <f>+CB45/CB68</f>
        <v>23.773052390389818</v>
      </c>
      <c r="CC48" s="52"/>
      <c r="CD48" s="66">
        <f>+CD45/CD68</f>
        <v>11.460398084488631</v>
      </c>
      <c r="CE48" s="54"/>
      <c r="CF48" s="66">
        <f>+CF45/CF68</f>
        <v>9.6561512859948859</v>
      </c>
      <c r="CG48" s="54"/>
      <c r="CH48" s="66">
        <f>+CH45/CH68</f>
        <v>7.8330150428310326</v>
      </c>
      <c r="CI48" s="54"/>
      <c r="CJ48" s="66">
        <f>+CJ45/CJ68</f>
        <v>6.8186611559245014</v>
      </c>
      <c r="CK48" s="54"/>
      <c r="CL48" s="66">
        <f>+CL45/CL68</f>
        <v>6.1336871769691923</v>
      </c>
      <c r="CM48" s="54"/>
      <c r="CN48" s="66">
        <f>+CN45/CN68</f>
        <v>5.3682352547408954</v>
      </c>
      <c r="CO48" s="54"/>
      <c r="CP48" s="66">
        <f>+CP45/CP68</f>
        <v>4.8458620578508276</v>
      </c>
      <c r="CQ48" s="54"/>
      <c r="CR48" s="66">
        <f>+CR45/CR68</f>
        <v>4.4664436402504872</v>
      </c>
      <c r="CS48" s="54"/>
      <c r="CT48" s="66">
        <f>+CT45/CT68</f>
        <v>3.9646873051250116</v>
      </c>
      <c r="CU48" s="54"/>
      <c r="CV48" s="66">
        <f>+CV45/CV68</f>
        <v>42.011244561806144</v>
      </c>
      <c r="CW48" s="54"/>
      <c r="CX48" s="66">
        <f>+CX45/CX68</f>
        <v>24.500107732305285</v>
      </c>
      <c r="CY48" s="54"/>
      <c r="CZ48" s="66">
        <f>+CZ45/CZ68</f>
        <v>14.601989820284723</v>
      </c>
      <c r="DA48" s="54"/>
      <c r="DB48" s="66">
        <f>+DB45/DB68</f>
        <v>11.478285485539093</v>
      </c>
      <c r="DC48" s="54"/>
      <c r="DD48" s="66">
        <f>+DD45/DD68</f>
        <v>9.5536174028191141</v>
      </c>
      <c r="DE48" s="54"/>
      <c r="DF48" s="66">
        <f>+DF45/DF68</f>
        <v>7.8622014409211847</v>
      </c>
      <c r="DG48" s="54"/>
      <c r="DH48" s="74">
        <f>+DH45/DH68</f>
        <v>7.8514043668201268</v>
      </c>
      <c r="DI48" s="58"/>
      <c r="DJ48" s="62"/>
    </row>
    <row r="49" spans="1:114" s="18" customFormat="1">
      <c r="A49" s="98" t="s">
        <v>75</v>
      </c>
      <c r="B49" s="64">
        <f>+B45/B69</f>
        <v>5.6248966413970054</v>
      </c>
      <c r="C49" s="52"/>
      <c r="D49" s="66">
        <f>+D45/D69</f>
        <v>54.491145119380477</v>
      </c>
      <c r="E49" s="54"/>
      <c r="F49" s="66">
        <f>+F45/F69</f>
        <v>31.431735650738297</v>
      </c>
      <c r="G49" s="54"/>
      <c r="H49" s="66">
        <f>+H45/H69</f>
        <v>17.35451477347203</v>
      </c>
      <c r="I49" s="54"/>
      <c r="J49" s="66">
        <f>+J45/J69</f>
        <v>13.820777224961066</v>
      </c>
      <c r="K49" s="54"/>
      <c r="L49" s="66">
        <f>+L45/L69</f>
        <v>11.575295920774471</v>
      </c>
      <c r="M49" s="54"/>
      <c r="N49" s="66">
        <f>+N45/N69</f>
        <v>9.6761575173692016</v>
      </c>
      <c r="O49" s="54"/>
      <c r="P49" s="66">
        <f>+P45/P69</f>
        <v>8.4908464251344995</v>
      </c>
      <c r="Q49" s="54"/>
      <c r="R49" s="66">
        <f>+R45/R69</f>
        <v>7.7573510474913325</v>
      </c>
      <c r="S49" s="54"/>
      <c r="T49" s="66">
        <f>+T45/T69</f>
        <v>6.8493169649607575</v>
      </c>
      <c r="U49" s="54"/>
      <c r="V49" s="66">
        <f>+V45/V69</f>
        <v>6.249818775995629</v>
      </c>
      <c r="W49" s="54"/>
      <c r="X49" s="66">
        <f>+X45/X69</f>
        <v>5.6022036933738013</v>
      </c>
      <c r="Y49" s="54"/>
      <c r="Z49" s="66">
        <f>+Z45/Z69</f>
        <v>4.8995275677490886</v>
      </c>
      <c r="AA49" s="54"/>
      <c r="AB49" s="66">
        <f>+AB45/AB69</f>
        <v>50.530044477252261</v>
      </c>
      <c r="AC49" s="54"/>
      <c r="AD49" s="66">
        <f>+AD45/AD69</f>
        <v>28.312675052876024</v>
      </c>
      <c r="AE49" s="54"/>
      <c r="AF49" s="64">
        <f>+AF45/AF69</f>
        <v>16.374829687571605</v>
      </c>
      <c r="AG49" s="52"/>
      <c r="AH49" s="64">
        <f>+AH45/AH69</f>
        <v>13.59470507939932</v>
      </c>
      <c r="AI49" s="52"/>
      <c r="AJ49" s="64">
        <f>+AJ45/AJ69</f>
        <v>11.741262753267897</v>
      </c>
      <c r="AK49" s="52"/>
      <c r="AL49" s="64">
        <f>+AL45/AL69</f>
        <v>9.5060848711917227</v>
      </c>
      <c r="AM49" s="52"/>
      <c r="AN49" s="64">
        <f>+AN45/AN69</f>
        <v>8.0111265830336951</v>
      </c>
      <c r="AO49" s="52"/>
      <c r="AP49" s="66">
        <f>+AP45/AP69</f>
        <v>7.166535579671212</v>
      </c>
      <c r="AQ49" s="54"/>
      <c r="AR49" s="66">
        <f>+AR45/AR69</f>
        <v>6.1303488218096529</v>
      </c>
      <c r="AS49" s="54"/>
      <c r="AT49" s="66">
        <f>+AT45/AT69</f>
        <v>5.5594894461130568</v>
      </c>
      <c r="AU49" s="54"/>
      <c r="AV49" s="66">
        <f>+AV45/AV69</f>
        <v>5.1185021097664904</v>
      </c>
      <c r="AW49" s="54"/>
      <c r="AX49" s="64">
        <f>+AX45/AX69</f>
        <v>4.47151154850628</v>
      </c>
      <c r="AY49" s="52"/>
      <c r="AZ49" s="66">
        <f>+AZ45/AZ69</f>
        <v>45.453987097489666</v>
      </c>
      <c r="BA49" s="54"/>
      <c r="BB49" s="66">
        <f>+BB45/BB69</f>
        <v>26.922186908217114</v>
      </c>
      <c r="BC49" s="54"/>
      <c r="BD49" s="66">
        <f>+BD45/BD69</f>
        <v>15.063610731443017</v>
      </c>
      <c r="BE49" s="54"/>
      <c r="BF49" s="66">
        <f>+BF45/BF69</f>
        <v>12.693026507970002</v>
      </c>
      <c r="BG49" s="54"/>
      <c r="BH49" s="66">
        <f>+BH45/BH69</f>
        <v>10.569647785325303</v>
      </c>
      <c r="BI49" s="54"/>
      <c r="BJ49" s="64">
        <f>+BJ45/BJ69</f>
        <v>8.701977513303035</v>
      </c>
      <c r="BK49" s="52"/>
      <c r="BL49" s="66">
        <f>+BL45/BL69</f>
        <v>7.5725597776486042</v>
      </c>
      <c r="BM49" s="54"/>
      <c r="BN49" s="66">
        <f>+BN45/BN69</f>
        <v>6.7562648813389865</v>
      </c>
      <c r="BO49" s="54"/>
      <c r="BP49" s="66">
        <f>+BP45/BP69</f>
        <v>5.9303003440832818</v>
      </c>
      <c r="BQ49" s="54"/>
      <c r="BR49" s="66">
        <f>+BR45/BR69</f>
        <v>5.3955288804592785</v>
      </c>
      <c r="BS49" s="54"/>
      <c r="BT49" s="66">
        <f>+BT45/BT69</f>
        <v>5.0809383936584638</v>
      </c>
      <c r="BU49" s="54"/>
      <c r="BV49" s="66">
        <f>+BV45/BV69</f>
        <v>4.4778802316008521</v>
      </c>
      <c r="BW49" s="54"/>
      <c r="BX49" s="66">
        <f>+BX45/BX69</f>
        <v>49.110223383714953</v>
      </c>
      <c r="BY49" s="54"/>
      <c r="BZ49" s="64">
        <f>+BZ45/BZ69</f>
        <v>48.854126930597438</v>
      </c>
      <c r="CA49" s="52"/>
      <c r="CB49" s="64">
        <f>+CB45/CB69</f>
        <v>26.895214189008161</v>
      </c>
      <c r="CC49" s="52"/>
      <c r="CD49" s="66">
        <f>+CD45/CD69</f>
        <v>12.887156778692432</v>
      </c>
      <c r="CE49" s="54"/>
      <c r="CF49" s="66">
        <f>+CF45/CF69</f>
        <v>10.881434330204309</v>
      </c>
      <c r="CG49" s="54"/>
      <c r="CH49" s="66">
        <f>+CH45/CH69</f>
        <v>8.8175435376692217</v>
      </c>
      <c r="CI49" s="54"/>
      <c r="CJ49" s="66">
        <f>+CJ45/CJ69</f>
        <v>7.67394427782419</v>
      </c>
      <c r="CK49" s="54"/>
      <c r="CL49" s="66">
        <f>+CL45/CL69</f>
        <v>6.9171805393400083</v>
      </c>
      <c r="CM49" s="54"/>
      <c r="CN49" s="66">
        <f>+CN45/CN69</f>
        <v>6.0675447962696483</v>
      </c>
      <c r="CO49" s="54"/>
      <c r="CP49" s="66">
        <f>+CP45/CP69</f>
        <v>5.4681122952651675</v>
      </c>
      <c r="CQ49" s="54"/>
      <c r="CR49" s="66">
        <f>+CR45/CR69</f>
        <v>5.0446747923490349</v>
      </c>
      <c r="CS49" s="54"/>
      <c r="CT49" s="66">
        <f>+CT45/CT69</f>
        <v>4.4624516467298676</v>
      </c>
      <c r="CU49" s="54"/>
      <c r="CV49" s="66">
        <f>+CV45/CV69</f>
        <v>47.635148488185514</v>
      </c>
      <c r="CW49" s="54"/>
      <c r="CX49" s="66">
        <f>+CX45/CX69</f>
        <v>27.870288713985126</v>
      </c>
      <c r="CY49" s="54"/>
      <c r="CZ49" s="66">
        <f>+CZ45/CZ69</f>
        <v>16.377785033335325</v>
      </c>
      <c r="DA49" s="54"/>
      <c r="DB49" s="66">
        <f>+DB45/DB69</f>
        <v>12.909837499407946</v>
      </c>
      <c r="DC49" s="54"/>
      <c r="DD49" s="66">
        <f>+DD45/DD69</f>
        <v>10.771546267338875</v>
      </c>
      <c r="DE49" s="54"/>
      <c r="DF49" s="66">
        <f>+DF45/DF69</f>
        <v>8.8375758940296159</v>
      </c>
      <c r="DG49" s="54"/>
      <c r="DH49" s="74">
        <f>+DH45/DH69</f>
        <v>8.8254393490023002</v>
      </c>
      <c r="DI49" s="58"/>
      <c r="DJ49" s="62"/>
    </row>
    <row r="50" spans="1:114" s="18" customFormat="1">
      <c r="A50" s="98" t="s">
        <v>72</v>
      </c>
      <c r="B50" s="64">
        <f>+B45/B70</f>
        <v>3.1786958192154251</v>
      </c>
      <c r="C50" s="52"/>
      <c r="D50" s="66">
        <f>+D45/D70</f>
        <v>36.977342339267359</v>
      </c>
      <c r="E50" s="54"/>
      <c r="F50" s="66">
        <f>+F45/F70</f>
        <v>18.431659310650819</v>
      </c>
      <c r="G50" s="54"/>
      <c r="H50" s="66">
        <f>+H45/H70</f>
        <v>11.896248696917491</v>
      </c>
      <c r="I50" s="54"/>
      <c r="J50" s="66">
        <f>+J45/J70</f>
        <v>9.6454262047942905</v>
      </c>
      <c r="K50" s="54"/>
      <c r="L50" s="66">
        <f>+L45/L70</f>
        <v>8.0016245587634671</v>
      </c>
      <c r="M50" s="54"/>
      <c r="N50" s="66">
        <f>+N45/N70</f>
        <v>6.7373221065988567</v>
      </c>
      <c r="O50" s="54"/>
      <c r="P50" s="66">
        <f>+P45/P70</f>
        <v>5.7824955475854178</v>
      </c>
      <c r="Q50" s="54"/>
      <c r="R50" s="66">
        <f>+R45/R70</f>
        <v>5.0546796606567455</v>
      </c>
      <c r="S50" s="54"/>
      <c r="T50" s="66">
        <f>+T45/T70</f>
        <v>4.5043757839514642</v>
      </c>
      <c r="U50" s="54"/>
      <c r="V50" s="66">
        <f>+V45/V70</f>
        <v>4.1847250861656029</v>
      </c>
      <c r="W50" s="54"/>
      <c r="X50" s="66">
        <f>+X45/X70</f>
        <v>3.7686069630794314</v>
      </c>
      <c r="Y50" s="54"/>
      <c r="Z50" s="66">
        <f>+Z45/Z70</f>
        <v>3.2719731890976651</v>
      </c>
      <c r="AA50" s="54"/>
      <c r="AB50" s="66">
        <f>+AB45/AB70</f>
        <v>37.552408705342245</v>
      </c>
      <c r="AC50" s="54"/>
      <c r="AD50" s="66">
        <f>+AD45/AD70</f>
        <v>18.072549268251535</v>
      </c>
      <c r="AE50" s="54"/>
      <c r="AF50" s="64">
        <f>+AF45/AF70</f>
        <v>12.539280395955714</v>
      </c>
      <c r="AG50" s="52"/>
      <c r="AH50" s="64">
        <f>+AH45/AH70</f>
        <v>10.430872389990411</v>
      </c>
      <c r="AI50" s="52"/>
      <c r="AJ50" s="64">
        <f>+AJ45/AJ70</f>
        <v>8.9695794021680353</v>
      </c>
      <c r="AK50" s="52"/>
      <c r="AL50" s="64">
        <f>+AL45/AL70</f>
        <v>7.2782789013529321</v>
      </c>
      <c r="AM50" s="52"/>
      <c r="AN50" s="64">
        <f>+AN45/AN70</f>
        <v>6.1988433669759697</v>
      </c>
      <c r="AO50" s="52"/>
      <c r="AP50" s="66">
        <f>+AP45/AP70</f>
        <v>5.2742166990995996</v>
      </c>
      <c r="AQ50" s="54"/>
      <c r="AR50" s="66">
        <f>+AR45/AR70</f>
        <v>4.538765631003133</v>
      </c>
      <c r="AS50" s="54"/>
      <c r="AT50" s="66">
        <f>+AT45/AT70</f>
        <v>4.1537937319484941</v>
      </c>
      <c r="AU50" s="54"/>
      <c r="AV50" s="66">
        <f>+AV45/AV70</f>
        <v>3.8376312784265072</v>
      </c>
      <c r="AW50" s="54"/>
      <c r="AX50" s="64">
        <f>+AX45/AX70</f>
        <v>3.3369318180959087</v>
      </c>
      <c r="AY50" s="52"/>
      <c r="AZ50" s="66">
        <f>+AZ45/AZ70</f>
        <v>36.015564559705204</v>
      </c>
      <c r="BA50" s="54"/>
      <c r="BB50" s="66">
        <f>+BB45/BB70</f>
        <v>18.33482548122327</v>
      </c>
      <c r="BC50" s="54"/>
      <c r="BD50" s="66">
        <f>+BD45/BD70</f>
        <v>12.06301761844361</v>
      </c>
      <c r="BE50" s="54"/>
      <c r="BF50" s="66">
        <f>+BF45/BF70</f>
        <v>10.098083742855883</v>
      </c>
      <c r="BG50" s="54"/>
      <c r="BH50" s="66">
        <f>+BH45/BH70</f>
        <v>8.3657620866894664</v>
      </c>
      <c r="BI50" s="54"/>
      <c r="BJ50" s="64">
        <f>+BJ45/BJ70</f>
        <v>7.006120241390275</v>
      </c>
      <c r="BK50" s="52"/>
      <c r="BL50" s="66">
        <f>+BL45/BL70</f>
        <v>5.9203082669469769</v>
      </c>
      <c r="BM50" s="54"/>
      <c r="BN50" s="66">
        <f>+BN45/BN70</f>
        <v>5.0155514616424854</v>
      </c>
      <c r="BO50" s="54"/>
      <c r="BP50" s="66">
        <f>+BP45/BP70</f>
        <v>4.4423876638554622</v>
      </c>
      <c r="BQ50" s="54"/>
      <c r="BR50" s="66">
        <f>+BR45/BR70</f>
        <v>4.0304059994499815</v>
      </c>
      <c r="BS50" s="54"/>
      <c r="BT50" s="66">
        <f>+BT45/BT70</f>
        <v>3.8187870372310191</v>
      </c>
      <c r="BU50" s="54"/>
      <c r="BV50" s="66">
        <f>+BV45/BV70</f>
        <v>3.3005650366466397</v>
      </c>
      <c r="BW50" s="54"/>
      <c r="BX50" s="66">
        <f>+BX45/BX70</f>
        <v>37.523838977297586</v>
      </c>
      <c r="BY50" s="54"/>
      <c r="BZ50" s="64">
        <f>+BZ45/BZ70</f>
        <v>37.328162366455182</v>
      </c>
      <c r="CA50" s="52"/>
      <c r="CB50" s="64">
        <f>+CB45/CB70</f>
        <v>26.606165246390937</v>
      </c>
      <c r="CC50" s="52"/>
      <c r="CD50" s="66">
        <f>+CD45/CD70</f>
        <v>9.4071132901221386</v>
      </c>
      <c r="CE50" s="54"/>
      <c r="CF50" s="66">
        <f>+CF45/CF70</f>
        <v>7.9184877613458902</v>
      </c>
      <c r="CG50" s="54"/>
      <c r="CH50" s="66">
        <f>+CH45/CH70</f>
        <v>6.5621886477001254</v>
      </c>
      <c r="CI50" s="54"/>
      <c r="CJ50" s="66">
        <f>+CJ45/CJ70</f>
        <v>5.6226710897177652</v>
      </c>
      <c r="CK50" s="54"/>
      <c r="CL50" s="66">
        <f>+CL45/CL70</f>
        <v>4.8576891928979471</v>
      </c>
      <c r="CM50" s="54"/>
      <c r="CN50" s="66">
        <f>+CN45/CN70</f>
        <v>4.3056895831187587</v>
      </c>
      <c r="CO50" s="54"/>
      <c r="CP50" s="66">
        <f>+CP45/CP70</f>
        <v>3.9233795787731172</v>
      </c>
      <c r="CQ50" s="54"/>
      <c r="CR50" s="66">
        <f>+CR45/CR70</f>
        <v>3.598078548771559</v>
      </c>
      <c r="CS50" s="54"/>
      <c r="CT50" s="66">
        <f>+CT45/CT70</f>
        <v>3.1680895041842092</v>
      </c>
      <c r="CU50" s="54"/>
      <c r="CV50" s="66">
        <f>+CV45/CV70</f>
        <v>37.460516799589797</v>
      </c>
      <c r="CW50" s="54"/>
      <c r="CX50" s="66">
        <f>+CX45/CX70</f>
        <v>18.432507315379482</v>
      </c>
      <c r="CY50" s="54"/>
      <c r="CZ50" s="66">
        <f>+CZ45/CZ70</f>
        <v>12.371473806906462</v>
      </c>
      <c r="DA50" s="54"/>
      <c r="DB50" s="66">
        <f>+DB45/DB70</f>
        <v>9.8260970516079436</v>
      </c>
      <c r="DC50" s="54"/>
      <c r="DD50" s="66">
        <f>+DD45/DD70</f>
        <v>8.06838845597788</v>
      </c>
      <c r="DE50" s="54"/>
      <c r="DF50" s="66">
        <f>+DF45/DF70</f>
        <v>6.7552616179812617</v>
      </c>
      <c r="DG50" s="54"/>
      <c r="DH50" s="74">
        <f>+DH45/DH70</f>
        <v>6.745984692070695</v>
      </c>
      <c r="DI50" s="58"/>
      <c r="DJ50" s="62"/>
    </row>
    <row r="51" spans="1:114" s="18" customFormat="1">
      <c r="A51" s="98"/>
      <c r="B51" s="94"/>
      <c r="C51" s="52"/>
      <c r="D51" s="95"/>
      <c r="E51" s="54"/>
      <c r="F51" s="95"/>
      <c r="G51" s="54"/>
      <c r="H51" s="95"/>
      <c r="I51" s="54"/>
      <c r="J51" s="95"/>
      <c r="K51" s="54"/>
      <c r="L51" s="95"/>
      <c r="M51" s="54"/>
      <c r="N51" s="95"/>
      <c r="O51" s="54"/>
      <c r="P51" s="95"/>
      <c r="Q51" s="54"/>
      <c r="R51" s="95"/>
      <c r="S51" s="54"/>
      <c r="T51" s="95"/>
      <c r="U51" s="54"/>
      <c r="V51" s="95"/>
      <c r="W51" s="54"/>
      <c r="X51" s="95"/>
      <c r="Y51" s="54"/>
      <c r="Z51" s="95"/>
      <c r="AA51" s="54"/>
      <c r="AB51" s="95"/>
      <c r="AC51" s="54"/>
      <c r="AD51" s="95"/>
      <c r="AE51" s="54"/>
      <c r="AF51" s="94"/>
      <c r="AG51" s="52"/>
      <c r="AH51" s="94"/>
      <c r="AI51" s="52"/>
      <c r="AJ51" s="94"/>
      <c r="AK51" s="52"/>
      <c r="AL51" s="94"/>
      <c r="AM51" s="52"/>
      <c r="AN51" s="94"/>
      <c r="AO51" s="52"/>
      <c r="AP51" s="95"/>
      <c r="AQ51" s="54"/>
      <c r="AR51" s="95"/>
      <c r="AS51" s="54"/>
      <c r="AT51" s="95"/>
      <c r="AU51" s="54"/>
      <c r="AV51" s="95"/>
      <c r="AW51" s="54"/>
      <c r="AX51" s="94"/>
      <c r="AY51" s="52"/>
      <c r="AZ51" s="95"/>
      <c r="BA51" s="54"/>
      <c r="BB51" s="95"/>
      <c r="BC51" s="54"/>
      <c r="BD51" s="95"/>
      <c r="BE51" s="54"/>
      <c r="BF51" s="95"/>
      <c r="BG51" s="54"/>
      <c r="BH51" s="95"/>
      <c r="BI51" s="54"/>
      <c r="BJ51" s="94"/>
      <c r="BK51" s="52"/>
      <c r="BL51" s="95"/>
      <c r="BM51" s="54"/>
      <c r="BN51" s="95"/>
      <c r="BO51" s="54"/>
      <c r="BP51" s="95"/>
      <c r="BQ51" s="54"/>
      <c r="BR51" s="95"/>
      <c r="BS51" s="54"/>
      <c r="BT51" s="95"/>
      <c r="BU51" s="54"/>
      <c r="BV51" s="95"/>
      <c r="BW51" s="54"/>
      <c r="BX51" s="95"/>
      <c r="BY51" s="54"/>
      <c r="BZ51" s="94"/>
      <c r="CA51" s="52"/>
      <c r="CB51" s="94"/>
      <c r="CC51" s="52"/>
      <c r="CD51" s="95"/>
      <c r="CE51" s="54"/>
      <c r="CF51" s="95"/>
      <c r="CG51" s="54"/>
      <c r="CH51" s="95"/>
      <c r="CI51" s="54"/>
      <c r="CJ51" s="95"/>
      <c r="CK51" s="54"/>
      <c r="CL51" s="95"/>
      <c r="CM51" s="54"/>
      <c r="CN51" s="95"/>
      <c r="CO51" s="54"/>
      <c r="CP51" s="95"/>
      <c r="CQ51" s="54"/>
      <c r="CR51" s="95"/>
      <c r="CS51" s="54"/>
      <c r="CT51" s="95"/>
      <c r="CU51" s="54"/>
      <c r="CV51" s="95"/>
      <c r="CW51" s="54"/>
      <c r="CX51" s="95"/>
      <c r="CY51" s="54"/>
      <c r="CZ51" s="95"/>
      <c r="DA51" s="54"/>
      <c r="DB51" s="95"/>
      <c r="DC51" s="54"/>
      <c r="DD51" s="95"/>
      <c r="DE51" s="54"/>
      <c r="DF51" s="95"/>
      <c r="DG51" s="54"/>
      <c r="DH51" s="97"/>
      <c r="DI51" s="58"/>
      <c r="DJ51" s="62"/>
    </row>
    <row r="52" spans="1:114" s="18" customFormat="1" ht="19.5" customHeight="1">
      <c r="A52" s="99" t="s">
        <v>76</v>
      </c>
      <c r="B52" s="51">
        <f>+'Deuda Interna colones'!B51</f>
        <v>18521714.419826303</v>
      </c>
      <c r="C52" s="52">
        <f>+B52/B45</f>
        <v>0.75847973490164733</v>
      </c>
      <c r="D52" s="53">
        <f>+'Deuda Interna colones'!D51</f>
        <v>18832981.121398281</v>
      </c>
      <c r="E52" s="54">
        <f>+D52/D45</f>
        <v>0.76175094814003097</v>
      </c>
      <c r="F52" s="53">
        <f>+'Deuda Interna colones'!F51</f>
        <v>19225867.467702847</v>
      </c>
      <c r="G52" s="54">
        <f>+F52/F45</f>
        <v>0.76497107856882218</v>
      </c>
      <c r="H52" s="53">
        <f>+'Deuda Interna colones'!H51</f>
        <v>19507181.175404157</v>
      </c>
      <c r="I52" s="54">
        <f>+H52/H45</f>
        <v>0.76848099431023653</v>
      </c>
      <c r="J52" s="53">
        <f>+'Deuda Interna colones'!J51</f>
        <v>19755385.13051039</v>
      </c>
      <c r="K52" s="54">
        <f>+J52/J45</f>
        <v>0.76992417276946312</v>
      </c>
      <c r="L52" s="53">
        <f>+'Deuda Interna colones'!L51</f>
        <v>19817701.469286058</v>
      </c>
      <c r="M52" s="54">
        <f>+L52/L45</f>
        <v>0.76827259849664975</v>
      </c>
      <c r="N52" s="53">
        <f>+'Deuda Interna colones'!N51</f>
        <v>20060096.585100025</v>
      </c>
      <c r="O52" s="54">
        <f>+N52/N45</f>
        <v>0.76487332021900201</v>
      </c>
      <c r="P52" s="53">
        <f>+'Deuda Interna colones'!P51</f>
        <v>20016546.479964837</v>
      </c>
      <c r="Q52" s="54">
        <f>+P52/P45</f>
        <v>0.75863649031724012</v>
      </c>
      <c r="R52" s="53">
        <f>+'Deuda Interna colones'!R51</f>
        <v>20624141.106511217</v>
      </c>
      <c r="S52" s="54">
        <f>+R52/R45</f>
        <v>0.76295864011064618</v>
      </c>
      <c r="T52" s="53">
        <f>+'Deuda Interna colones'!T51</f>
        <v>20792321.032614809</v>
      </c>
      <c r="U52" s="54">
        <f>+T52/T45</f>
        <v>0.76403753643733807</v>
      </c>
      <c r="V52" s="53">
        <f>+'Deuda Interna colones'!V51</f>
        <v>20994323.041972108</v>
      </c>
      <c r="W52" s="54">
        <f>+V52/V45</f>
        <v>0.76266102138076231</v>
      </c>
      <c r="X52" s="53">
        <f>+'Deuda Interna colones'!X51</f>
        <v>20660267.070618737</v>
      </c>
      <c r="Y52" s="54">
        <f>+X52/X45</f>
        <v>0.76249335463694579</v>
      </c>
      <c r="Z52" s="53">
        <f>+'Deuda Interna colones'!Z51</f>
        <v>20493129.264719069</v>
      </c>
      <c r="AA52" s="54">
        <f>+Z52/Z45</f>
        <v>0.75143509759185456</v>
      </c>
      <c r="AB52" s="53">
        <f>+'Deuda Interna colones'!AB51</f>
        <v>20629294.85577241</v>
      </c>
      <c r="AC52" s="54">
        <f>+AB52/AB45</f>
        <v>0.75075897194187236</v>
      </c>
      <c r="AD52" s="53">
        <f>+'Deuda Interna colones'!AD51</f>
        <v>20889905.949386332</v>
      </c>
      <c r="AE52" s="54">
        <f>+AD52/AD45</f>
        <v>0.75336481667553035</v>
      </c>
      <c r="AF52" s="51">
        <f>+'Deuda Interna colones'!AF51</f>
        <v>21042689.597606197</v>
      </c>
      <c r="AG52" s="52">
        <f>+AF52/AF45</f>
        <v>0.73980942975361474</v>
      </c>
      <c r="AH52" s="51">
        <f>+'Deuda Interna colones'!AH51</f>
        <v>21146587.472747594</v>
      </c>
      <c r="AI52" s="52">
        <f>+AH52/AH45</f>
        <v>0.73614784983538384</v>
      </c>
      <c r="AJ52" s="51">
        <f>+'Deuda Interna colones'!AJ51</f>
        <v>21177604.412774112</v>
      </c>
      <c r="AK52" s="52">
        <f>+AJ52/AJ45</f>
        <v>0.73049413365495697</v>
      </c>
      <c r="AL52" s="51">
        <f>+'Deuda Interna colones'!AL51</f>
        <v>21077669.872826945</v>
      </c>
      <c r="AM52" s="52">
        <f>+AL52/AL45</f>
        <v>0.72897130473769201</v>
      </c>
      <c r="AN52" s="51">
        <f>+'Deuda Interna colones'!AN51</f>
        <v>20803382.383642416</v>
      </c>
      <c r="AO52" s="52">
        <f>+AN52/AN45</f>
        <v>0.72703159393916439</v>
      </c>
      <c r="AP52" s="53">
        <f>+'Deuda Interna colones'!AP51</f>
        <v>21174987.096155554</v>
      </c>
      <c r="AQ52" s="54">
        <f>+AP52/AP45</f>
        <v>0.73419686137892382</v>
      </c>
      <c r="AR52" s="53">
        <f>+'Deuda Interna colones'!AR51</f>
        <v>20909633.399432335</v>
      </c>
      <c r="AS52" s="54">
        <f>+AR52/AR45</f>
        <v>0.74071826192323476</v>
      </c>
      <c r="AT52" s="53">
        <f>+'Deuda Interna colones'!AT51</f>
        <v>20942795.607659969</v>
      </c>
      <c r="AU52" s="54">
        <f>+AT52/AT45</f>
        <v>0.74273020247582788</v>
      </c>
      <c r="AV52" s="53">
        <f>+'Deuda Interna colones'!AV51</f>
        <v>21095326.7095575</v>
      </c>
      <c r="AW52" s="54">
        <f>+AV52/AV45</f>
        <v>0.74356739167368269</v>
      </c>
      <c r="AX52" s="51">
        <f>+'Deuda Interna colones'!AX51</f>
        <v>21013776.638652969</v>
      </c>
      <c r="AY52" s="52">
        <f>+AX52/AX45</f>
        <v>0.74454831782149866</v>
      </c>
      <c r="AZ52" s="53">
        <f>+'Deuda Interna colones'!AZ51</f>
        <v>21099291.598387972</v>
      </c>
      <c r="BA52" s="54">
        <f>+AZ52/AZ45</f>
        <v>0.77338044298739905</v>
      </c>
      <c r="BB52" s="53">
        <f>+'Deuda Interna colones'!BB51</f>
        <v>21274466.155454803</v>
      </c>
      <c r="BC52" s="54">
        <f>+BB52/BB45</f>
        <v>0.77343229929870705</v>
      </c>
      <c r="BD52" s="53">
        <f>+'Deuda Interna colones'!BD51</f>
        <v>21313666.565063216</v>
      </c>
      <c r="BE52" s="54">
        <f>+BD52/BD45</f>
        <v>0.77970141458673514</v>
      </c>
      <c r="BF52" s="53">
        <f>+'Deuda Interna colones'!BF51</f>
        <v>21622273.878905475</v>
      </c>
      <c r="BG52" s="54">
        <f>+BF52/BF45</f>
        <v>0.75818968361088179</v>
      </c>
      <c r="BH52" s="53">
        <f>+'Deuda Interna colones'!BH51</f>
        <v>21728178.59644562</v>
      </c>
      <c r="BI52" s="54">
        <f>+BH52/BH45</f>
        <v>0.76043253979414038</v>
      </c>
      <c r="BJ52" s="51">
        <f>+'Deuda Interna colones'!BJ51</f>
        <v>21739120.140477508</v>
      </c>
      <c r="BK52" s="52">
        <f>+BJ52/BJ45</f>
        <v>0.7592278255344177</v>
      </c>
      <c r="BL52" s="53">
        <f>+'Deuda Interna colones'!BL51</f>
        <v>21450096.713886175</v>
      </c>
      <c r="BM52" s="54">
        <f>+BL52/BL45</f>
        <v>0.75268614063097061</v>
      </c>
      <c r="BN52" s="53">
        <f>+'Deuda Interna colones'!BN51</f>
        <v>21429439.476565976</v>
      </c>
      <c r="BO52" s="54">
        <f>+BN52/BN45</f>
        <v>0.75602683324544429</v>
      </c>
      <c r="BP52" s="53">
        <f>+'Deuda Interna colones'!BP51</f>
        <v>21298688.133745521</v>
      </c>
      <c r="BQ52" s="54">
        <f>+BP52/BP45</f>
        <v>0.75440991696547766</v>
      </c>
      <c r="BR52" s="53">
        <f>+'Deuda Interna colones'!BR51</f>
        <v>21333330.105526634</v>
      </c>
      <c r="BS52" s="54">
        <f>+BR52/BR45</f>
        <v>0.75605408314986344</v>
      </c>
      <c r="BT52" s="53">
        <f>+'Deuda Interna colones'!BT51</f>
        <v>21259659.093629364</v>
      </c>
      <c r="BU52" s="54">
        <f>+BT52/BT45</f>
        <v>0.73311999721870758</v>
      </c>
      <c r="BV52" s="53">
        <f>+'Deuda Interna colones'!BV51</f>
        <v>21223700.054057196</v>
      </c>
      <c r="BW52" s="54">
        <f>+BV52/BV45</f>
        <v>0.73790043572713682</v>
      </c>
      <c r="BX52" s="53">
        <f>+'Deuda Interna colones'!BX51</f>
        <v>21132063.167984799</v>
      </c>
      <c r="BY52" s="54">
        <f>+BX52/BX45</f>
        <v>0.72913310344777604</v>
      </c>
      <c r="BZ52" s="51">
        <f>+'Deuda Interna colones'!BZ51</f>
        <v>21025110.602632739</v>
      </c>
      <c r="CA52" s="52">
        <f>+BZ52/BZ45</f>
        <v>0.72924566836694504</v>
      </c>
      <c r="CB52" s="51">
        <f>+'Deuda Interna colones'!CB51</f>
        <v>20888158.527699575</v>
      </c>
      <c r="CC52" s="52">
        <f>+CB52/CB45</f>
        <v>0.73381286415932079</v>
      </c>
      <c r="CD52" s="53">
        <f>+'Deuda Interna colones'!CD51</f>
        <v>21139468.301371828</v>
      </c>
      <c r="CE52" s="54">
        <f>+CD52/CD45</f>
        <v>0.73438157132794379</v>
      </c>
      <c r="CF52" s="53">
        <f>+'Deuda Interna colones'!CF51</f>
        <v>21363494.717740849</v>
      </c>
      <c r="CG52" s="54">
        <f>+CF52/CF45</f>
        <v>0.72801694239545844</v>
      </c>
      <c r="CH52" s="53">
        <f>+'Deuda Interna colones'!CH51</f>
        <v>21008282.539021295</v>
      </c>
      <c r="CI52" s="54">
        <f>+CH52/CH45</f>
        <v>0.71918098101906602</v>
      </c>
      <c r="CJ52" s="53">
        <f>+'Deuda Interna colones'!CJ51</f>
        <v>21057277.66499183</v>
      </c>
      <c r="CK52" s="54">
        <f>+CJ52/CJ45</f>
        <v>0.72084083290693357</v>
      </c>
      <c r="CL52" s="53">
        <f>+'Deuda Interna colones'!CL51</f>
        <v>21302098.17096696</v>
      </c>
      <c r="CM52" s="54">
        <f>+CL52/CL45</f>
        <v>0.72407701723733042</v>
      </c>
      <c r="CN52" s="53">
        <f>+'Deuda Interna colones'!CN51</f>
        <v>21209771.026138827</v>
      </c>
      <c r="CO52" s="54">
        <f>+CN52/CN45</f>
        <v>0.72494237714600551</v>
      </c>
      <c r="CP52" s="53">
        <f>+'Deuda Interna colones'!CP51</f>
        <v>21356007.52289021</v>
      </c>
      <c r="CQ52" s="54">
        <f>+CP52/CP45</f>
        <v>0.72921663835513206</v>
      </c>
      <c r="CR52" s="53">
        <f>+'Deuda Interna colones'!CR51</f>
        <v>21510548.107459247</v>
      </c>
      <c r="CS52" s="54">
        <f>+CR52/CR45</f>
        <v>0.73222523653295102</v>
      </c>
      <c r="CT52" s="53">
        <f>+'Deuda Interna colones'!CT51</f>
        <v>21530671.806680299</v>
      </c>
      <c r="CU52" s="54">
        <f>+CT52/CT45</f>
        <v>0.73362242051297177</v>
      </c>
      <c r="CV52" s="53">
        <f>+'Deuda Interna colones'!CV51</f>
        <v>21531631.558498938</v>
      </c>
      <c r="CW52" s="54">
        <f>+CV52/CV45</f>
        <v>0.73410640526730442</v>
      </c>
      <c r="CX52" s="53">
        <f>+'Deuda Interna colones'!CX51</f>
        <v>21659268.79151646</v>
      </c>
      <c r="CY52" s="54">
        <f>+CX52/CX45</f>
        <v>0.73674116014783941</v>
      </c>
      <c r="CZ52" s="53">
        <f>+'Deuda Interna colones'!CZ51</f>
        <v>21835586.757350322</v>
      </c>
      <c r="DA52" s="54">
        <f>+CZ52/CZ45</f>
        <v>0.73938283634522661</v>
      </c>
      <c r="DB52" s="53">
        <f>+'Deuda Interna colones'!DB51</f>
        <v>22020465.832927749</v>
      </c>
      <c r="DC52" s="54">
        <f>+DB52/DB45</f>
        <v>0.74487173941770646</v>
      </c>
      <c r="DD52" s="53">
        <f>+'Deuda Interna colones'!DD51</f>
        <v>22147200.93676848</v>
      </c>
      <c r="DE52" s="54">
        <f>+DD52/DD45</f>
        <v>0.74600301369571409</v>
      </c>
      <c r="DF52" s="53">
        <f>+'Deuda Interna colones'!DF51</f>
        <v>22130473.368723165</v>
      </c>
      <c r="DG52" s="54">
        <f>+DF52/DF45</f>
        <v>0.74605795335831471</v>
      </c>
      <c r="DH52" s="75">
        <f>+'Deuda Interna colones'!DH51</f>
        <v>22109476.607539751</v>
      </c>
      <c r="DI52" s="58">
        <f>+DH52/DH45</f>
        <v>0.74637510353381153</v>
      </c>
      <c r="DJ52" s="62"/>
    </row>
    <row r="53" spans="1:114">
      <c r="A53" s="98" t="s">
        <v>53</v>
      </c>
      <c r="B53" s="64">
        <f>+B52/B65</f>
        <v>0.50751033102592491</v>
      </c>
      <c r="C53" s="65"/>
      <c r="D53" s="66"/>
      <c r="E53" s="67"/>
      <c r="F53" s="66"/>
      <c r="G53" s="67"/>
      <c r="H53" s="66"/>
      <c r="I53" s="67"/>
      <c r="J53" s="66"/>
      <c r="K53" s="67"/>
      <c r="L53" s="66"/>
      <c r="M53" s="67"/>
      <c r="N53" s="66"/>
      <c r="O53" s="67"/>
      <c r="P53" s="66"/>
      <c r="Q53" s="67"/>
      <c r="R53" s="66"/>
      <c r="S53" s="67"/>
      <c r="T53" s="66"/>
      <c r="U53" s="67"/>
      <c r="V53" s="66"/>
      <c r="W53" s="67"/>
      <c r="X53" s="66"/>
      <c r="Y53" s="67"/>
      <c r="Z53" s="66">
        <f>+Z52/Z65</f>
        <v>0.50817862365378197</v>
      </c>
      <c r="AA53" s="67"/>
      <c r="AB53" s="66">
        <v>0</v>
      </c>
      <c r="AC53" s="67"/>
      <c r="AD53" s="66">
        <v>0</v>
      </c>
      <c r="AE53" s="67"/>
      <c r="AF53" s="64">
        <v>0</v>
      </c>
      <c r="AG53" s="65"/>
      <c r="AH53" s="64">
        <v>0</v>
      </c>
      <c r="AI53" s="65"/>
      <c r="AJ53" s="64">
        <v>0</v>
      </c>
      <c r="AK53" s="65"/>
      <c r="AL53" s="64">
        <v>0</v>
      </c>
      <c r="AM53" s="65"/>
      <c r="AN53" s="64">
        <v>0</v>
      </c>
      <c r="AO53" s="65"/>
      <c r="AP53" s="66">
        <v>0</v>
      </c>
      <c r="AQ53" s="67"/>
      <c r="AR53" s="66">
        <v>0</v>
      </c>
      <c r="AS53" s="67"/>
      <c r="AT53" s="66">
        <v>0</v>
      </c>
      <c r="AU53" s="67"/>
      <c r="AV53" s="66">
        <v>0</v>
      </c>
      <c r="AW53" s="67"/>
      <c r="AX53" s="64">
        <f>+AX52/AX65</f>
        <v>0.468952517343044</v>
      </c>
      <c r="AY53" s="65"/>
      <c r="AZ53" s="68" t="e">
        <f>+AZ52/AZ65</f>
        <v>#DIV/0!</v>
      </c>
      <c r="BA53" s="67"/>
      <c r="BB53" s="68" t="e">
        <f>+BB52/BB65</f>
        <v>#DIV/0!</v>
      </c>
      <c r="BC53" s="67"/>
      <c r="BD53" s="68" t="e">
        <f>+BD52/BD65</f>
        <v>#DIV/0!</v>
      </c>
      <c r="BE53" s="67"/>
      <c r="BF53" s="68" t="e">
        <f>+BF52/BF65</f>
        <v>#DIV/0!</v>
      </c>
      <c r="BG53" s="67"/>
      <c r="BH53" s="68" t="e">
        <f>+BH52/BH65</f>
        <v>#DIV/0!</v>
      </c>
      <c r="BI53" s="67"/>
      <c r="BJ53" s="275" t="e">
        <f>+BJ52/BJ65</f>
        <v>#DIV/0!</v>
      </c>
      <c r="BK53" s="65"/>
      <c r="BL53" s="68" t="e">
        <f>+BL52/BL65</f>
        <v>#DIV/0!</v>
      </c>
      <c r="BM53" s="67"/>
      <c r="BN53" s="68" t="e">
        <f>+BN52/BN65</f>
        <v>#DIV/0!</v>
      </c>
      <c r="BO53" s="67"/>
      <c r="BP53" s="68"/>
      <c r="BQ53" s="67"/>
      <c r="BR53" s="68"/>
      <c r="BS53" s="67"/>
      <c r="BT53" s="68"/>
      <c r="BU53" s="67"/>
      <c r="BV53" s="66">
        <f>+BV52/BV65</f>
        <v>0.45099932656988362</v>
      </c>
      <c r="BW53" s="67"/>
      <c r="BX53" s="66"/>
      <c r="BY53" s="67"/>
      <c r="BZ53" s="64"/>
      <c r="CA53" s="65"/>
      <c r="CB53" s="64"/>
      <c r="CC53" s="65"/>
      <c r="CD53" s="66"/>
      <c r="CE53" s="67"/>
      <c r="CF53" s="66"/>
      <c r="CG53" s="67"/>
      <c r="CH53" s="66"/>
      <c r="CI53" s="67"/>
      <c r="CJ53" s="66"/>
      <c r="CK53" s="67"/>
      <c r="CL53" s="66"/>
      <c r="CM53" s="67"/>
      <c r="CN53" s="66"/>
      <c r="CO53" s="67"/>
      <c r="CP53" s="66"/>
      <c r="CQ53" s="67"/>
      <c r="CR53" s="66"/>
      <c r="CS53" s="67"/>
      <c r="CT53" s="66">
        <f>+CT52/CT65</f>
        <v>0.43836428927169124</v>
      </c>
      <c r="CU53" s="67"/>
      <c r="CV53" s="68" t="e">
        <f>+CV52/CV65</f>
        <v>#DIV/0!</v>
      </c>
      <c r="CW53" s="67"/>
      <c r="CX53" s="68" t="e">
        <f>+CX52/CX65</f>
        <v>#DIV/0!</v>
      </c>
      <c r="CY53" s="67"/>
      <c r="CZ53" s="68" t="e">
        <f>+CZ52/CZ65</f>
        <v>#DIV/0!</v>
      </c>
      <c r="DA53" s="67"/>
      <c r="DB53" s="68" t="e">
        <f>+DB52/DB65</f>
        <v>#DIV/0!</v>
      </c>
      <c r="DC53" s="67"/>
      <c r="DD53" s="458" t="e">
        <f>+DD52/DD65</f>
        <v>#DIV/0!</v>
      </c>
      <c r="DE53" s="67"/>
      <c r="DF53" s="458" t="e">
        <f>+DF52/DF65</f>
        <v>#DIV/0!</v>
      </c>
      <c r="DG53" s="67"/>
      <c r="DH53" s="451" t="e">
        <f>+DH52/DH65</f>
        <v>#DIV/0!</v>
      </c>
      <c r="DI53" s="70"/>
      <c r="DJ53" s="62"/>
    </row>
    <row r="54" spans="1:114">
      <c r="A54" s="98" t="s">
        <v>71</v>
      </c>
      <c r="B54" s="64">
        <f>+B52/B68</f>
        <v>3.9452324907719505</v>
      </c>
      <c r="C54" s="100"/>
      <c r="D54" s="66">
        <f>+D52/D68</f>
        <v>38.889826650844782</v>
      </c>
      <c r="E54" s="101"/>
      <c r="F54" s="66">
        <f>+F52/F68</f>
        <v>21.223940499243536</v>
      </c>
      <c r="G54" s="101"/>
      <c r="H54" s="66">
        <f>+H52/H68</f>
        <v>11.264604111008277</v>
      </c>
      <c r="I54" s="101"/>
      <c r="J54" s="66">
        <f>+J52/J68</f>
        <v>9.0306054994998917</v>
      </c>
      <c r="K54" s="101"/>
      <c r="L54" s="66">
        <f>+L52/L68</f>
        <v>7.5992160927386943</v>
      </c>
      <c r="M54" s="101"/>
      <c r="N54" s="66">
        <f>+N52/N68</f>
        <v>6.3858281928356666</v>
      </c>
      <c r="O54" s="101"/>
      <c r="P54" s="66">
        <f>+P52/P68</f>
        <v>5.5800682913743422</v>
      </c>
      <c r="Q54" s="101"/>
      <c r="R54" s="66">
        <f>+R52/R68</f>
        <v>5.1317399746018619</v>
      </c>
      <c r="S54" s="101"/>
      <c r="T54" s="66">
        <f>+T52/T68</f>
        <v>4.5714317867848786</v>
      </c>
      <c r="U54" s="101"/>
      <c r="V54" s="66">
        <f>+V52/V68</f>
        <v>4.1689732685963738</v>
      </c>
      <c r="W54" s="101"/>
      <c r="X54" s="66">
        <f>+X52/X68</f>
        <v>3.7432807530906627</v>
      </c>
      <c r="Y54" s="101"/>
      <c r="Z54" s="66">
        <f>+Z52/Z68</f>
        <v>3.2427500583589097</v>
      </c>
      <c r="AA54" s="101"/>
      <c r="AB54" s="66">
        <f>+AB52/AB68</f>
        <v>33.688962765438106</v>
      </c>
      <c r="AC54" s="101"/>
      <c r="AD54" s="66">
        <f>+AD52/AD68</f>
        <v>18.952396926991508</v>
      </c>
      <c r="AE54" s="101"/>
      <c r="AF54" s="64">
        <f>+AF52/AF68</f>
        <v>10.862129464124724</v>
      </c>
      <c r="AG54" s="100"/>
      <c r="AH54" s="64">
        <f>+AH52/AH68</f>
        <v>8.8500193172991342</v>
      </c>
      <c r="AI54" s="100"/>
      <c r="AJ54" s="64">
        <f>+AJ52/AJ68</f>
        <v>7.3441206888640975</v>
      </c>
      <c r="AK54" s="100"/>
      <c r="AL54" s="64">
        <f>+AL52/AL68</f>
        <v>5.9694982589643537</v>
      </c>
      <c r="AM54" s="100"/>
      <c r="AN54" s="64">
        <f>+AN52/AN68</f>
        <v>5.050327010869526</v>
      </c>
      <c r="AO54" s="100"/>
      <c r="AP54" s="66">
        <f>+AP52/AP68</f>
        <v>4.4081061227323417</v>
      </c>
      <c r="AQ54" s="101"/>
      <c r="AR54" s="66">
        <f>+AR52/AR68</f>
        <v>3.8288111135492437</v>
      </c>
      <c r="AS54" s="101"/>
      <c r="AT54" s="66">
        <f>+AT52/AT68</f>
        <v>3.5005886346098491</v>
      </c>
      <c r="AU54" s="101"/>
      <c r="AV54" s="66">
        <f>+AV52/AV68</f>
        <v>3.2405203217917102</v>
      </c>
      <c r="AW54" s="101"/>
      <c r="AX54" s="64">
        <f>+AX52/AX68</f>
        <v>2.8654246314438723</v>
      </c>
      <c r="AY54" s="100"/>
      <c r="AZ54" s="66">
        <f>+AZ52/AZ68</f>
        <v>31.165130441432645</v>
      </c>
      <c r="BA54" s="101"/>
      <c r="BB54" s="66">
        <f>+BB52/BB68</f>
        <v>18.441639376704568</v>
      </c>
      <c r="BC54" s="101"/>
      <c r="BD54" s="66">
        <f>+BD52/BD68</f>
        <v>10.582257134272517</v>
      </c>
      <c r="BE54" s="101"/>
      <c r="BF54" s="66">
        <f>+BF52/BF68</f>
        <v>8.6318410393452751</v>
      </c>
      <c r="BG54" s="101"/>
      <c r="BH54" s="66">
        <f>+BH52/BH68</f>
        <v>7.195357805389814</v>
      </c>
      <c r="BI54" s="101"/>
      <c r="BJ54" s="64">
        <f>+BJ52/BJ68</f>
        <v>5.9236458473372338</v>
      </c>
      <c r="BK54" s="100"/>
      <c r="BL54" s="66">
        <f>+BL52/BL68</f>
        <v>5.1025266003662129</v>
      </c>
      <c r="BM54" s="101"/>
      <c r="BN54" s="66">
        <f>+BN52/BN68</f>
        <v>4.5673470977581623</v>
      </c>
      <c r="BO54" s="101"/>
      <c r="BP54" s="66">
        <f>+BP52/BP68</f>
        <v>4.0083468346092754</v>
      </c>
      <c r="BQ54" s="101"/>
      <c r="BR54" s="66">
        <f>+BR52/BR68</f>
        <v>3.6531969971754963</v>
      </c>
      <c r="BS54" s="101"/>
      <c r="BT54" s="66">
        <f>+BT52/BT68</f>
        <v>3.3276293547672098</v>
      </c>
      <c r="BU54" s="101"/>
      <c r="BV54" s="66">
        <f>+BV52/BV68</f>
        <v>2.9580561280226774</v>
      </c>
      <c r="BW54" s="101"/>
      <c r="BX54" s="66">
        <f>+BX52/BX68</f>
        <v>31.48728466534363</v>
      </c>
      <c r="BY54" s="101"/>
      <c r="BZ54" s="64">
        <f>+BZ52/BZ68</f>
        <v>31.327922759023423</v>
      </c>
      <c r="CA54" s="100"/>
      <c r="CB54" s="64">
        <f>+CB52/CB68</f>
        <v>17.444971664401542</v>
      </c>
      <c r="CC54" s="100"/>
      <c r="CD54" s="66">
        <f>+CD52/CD68</f>
        <v>8.4163051533305175</v>
      </c>
      <c r="CE54" s="101"/>
      <c r="CF54" s="66">
        <f>+CF52/CF68</f>
        <v>7.0298417345379711</v>
      </c>
      <c r="CG54" s="101"/>
      <c r="CH54" s="66">
        <f>+CH52/CH68</f>
        <v>5.6333554428403234</v>
      </c>
      <c r="CI54" s="101"/>
      <c r="CJ54" s="66">
        <f>+CJ52/CJ68</f>
        <v>4.9151693869467712</v>
      </c>
      <c r="CK54" s="101"/>
      <c r="CL54" s="66">
        <f>+CL52/CL68</f>
        <v>4.4412619157667139</v>
      </c>
      <c r="CM54" s="101"/>
      <c r="CN54" s="66">
        <f>+CN52/CN68</f>
        <v>3.8916612266508572</v>
      </c>
      <c r="CO54" s="101"/>
      <c r="CP54" s="66">
        <f>+CP52/CP68</f>
        <v>3.5336832397586631</v>
      </c>
      <c r="CQ54" s="101"/>
      <c r="CR54" s="66">
        <f>+CR52/CR68</f>
        <v>3.2704427509435074</v>
      </c>
      <c r="CS54" s="101"/>
      <c r="CT54" s="66">
        <f>+CT52/CT68</f>
        <v>2.9085834973628621</v>
      </c>
      <c r="CU54" s="101"/>
      <c r="CV54" s="66">
        <f>+CV52/CV68</f>
        <v>30.840723726073101</v>
      </c>
      <c r="CW54" s="101"/>
      <c r="CX54" s="66">
        <f>+CX52/CX68</f>
        <v>18.050237794445646</v>
      </c>
      <c r="CY54" s="101"/>
      <c r="CZ54" s="66">
        <f>+CZ52/CZ68</f>
        <v>10.796460649606244</v>
      </c>
      <c r="DA54" s="101"/>
      <c r="DB54" s="66">
        <f>+DB52/DB68</f>
        <v>8.5498504751465187</v>
      </c>
      <c r="DC54" s="101"/>
      <c r="DD54" s="66">
        <f>+DD52/DD68</f>
        <v>7.1270273741988808</v>
      </c>
      <c r="DE54" s="101"/>
      <c r="DF54" s="66">
        <f>+DF52/DF68</f>
        <v>5.8656579159044515</v>
      </c>
      <c r="DG54" s="101"/>
      <c r="DH54" s="74">
        <f>+DH52/DH68</f>
        <v>5.8600927471711923</v>
      </c>
      <c r="DI54" s="102"/>
      <c r="DJ54" s="62"/>
    </row>
    <row r="55" spans="1:114">
      <c r="A55" s="98" t="s">
        <v>75</v>
      </c>
      <c r="B55" s="64">
        <f>+B52/B69</f>
        <v>4.2663701134159675</v>
      </c>
      <c r="C55" s="100"/>
      <c r="D55" s="66">
        <f>+D52/D69</f>
        <v>41.508681459924098</v>
      </c>
      <c r="E55" s="101"/>
      <c r="F55" s="66">
        <f>+F52/F69</f>
        <v>24.044368722035372</v>
      </c>
      <c r="G55" s="101"/>
      <c r="H55" s="66">
        <f>+H52/H69</f>
        <v>13.336614768889476</v>
      </c>
      <c r="I55" s="101"/>
      <c r="J55" s="66">
        <f>+J52/J69</f>
        <v>10.640950471959185</v>
      </c>
      <c r="K55" s="101"/>
      <c r="L55" s="66">
        <f>+L52/L69</f>
        <v>8.8929826754210719</v>
      </c>
      <c r="M55" s="101"/>
      <c r="N55" s="66">
        <f>+N52/N69</f>
        <v>7.4010347272722363</v>
      </c>
      <c r="O55" s="101"/>
      <c r="P55" s="66">
        <f>+P52/P69</f>
        <v>6.4414659317867224</v>
      </c>
      <c r="Q55" s="101"/>
      <c r="R55" s="66">
        <f>+R52/R69</f>
        <v>5.9185380060548836</v>
      </c>
      <c r="S55" s="101"/>
      <c r="T55" s="66">
        <f>+T52/T69</f>
        <v>5.2331352601870824</v>
      </c>
      <c r="U55" s="101"/>
      <c r="V55" s="66">
        <f>+V52/V69</f>
        <v>4.7664931711454921</v>
      </c>
      <c r="W55" s="101"/>
      <c r="X55" s="66">
        <f>+X52/X69</f>
        <v>4.2716430875200775</v>
      </c>
      <c r="Y55" s="101"/>
      <c r="Z55" s="66">
        <f>+Z52/Z69</f>
        <v>3.6816769760255181</v>
      </c>
      <c r="AA55" s="101"/>
      <c r="AB55" s="66">
        <f>+AB52/AB69</f>
        <v>37.935884243918991</v>
      </c>
      <c r="AC55" s="101"/>
      <c r="AD55" s="66">
        <f>+AD52/AD69</f>
        <v>21.329773250803807</v>
      </c>
      <c r="AE55" s="101"/>
      <c r="AF55" s="64">
        <f>+AF52/AF69</f>
        <v>12.114253413474911</v>
      </c>
      <c r="AG55" s="100"/>
      <c r="AH55" s="64">
        <f>+AH52/AH69</f>
        <v>10.00771291334598</v>
      </c>
      <c r="AI55" s="100"/>
      <c r="AJ55" s="64">
        <f>+AJ52/AJ69</f>
        <v>8.5769235629636462</v>
      </c>
      <c r="AK55" s="100"/>
      <c r="AL55" s="64">
        <f>+AL52/AL69</f>
        <v>6.9296630914998643</v>
      </c>
      <c r="AM55" s="100"/>
      <c r="AN55" s="64">
        <f>+AN52/AN69</f>
        <v>5.8243421289113986</v>
      </c>
      <c r="AO55" s="100"/>
      <c r="AP55" s="66">
        <f>+AP52/AP69</f>
        <v>5.2616479295549903</v>
      </c>
      <c r="AQ55" s="101"/>
      <c r="AR55" s="66">
        <f>+AR52/AR69</f>
        <v>4.5408613242739957</v>
      </c>
      <c r="AS55" s="101"/>
      <c r="AT55" s="66">
        <f>+AT52/AT69</f>
        <v>4.1292007219737785</v>
      </c>
      <c r="AU55" s="101"/>
      <c r="AV55" s="66">
        <f>+AV52/AV69</f>
        <v>3.8059512630353116</v>
      </c>
      <c r="AW55" s="101"/>
      <c r="AX55" s="64">
        <f>+AX52/AX69</f>
        <v>3.3292564015597552</v>
      </c>
      <c r="AY55" s="100"/>
      <c r="AZ55" s="66">
        <f>+AZ52/AZ69</f>
        <v>35.153224677000082</v>
      </c>
      <c r="BA55" s="101"/>
      <c r="BB55" s="66">
        <f>+BB52/BB69</f>
        <v>20.822488922571914</v>
      </c>
      <c r="BC55" s="101"/>
      <c r="BD55" s="66">
        <f>+BD52/BD69</f>
        <v>11.745118596090043</v>
      </c>
      <c r="BE55" s="101"/>
      <c r="BF55" s="66">
        <f>+BF52/BF69</f>
        <v>9.6237217521423108</v>
      </c>
      <c r="BG55" s="101"/>
      <c r="BH55" s="66">
        <f>+BH52/BH69</f>
        <v>8.0375041101244307</v>
      </c>
      <c r="BI55" s="101"/>
      <c r="BJ55" s="64">
        <f>+BJ52/BJ69</f>
        <v>6.6067834652744635</v>
      </c>
      <c r="BK55" s="100"/>
      <c r="BL55" s="66">
        <f>+BL52/BL69</f>
        <v>5.6997607937356483</v>
      </c>
      <c r="BM55" s="101"/>
      <c r="BN55" s="66">
        <f>+BN52/BN69</f>
        <v>5.1079175428061214</v>
      </c>
      <c r="BO55" s="101"/>
      <c r="BP55" s="66">
        <f>+BP52/BP69</f>
        <v>4.4738773901602116</v>
      </c>
      <c r="BQ55" s="101"/>
      <c r="BR55" s="66">
        <f>+BR52/BR69</f>
        <v>4.0793116408242485</v>
      </c>
      <c r="BS55" s="101"/>
      <c r="BT55" s="66">
        <f>+BT52/BT69</f>
        <v>3.7249375410273173</v>
      </c>
      <c r="BU55" s="101"/>
      <c r="BV55" s="66">
        <f>+BV52/BV69</f>
        <v>3.3042297740322013</v>
      </c>
      <c r="BW55" s="101"/>
      <c r="BX55" s="66">
        <f>+BX52/BX69</f>
        <v>35.807889586781627</v>
      </c>
      <c r="BY55" s="101"/>
      <c r="BZ55" s="64">
        <f>+BZ52/BZ69</f>
        <v>35.626660445987099</v>
      </c>
      <c r="CA55" s="100"/>
      <c r="CB55" s="64">
        <f>+CB52/CB69</f>
        <v>19.736054156214482</v>
      </c>
      <c r="CC55" s="100"/>
      <c r="CD55" s="66">
        <f>+CD52/CD69</f>
        <v>9.4640904450857111</v>
      </c>
      <c r="CE55" s="101"/>
      <c r="CF55" s="66">
        <f>+CF52/CF69</f>
        <v>7.9218685499523147</v>
      </c>
      <c r="CG55" s="101"/>
      <c r="CH55" s="66">
        <f>+CH52/CH69</f>
        <v>6.3414096115992775</v>
      </c>
      <c r="CI55" s="101"/>
      <c r="CJ55" s="66">
        <f>+CJ52/CJ69</f>
        <v>5.5316923849081858</v>
      </c>
      <c r="CK55" s="101"/>
      <c r="CL55" s="66">
        <f>+CL52/CL69</f>
        <v>5.0085714526174216</v>
      </c>
      <c r="CM55" s="101"/>
      <c r="CN55" s="66">
        <f>+CN52/CN69</f>
        <v>4.3986203480475945</v>
      </c>
      <c r="CO55" s="101"/>
      <c r="CP55" s="66">
        <f>+CP52/CP69</f>
        <v>3.9874384661016311</v>
      </c>
      <c r="CQ55" s="101"/>
      <c r="CR55" s="66">
        <f>+CR52/CR69</f>
        <v>3.6938381930595874</v>
      </c>
      <c r="CS55" s="101"/>
      <c r="CT55" s="66">
        <f>+CT52/CT69</f>
        <v>3.2737545784960629</v>
      </c>
      <c r="CU55" s="101"/>
      <c r="CV55" s="66">
        <f>+CV52/CV69</f>
        <v>34.969267621036138</v>
      </c>
      <c r="CW55" s="101"/>
      <c r="CX55" s="66">
        <f>+CX52/CX69</f>
        <v>20.533188840796633</v>
      </c>
      <c r="CY55" s="101"/>
      <c r="CZ55" s="66">
        <f>+CZ52/CZ69</f>
        <v>12.109453150999876</v>
      </c>
      <c r="DA55" s="101"/>
      <c r="DB55" s="66">
        <f>+DB52/DB69</f>
        <v>9.6161731137839315</v>
      </c>
      <c r="DC55" s="101"/>
      <c r="DD55" s="66">
        <f>+DD52/DD69</f>
        <v>8.035605977597621</v>
      </c>
      <c r="DE55" s="101"/>
      <c r="DF55" s="66">
        <f>+DF52/DF69</f>
        <v>6.5933437841485132</v>
      </c>
      <c r="DG55" s="101"/>
      <c r="DH55" s="74">
        <f>+DH52/DH69</f>
        <v>6.5870882078429664</v>
      </c>
      <c r="DI55" s="102"/>
      <c r="DJ55" s="62"/>
    </row>
    <row r="56" spans="1:114">
      <c r="A56" s="98" t="s">
        <v>72</v>
      </c>
      <c r="B56" s="64">
        <f>+B52/B70</f>
        <v>2.4109763622914904</v>
      </c>
      <c r="C56" s="100"/>
      <c r="D56" s="66">
        <f>+D52/D70</f>
        <v>28.167525586635421</v>
      </c>
      <c r="E56" s="101"/>
      <c r="F56" s="66">
        <f>+F52/F70</f>
        <v>14.099686302681629</v>
      </c>
      <c r="G56" s="101"/>
      <c r="H56" s="66">
        <f>+H52/H70</f>
        <v>9.1420410271690091</v>
      </c>
      <c r="I56" s="101"/>
      <c r="J56" s="66">
        <f>+J52/J70</f>
        <v>7.4262467917351467</v>
      </c>
      <c r="K56" s="101"/>
      <c r="L56" s="66">
        <f>+L52/L70</f>
        <v>6.1474288919558173</v>
      </c>
      <c r="M56" s="101"/>
      <c r="N56" s="66">
        <f>+N52/N70</f>
        <v>5.1531979290591483</v>
      </c>
      <c r="O56" s="101"/>
      <c r="P56" s="66">
        <f>+P52/P70</f>
        <v>4.3868121274952694</v>
      </c>
      <c r="Q56" s="101"/>
      <c r="R56" s="66">
        <f>+R52/R70</f>
        <v>3.856511520089613</v>
      </c>
      <c r="S56" s="101"/>
      <c r="T56" s="66">
        <f>+T52/T70</f>
        <v>3.44151217715828</v>
      </c>
      <c r="U56" s="101"/>
      <c r="V56" s="66">
        <f>+V52/V70</f>
        <v>3.191526708412757</v>
      </c>
      <c r="W56" s="101"/>
      <c r="X56" s="66">
        <f>+X52/X70</f>
        <v>2.8735377655865881</v>
      </c>
      <c r="Y56" s="101"/>
      <c r="Z56" s="66">
        <f>+Z52/Z70</f>
        <v>2.4586754926675356</v>
      </c>
      <c r="AA56" s="101"/>
      <c r="AB56" s="66">
        <f>+AB52/AB70</f>
        <v>28.192807753563763</v>
      </c>
      <c r="AC56" s="101"/>
      <c r="AD56" s="66">
        <f>+AD52/AD70</f>
        <v>13.615222766335808</v>
      </c>
      <c r="AE56" s="101"/>
      <c r="AF56" s="64">
        <f>+AF52/AF70</f>
        <v>9.2766778792526772</v>
      </c>
      <c r="AG56" s="100"/>
      <c r="AH56" s="64">
        <f>+AH52/AH70</f>
        <v>7.6786642817987127</v>
      </c>
      <c r="AI56" s="100"/>
      <c r="AJ56" s="64">
        <f>+AJ52/AJ70</f>
        <v>6.5522251346360854</v>
      </c>
      <c r="AK56" s="100"/>
      <c r="AL56" s="64">
        <f>+AL52/AL70</f>
        <v>5.3056564669640629</v>
      </c>
      <c r="AM56" s="100"/>
      <c r="AN56" s="64">
        <f>+AN52/AN70</f>
        <v>4.5067549736717556</v>
      </c>
      <c r="AO56" s="100"/>
      <c r="AP56" s="66">
        <f>+AP52/AP70</f>
        <v>3.8723133467112341</v>
      </c>
      <c r="AQ56" s="101"/>
      <c r="AR56" s="66">
        <f>+AR52/AR70</f>
        <v>3.3619465894735541</v>
      </c>
      <c r="AS56" s="101"/>
      <c r="AT56" s="66">
        <f>+AT52/AT70</f>
        <v>3.0851480595729295</v>
      </c>
      <c r="AU56" s="101"/>
      <c r="AV56" s="66">
        <f>+AV52/AV70</f>
        <v>2.8535374799049387</v>
      </c>
      <c r="AW56" s="101"/>
      <c r="AX56" s="64">
        <f>+AX52/AX70</f>
        <v>2.4845069718483437</v>
      </c>
      <c r="AY56" s="100"/>
      <c r="AZ56" s="66">
        <f>+AZ52/AZ70</f>
        <v>27.853733273626084</v>
      </c>
      <c r="BA56" s="101"/>
      <c r="BB56" s="66">
        <f>+BB52/BB70</f>
        <v>14.180746229183036</v>
      </c>
      <c r="BC56" s="101"/>
      <c r="BD56" s="66">
        <f>+BD52/BD70</f>
        <v>9.4055519012851896</v>
      </c>
      <c r="BE56" s="101"/>
      <c r="BF56" s="66">
        <f>+BF52/BF70</f>
        <v>7.6562629180720911</v>
      </c>
      <c r="BG56" s="101"/>
      <c r="BH56" s="66">
        <f>+BH52/BH70</f>
        <v>6.3615977108947979</v>
      </c>
      <c r="BI56" s="101"/>
      <c r="BJ56" s="64">
        <f>+BJ52/BJ70</f>
        <v>5.3192414363034084</v>
      </c>
      <c r="BK56" s="100"/>
      <c r="BL56" s="66">
        <f>+BL52/BL70</f>
        <v>4.4561339807939504</v>
      </c>
      <c r="BM56" s="101"/>
      <c r="BN56" s="66">
        <f>+BN52/BN70</f>
        <v>3.791891488525128</v>
      </c>
      <c r="BO56" s="101"/>
      <c r="BP56" s="66">
        <f>+BP52/BP70</f>
        <v>3.3513813086176616</v>
      </c>
      <c r="BQ56" s="101"/>
      <c r="BR56" s="66">
        <f>+BR52/BR70</f>
        <v>3.0472049126358645</v>
      </c>
      <c r="BS56" s="101"/>
      <c r="BT56" s="66">
        <f>+BT52/BT70</f>
        <v>2.7996291421136412</v>
      </c>
      <c r="BU56" s="101"/>
      <c r="BV56" s="66">
        <f>+BV52/BV70</f>
        <v>2.4354883786873089</v>
      </c>
      <c r="BW56" s="101"/>
      <c r="BX56" s="66">
        <f>+BX52/BX70</f>
        <v>27.359873166791616</v>
      </c>
      <c r="BY56" s="101"/>
      <c r="BZ56" s="64">
        <f>+BZ52/BZ70</f>
        <v>27.221400713835454</v>
      </c>
      <c r="CA56" s="100"/>
      <c r="CB56" s="64">
        <f>+CB52/CB70</f>
        <v>19.523946323750316</v>
      </c>
      <c r="CC56" s="100"/>
      <c r="CD56" s="66">
        <f>+CD52/CD70</f>
        <v>6.9084106396598788</v>
      </c>
      <c r="CE56" s="101"/>
      <c r="CF56" s="66">
        <f>+CF52/CF70</f>
        <v>5.7647932484108937</v>
      </c>
      <c r="CG56" s="101"/>
      <c r="CH56" s="66">
        <f>+CH52/CH70</f>
        <v>4.7194012692851546</v>
      </c>
      <c r="CI56" s="101"/>
      <c r="CJ56" s="66">
        <f>+CJ52/CJ70</f>
        <v>4.0530509114738891</v>
      </c>
      <c r="CK56" s="101"/>
      <c r="CL56" s="66">
        <f>+CL52/CL70</f>
        <v>3.5173411014595604</v>
      </c>
      <c r="CM56" s="101"/>
      <c r="CN56" s="66">
        <f>+CN52/CN70</f>
        <v>3.1213768416389063</v>
      </c>
      <c r="CO56" s="101"/>
      <c r="CP56" s="66">
        <f>+CP52/CP70</f>
        <v>2.8609936674241068</v>
      </c>
      <c r="CQ56" s="101"/>
      <c r="CR56" s="66">
        <f>+CR52/CR70</f>
        <v>2.6346039164383916</v>
      </c>
      <c r="CS56" s="101"/>
      <c r="CT56" s="66">
        <f>+CT52/CT70</f>
        <v>2.3241814904613602</v>
      </c>
      <c r="CU56" s="101"/>
      <c r="CV56" s="66">
        <f>+CV52/CV70</f>
        <v>27.500005327202334</v>
      </c>
      <c r="CW56" s="101"/>
      <c r="CX56" s="66">
        <f>+CX52/CX70</f>
        <v>13.579986823966214</v>
      </c>
      <c r="CY56" s="101"/>
      <c r="CZ56" s="66">
        <f>+CZ52/CZ70</f>
        <v>9.1472553931211777</v>
      </c>
      <c r="DA56" s="101"/>
      <c r="DB56" s="66">
        <f>+DB52/DB70</f>
        <v>7.3191820025184056</v>
      </c>
      <c r="DC56" s="101"/>
      <c r="DD56" s="66">
        <f>+DD52/DD70</f>
        <v>6.0190421038272079</v>
      </c>
      <c r="DE56" s="101"/>
      <c r="DF56" s="66">
        <f>+DF52/DF70</f>
        <v>5.0398166571110776</v>
      </c>
      <c r="DG56" s="101"/>
      <c r="DH56" s="74">
        <f>+DH52/DH70</f>
        <v>5.0350350229817726</v>
      </c>
      <c r="DI56" s="102"/>
      <c r="DJ56" s="62"/>
    </row>
    <row r="57" spans="1:114">
      <c r="A57" s="98"/>
      <c r="B57" s="64"/>
      <c r="C57" s="100"/>
      <c r="D57" s="66"/>
      <c r="E57" s="101"/>
      <c r="F57" s="66"/>
      <c r="G57" s="101"/>
      <c r="H57" s="66"/>
      <c r="I57" s="101"/>
      <c r="J57" s="66"/>
      <c r="K57" s="101"/>
      <c r="L57" s="66"/>
      <c r="M57" s="101"/>
      <c r="N57" s="66"/>
      <c r="O57" s="101"/>
      <c r="P57" s="66"/>
      <c r="Q57" s="101"/>
      <c r="R57" s="66"/>
      <c r="S57" s="101"/>
      <c r="T57" s="66"/>
      <c r="U57" s="101"/>
      <c r="V57" s="66"/>
      <c r="W57" s="101"/>
      <c r="X57" s="66"/>
      <c r="Y57" s="101"/>
      <c r="Z57" s="66"/>
      <c r="AA57" s="101"/>
      <c r="AB57" s="66"/>
      <c r="AC57" s="101"/>
      <c r="AD57" s="66"/>
      <c r="AE57" s="101"/>
      <c r="AF57" s="64"/>
      <c r="AG57" s="100"/>
      <c r="AH57" s="64"/>
      <c r="AI57" s="100"/>
      <c r="AJ57" s="64"/>
      <c r="AK57" s="100"/>
      <c r="AL57" s="64"/>
      <c r="AM57" s="100"/>
      <c r="AN57" s="64"/>
      <c r="AO57" s="100"/>
      <c r="AP57" s="66"/>
      <c r="AQ57" s="101"/>
      <c r="AR57" s="66"/>
      <c r="AS57" s="101"/>
      <c r="AT57" s="66"/>
      <c r="AU57" s="101"/>
      <c r="AV57" s="66"/>
      <c r="AW57" s="101"/>
      <c r="AX57" s="64"/>
      <c r="AY57" s="100"/>
      <c r="AZ57" s="66"/>
      <c r="BA57" s="101"/>
      <c r="BB57" s="66"/>
      <c r="BC57" s="101"/>
      <c r="BD57" s="66"/>
      <c r="BE57" s="101"/>
      <c r="BF57" s="66"/>
      <c r="BG57" s="101"/>
      <c r="BH57" s="66"/>
      <c r="BI57" s="101"/>
      <c r="BJ57" s="64"/>
      <c r="BK57" s="100"/>
      <c r="BL57" s="66"/>
      <c r="BM57" s="101"/>
      <c r="BN57" s="66"/>
      <c r="BO57" s="101"/>
      <c r="BP57" s="66"/>
      <c r="BQ57" s="101"/>
      <c r="BR57" s="66"/>
      <c r="BS57" s="101"/>
      <c r="BT57" s="66"/>
      <c r="BU57" s="101"/>
      <c r="BV57" s="66"/>
      <c r="BW57" s="101"/>
      <c r="BX57" s="66"/>
      <c r="BY57" s="101"/>
      <c r="BZ57" s="64"/>
      <c r="CA57" s="100"/>
      <c r="CB57" s="64"/>
      <c r="CC57" s="100"/>
      <c r="CD57" s="66"/>
      <c r="CE57" s="101"/>
      <c r="CF57" s="66"/>
      <c r="CG57" s="101"/>
      <c r="CH57" s="66"/>
      <c r="CI57" s="101"/>
      <c r="CJ57" s="66"/>
      <c r="CK57" s="101"/>
      <c r="CL57" s="66"/>
      <c r="CM57" s="101"/>
      <c r="CN57" s="66"/>
      <c r="CO57" s="101"/>
      <c r="CP57" s="66"/>
      <c r="CQ57" s="101"/>
      <c r="CR57" s="66"/>
      <c r="CS57" s="101"/>
      <c r="CT57" s="66"/>
      <c r="CU57" s="101"/>
      <c r="CV57" s="66"/>
      <c r="CW57" s="101"/>
      <c r="CX57" s="66"/>
      <c r="CY57" s="101"/>
      <c r="CZ57" s="66"/>
      <c r="DA57" s="101"/>
      <c r="DB57" s="66"/>
      <c r="DC57" s="101"/>
      <c r="DD57" s="66"/>
      <c r="DE57" s="101"/>
      <c r="DF57" s="66"/>
      <c r="DG57" s="101"/>
      <c r="DH57" s="74"/>
      <c r="DI57" s="102"/>
      <c r="DJ57" s="61"/>
    </row>
    <row r="58" spans="1:114" s="18" customFormat="1">
      <c r="A58" s="99" t="s">
        <v>77</v>
      </c>
      <c r="B58" s="51">
        <f>+'Deuda Externa colones'!B65</f>
        <v>5897810.0150988149</v>
      </c>
      <c r="C58" s="52">
        <f>+B58/B45</f>
        <v>0.24152026509835267</v>
      </c>
      <c r="D58" s="53">
        <f>+'Deuda Externa colones'!D65</f>
        <v>5890297.7499740673</v>
      </c>
      <c r="E58" s="54">
        <f>+D58/D45</f>
        <v>0.23824905185996903</v>
      </c>
      <c r="F58" s="53">
        <f>+'Deuda Externa colones'!F65</f>
        <v>5906935.5967899421</v>
      </c>
      <c r="G58" s="54">
        <f>+F58/F45</f>
        <v>0.23502892143117787</v>
      </c>
      <c r="H58" s="53">
        <f>+'Deuda Externa colones'!H65</f>
        <v>5876896.4007929834</v>
      </c>
      <c r="I58" s="54">
        <f>+H58/H45</f>
        <v>0.2315190056897635</v>
      </c>
      <c r="J58" s="53">
        <f>+'Deuda Externa colones'!J65</f>
        <v>5903486.0014987448</v>
      </c>
      <c r="K58" s="54">
        <f>+J58/J45</f>
        <v>0.23007582723053693</v>
      </c>
      <c r="L58" s="53">
        <f>+'Deuda Externa colones'!L65</f>
        <v>5977441.4371057525</v>
      </c>
      <c r="M58" s="54">
        <f>+L58/L45</f>
        <v>0.23172740150335025</v>
      </c>
      <c r="N58" s="53">
        <f>+'Deuda Externa colones'!N65</f>
        <v>6166594.8876216616</v>
      </c>
      <c r="O58" s="54">
        <f>+N58/N45</f>
        <v>0.23512667978099794</v>
      </c>
      <c r="P58" s="53">
        <f>+'Deuda Externa colones'!P65</f>
        <v>6368351.6042210264</v>
      </c>
      <c r="Q58" s="54">
        <f>+P58/P45</f>
        <v>0.24136350968275982</v>
      </c>
      <c r="R58" s="53">
        <f>+'Deuda Externa colones'!R65</f>
        <v>6407653.3083475651</v>
      </c>
      <c r="S58" s="54">
        <f>+R58/R45</f>
        <v>0.23704135988935382</v>
      </c>
      <c r="T58" s="53">
        <f>+'Deuda Externa colones'!T65</f>
        <v>6421421.8020215277</v>
      </c>
      <c r="U58" s="54">
        <f>+T58/T45</f>
        <v>0.23596246356266187</v>
      </c>
      <c r="V58" s="53">
        <f>+'Deuda Externa colones'!V65</f>
        <v>6533402.1903504534</v>
      </c>
      <c r="W58" s="54">
        <f>+V58/V45</f>
        <v>0.23733897861923764</v>
      </c>
      <c r="X58" s="53">
        <f>+'Deuda Externa colones'!X65</f>
        <v>6435401.2981317472</v>
      </c>
      <c r="Y58" s="54">
        <f>+X58/X45</f>
        <v>0.23750664536305424</v>
      </c>
      <c r="Z58" s="53">
        <f>+'Deuda Externa colones'!Z65</f>
        <v>6778859.1350695277</v>
      </c>
      <c r="AA58" s="54">
        <f>+Z58/Z45</f>
        <v>0.24856490240814547</v>
      </c>
      <c r="AB58" s="53">
        <f>+'Deuda Externa colones'!AB65</f>
        <v>6848624.9916771594</v>
      </c>
      <c r="AC58" s="54">
        <f>+AB58/AB45</f>
        <v>0.24924102805812759</v>
      </c>
      <c r="AD58" s="53">
        <f>+'Deuda Externa colones'!AD65</f>
        <v>6838898.8567232797</v>
      </c>
      <c r="AE58" s="54">
        <f>+AD58/AD45</f>
        <v>0.24663518332446968</v>
      </c>
      <c r="AF58" s="51">
        <f>+'Deuda Externa colones'!AF65</f>
        <v>7400702.3778302735</v>
      </c>
      <c r="AG58" s="52">
        <f>+AF58/AF45</f>
        <v>0.26019057024638526</v>
      </c>
      <c r="AH58" s="51">
        <f>+'Deuda Externa colones'!AH65</f>
        <v>7579418.4206016287</v>
      </c>
      <c r="AI58" s="52">
        <f>+AH58/AH45</f>
        <v>0.26385215016461616</v>
      </c>
      <c r="AJ58" s="51">
        <f>+'Deuda Externa colones'!AJ65</f>
        <v>7813188.8559055561</v>
      </c>
      <c r="AK58" s="52">
        <f>+AJ58/AJ45</f>
        <v>0.26950586634504303</v>
      </c>
      <c r="AL58" s="51">
        <f>+'Deuda Externa colones'!AL65</f>
        <v>7836595.6625104006</v>
      </c>
      <c r="AM58" s="52">
        <f>+AL58/AL45</f>
        <v>0.27102869526230805</v>
      </c>
      <c r="AN58" s="51">
        <f>+'Deuda Externa colones'!AN65</f>
        <v>7810755.6497910712</v>
      </c>
      <c r="AO58" s="52">
        <f>+AN58/AN45</f>
        <v>0.27296840606083556</v>
      </c>
      <c r="AP58" s="53">
        <f>+'Deuda Externa colones'!AP65</f>
        <v>7666033.902471412</v>
      </c>
      <c r="AQ58" s="54">
        <f>+AP58/AP45</f>
        <v>0.26580313862107618</v>
      </c>
      <c r="AR58" s="53">
        <f>+'Deuda Externa colones'!AR65</f>
        <v>7319228.3342335885</v>
      </c>
      <c r="AS58" s="54">
        <f>+AR58/AR45</f>
        <v>0.25928173807676519</v>
      </c>
      <c r="AT58" s="53">
        <f>+'Deuda Externa colones'!AT65</f>
        <v>7254247.5957117844</v>
      </c>
      <c r="AU58" s="54">
        <f>+AT58/AT45</f>
        <v>0.25726979752417212</v>
      </c>
      <c r="AV58" s="53">
        <f>+'Deuda Externa colones'!AV65</f>
        <v>7275103.3896893226</v>
      </c>
      <c r="AW58" s="54">
        <f>+AV58/AV45</f>
        <v>0.25643260832631726</v>
      </c>
      <c r="AX58" s="51">
        <f>+'Deuda Externa colones'!AX65</f>
        <v>7209746.450000233</v>
      </c>
      <c r="AY58" s="52">
        <f>+AX58/AX45</f>
        <v>0.25545168217850134</v>
      </c>
      <c r="AZ58" s="53">
        <f>+'Deuda Externa colones'!AZ65</f>
        <v>6182613.173972236</v>
      </c>
      <c r="BA58" s="54">
        <f>+AZ58/AZ45</f>
        <v>0.22661955701260103</v>
      </c>
      <c r="BB58" s="53">
        <f>+'Deuda Externa colones'!BB65</f>
        <v>6232099.2863362413</v>
      </c>
      <c r="BC58" s="54">
        <f>+BB58/BB45</f>
        <v>0.22656770070129298</v>
      </c>
      <c r="BD58" s="53">
        <f>+'Deuda Externa colones'!BD65</f>
        <v>6022011.1268389998</v>
      </c>
      <c r="BE58" s="54">
        <f>+BD58/BD45</f>
        <v>0.22029858541326489</v>
      </c>
      <c r="BF58" s="53">
        <f>+'Deuda Externa colones'!BF65</f>
        <v>6896016.9212664505</v>
      </c>
      <c r="BG58" s="54">
        <f>+BF58/BF45</f>
        <v>0.24181031638911812</v>
      </c>
      <c r="BH58" s="53">
        <f>+'Deuda Externa colones'!BH65</f>
        <v>6845268.0400275365</v>
      </c>
      <c r="BI58" s="54">
        <f>+BH58/BH45</f>
        <v>0.23956746020585962</v>
      </c>
      <c r="BJ58" s="51">
        <f>+'Deuda Externa colones'!BJ65</f>
        <v>6894077.1809923947</v>
      </c>
      <c r="BK58" s="52">
        <f>+BJ58/BJ45</f>
        <v>0.24077217446558227</v>
      </c>
      <c r="BL58" s="53">
        <f>+'Deuda Externa colones'!BL65</f>
        <v>7047965.8330138335</v>
      </c>
      <c r="BM58" s="54">
        <f>+BL58/BL45</f>
        <v>0.24731385936902944</v>
      </c>
      <c r="BN58" s="53">
        <f>+'Deuda Externa colones'!BN65</f>
        <v>6915373.8742703469</v>
      </c>
      <c r="BO58" s="54">
        <f>+BN58/BN45</f>
        <v>0.24397316675455571</v>
      </c>
      <c r="BP58" s="53">
        <f>+'Deuda Externa colones'!BP65</f>
        <v>6933560.2166167218</v>
      </c>
      <c r="BQ58" s="54">
        <f>+BP58/BP45</f>
        <v>0.24559008303452243</v>
      </c>
      <c r="BR58" s="53">
        <f>+'Deuda Externa colones'!BR65</f>
        <v>6883341.9302197667</v>
      </c>
      <c r="BS58" s="54">
        <f>+BR58/BR45</f>
        <v>0.24394591685013664</v>
      </c>
      <c r="BT58" s="53">
        <f>+'Deuda Externa colones'!BT65</f>
        <v>7739221.2728641611</v>
      </c>
      <c r="BU58" s="54">
        <f>+BT58/BT45</f>
        <v>0.26688000278129254</v>
      </c>
      <c r="BV58" s="53">
        <f>+'Deuda Externa colones'!BV65</f>
        <v>7538581.4496026868</v>
      </c>
      <c r="BW58" s="54">
        <f>+BV58/BV45</f>
        <v>0.26209956427286318</v>
      </c>
      <c r="BX58" s="53">
        <f>+'Deuda Externa colones'!BX65</f>
        <v>7850386.0831324579</v>
      </c>
      <c r="BY58" s="54">
        <f>+BX58/BX45</f>
        <v>0.27086689655222396</v>
      </c>
      <c r="BZ58" s="51">
        <f>+'Deuda Externa colones'!BZ65</f>
        <v>7806203.0611369144</v>
      </c>
      <c r="CA58" s="52">
        <f>+BZ58/BZ45</f>
        <v>0.27075433163305485</v>
      </c>
      <c r="CB58" s="51">
        <f>+'Deuda Externa colones'!CB65</f>
        <v>7577080.4288696982</v>
      </c>
      <c r="CC58" s="52">
        <f>+CB58/CB45</f>
        <v>0.26618713584067921</v>
      </c>
      <c r="CD58" s="53">
        <f>+'Deuda Externa colones'!CD65</f>
        <v>7645933.0849217204</v>
      </c>
      <c r="CE58" s="54">
        <f>+CD58/CD45</f>
        <v>0.26561842867205621</v>
      </c>
      <c r="CF58" s="53">
        <f>+'Deuda Externa colones'!CF65</f>
        <v>7981282.1324333427</v>
      </c>
      <c r="CG58" s="54">
        <f>+CF58/CF45</f>
        <v>0.2719830576045415</v>
      </c>
      <c r="CH58" s="53">
        <f>+'Deuda Externa colones'!CH65</f>
        <v>8203116.3904289138</v>
      </c>
      <c r="CI58" s="54">
        <f>+CH58/CH45</f>
        <v>0.28081901898093403</v>
      </c>
      <c r="CJ58" s="53">
        <f>+'Deuda Externa colones'!CJ65</f>
        <v>8154826.7326935548</v>
      </c>
      <c r="CK58" s="54">
        <f>+CJ58/CJ45</f>
        <v>0.27915916709306643</v>
      </c>
      <c r="CL58" s="53">
        <f>+'Deuda Externa colones'!CL65</f>
        <v>8117559.7712830985</v>
      </c>
      <c r="CM58" s="54">
        <f>+CL58/CL45</f>
        <v>0.27592298276266958</v>
      </c>
      <c r="CN58" s="53">
        <f>+'Deuda Externa colones'!CN65</f>
        <v>8047410.9165676562</v>
      </c>
      <c r="CO58" s="54">
        <f>+CN58/CN45</f>
        <v>0.27505762285399443</v>
      </c>
      <c r="CP58" s="53">
        <f>+'Deuda Externa colones'!CP65</f>
        <v>7930224.3039948605</v>
      </c>
      <c r="CQ58" s="54">
        <f>+CP58/CP45</f>
        <v>0.27078336164486788</v>
      </c>
      <c r="CR58" s="53">
        <f>+'Deuda Externa colones'!CR65</f>
        <v>7866407.2803536514</v>
      </c>
      <c r="CS58" s="54">
        <f>+CR58/CR45</f>
        <v>0.26777476346704909</v>
      </c>
      <c r="CT58" s="53">
        <f>+'Deuda Externa colones'!CT65</f>
        <v>7817765.7610066002</v>
      </c>
      <c r="CU58" s="54">
        <f>+CT58/CT45</f>
        <v>0.26637757948702812</v>
      </c>
      <c r="CV58" s="53">
        <f>+'Deuda Externa colones'!CV65</f>
        <v>7798764.4222564567</v>
      </c>
      <c r="CW58" s="54">
        <f>+CV58/CV45</f>
        <v>0.26589359473269553</v>
      </c>
      <c r="CX58" s="53">
        <f>+'Deuda Externa colones'!CX65</f>
        <v>7739480.6786097465</v>
      </c>
      <c r="CY58" s="54">
        <f>+CX58/CX45</f>
        <v>0.26325883985216059</v>
      </c>
      <c r="CZ58" s="53">
        <f>+'Deuda Externa colones'!CZ65</f>
        <v>7696592.8984336108</v>
      </c>
      <c r="DA58" s="54">
        <f>+CZ58/CZ45</f>
        <v>0.26061716365477339</v>
      </c>
      <c r="DB58" s="53">
        <f>+'Deuda Externa colones'!DB65</f>
        <v>7542296.0059654191</v>
      </c>
      <c r="DC58" s="54">
        <f>+DB58/DB45</f>
        <v>0.25512826058229354</v>
      </c>
      <c r="DD58" s="53">
        <f>+'Deuda Externa colones'!DD65</f>
        <v>7540616.0427512098</v>
      </c>
      <c r="DE58" s="54">
        <f>+DD58/DD45</f>
        <v>0.25399698630428597</v>
      </c>
      <c r="DF58" s="53">
        <f>+'Deuda Externa colones'!DF65</f>
        <v>7532736.1300895903</v>
      </c>
      <c r="DG58" s="54">
        <f>+DF58/DF45</f>
        <v>0.25394204664168524</v>
      </c>
      <c r="DH58" s="75">
        <f>+'Deuda Externa colones'!DH65</f>
        <v>7512996.734429338</v>
      </c>
      <c r="DI58" s="58">
        <f>+DH58/DH45</f>
        <v>0.25362489646618847</v>
      </c>
      <c r="DJ58" s="61"/>
    </row>
    <row r="59" spans="1:114">
      <c r="A59" s="98" t="s">
        <v>53</v>
      </c>
      <c r="B59" s="64">
        <f>+B58/B65</f>
        <v>0.16160488415083149</v>
      </c>
      <c r="C59" s="65"/>
      <c r="D59" s="66"/>
      <c r="E59" s="67"/>
      <c r="F59" s="66"/>
      <c r="G59" s="67"/>
      <c r="H59" s="66"/>
      <c r="I59" s="67"/>
      <c r="J59" s="66"/>
      <c r="K59" s="67"/>
      <c r="L59" s="66"/>
      <c r="M59" s="67"/>
      <c r="N59" s="66"/>
      <c r="O59" s="67"/>
      <c r="P59" s="66"/>
      <c r="Q59" s="67"/>
      <c r="R59" s="66"/>
      <c r="S59" s="67"/>
      <c r="T59" s="66"/>
      <c r="U59" s="67"/>
      <c r="V59" s="66"/>
      <c r="W59" s="67"/>
      <c r="X59" s="66"/>
      <c r="Y59" s="67"/>
      <c r="Z59" s="66">
        <f>+Z58/Z65</f>
        <v>0.16809884233410771</v>
      </c>
      <c r="AA59" s="67"/>
      <c r="AB59" s="66">
        <v>0</v>
      </c>
      <c r="AC59" s="67"/>
      <c r="AD59" s="66">
        <v>0</v>
      </c>
      <c r="AE59" s="67"/>
      <c r="AF59" s="64">
        <v>0</v>
      </c>
      <c r="AG59" s="65"/>
      <c r="AH59" s="64">
        <v>0</v>
      </c>
      <c r="AI59" s="65"/>
      <c r="AJ59" s="64">
        <v>0</v>
      </c>
      <c r="AK59" s="65"/>
      <c r="AL59" s="64">
        <v>0</v>
      </c>
      <c r="AM59" s="65"/>
      <c r="AN59" s="64">
        <v>0</v>
      </c>
      <c r="AO59" s="65"/>
      <c r="AP59" s="66">
        <v>0</v>
      </c>
      <c r="AQ59" s="67"/>
      <c r="AR59" s="66">
        <v>0</v>
      </c>
      <c r="AS59" s="67"/>
      <c r="AT59" s="66">
        <v>0</v>
      </c>
      <c r="AU59" s="67"/>
      <c r="AV59" s="66">
        <v>0</v>
      </c>
      <c r="AW59" s="67"/>
      <c r="AX59" s="64">
        <f>+AX58/AX65</f>
        <v>0.16089581636237549</v>
      </c>
      <c r="AY59" s="65"/>
      <c r="AZ59" s="68" t="e">
        <f>+AZ58/AZ65</f>
        <v>#DIV/0!</v>
      </c>
      <c r="BA59" s="67"/>
      <c r="BB59" s="68" t="e">
        <f>+BB58/BB65</f>
        <v>#DIV/0!</v>
      </c>
      <c r="BC59" s="67"/>
      <c r="BD59" s="68" t="e">
        <f>+BD58/BD65</f>
        <v>#DIV/0!</v>
      </c>
      <c r="BE59" s="67"/>
      <c r="BF59" s="68" t="e">
        <f>+BF58/BF65</f>
        <v>#DIV/0!</v>
      </c>
      <c r="BG59" s="67"/>
      <c r="BH59" s="68" t="e">
        <f>+BH58/BH65</f>
        <v>#DIV/0!</v>
      </c>
      <c r="BI59" s="67"/>
      <c r="BJ59" s="275" t="e">
        <f>+BJ58/BJ65</f>
        <v>#DIV/0!</v>
      </c>
      <c r="BK59" s="65"/>
      <c r="BL59" s="68" t="e">
        <f>+BL58/BL65</f>
        <v>#DIV/0!</v>
      </c>
      <c r="BM59" s="67"/>
      <c r="BN59" s="68" t="e">
        <f>+BN58/BN65</f>
        <v>#DIV/0!</v>
      </c>
      <c r="BO59" s="67"/>
      <c r="BP59" s="68"/>
      <c r="BQ59" s="67"/>
      <c r="BR59" s="68"/>
      <c r="BS59" s="67"/>
      <c r="BT59" s="68"/>
      <c r="BU59" s="67"/>
      <c r="BV59" s="66">
        <f>+BV58/BV65</f>
        <v>0.16019332860921642</v>
      </c>
      <c r="BW59" s="67"/>
      <c r="BX59" s="66"/>
      <c r="BY59" s="67"/>
      <c r="BZ59" s="64"/>
      <c r="CA59" s="65"/>
      <c r="CB59" s="64"/>
      <c r="CC59" s="65"/>
      <c r="CD59" s="66"/>
      <c r="CE59" s="67"/>
      <c r="CF59" s="66"/>
      <c r="CG59" s="67"/>
      <c r="CH59" s="66"/>
      <c r="CI59" s="67"/>
      <c r="CJ59" s="66"/>
      <c r="CK59" s="67"/>
      <c r="CL59" s="66"/>
      <c r="CM59" s="67"/>
      <c r="CN59" s="66"/>
      <c r="CO59" s="67"/>
      <c r="CP59" s="66"/>
      <c r="CQ59" s="67"/>
      <c r="CR59" s="66"/>
      <c r="CS59" s="67"/>
      <c r="CT59" s="66">
        <f>+CT58/CT65</f>
        <v>0.15916964237283668</v>
      </c>
      <c r="CU59" s="67"/>
      <c r="CV59" s="68" t="e">
        <f>+CV58/CV65</f>
        <v>#DIV/0!</v>
      </c>
      <c r="CW59" s="67"/>
      <c r="CX59" s="68" t="e">
        <f>+CX58/CX65</f>
        <v>#DIV/0!</v>
      </c>
      <c r="CY59" s="67"/>
      <c r="CZ59" s="68" t="e">
        <f>+CZ58/CZ65</f>
        <v>#DIV/0!</v>
      </c>
      <c r="DA59" s="67"/>
      <c r="DB59" s="68" t="e">
        <f>+DB58/DB65</f>
        <v>#DIV/0!</v>
      </c>
      <c r="DC59" s="67"/>
      <c r="DD59" s="458" t="e">
        <f>+DD58/DD65</f>
        <v>#DIV/0!</v>
      </c>
      <c r="DE59" s="67"/>
      <c r="DF59" s="458" t="e">
        <f>+DF58/DF65</f>
        <v>#DIV/0!</v>
      </c>
      <c r="DG59" s="67"/>
      <c r="DH59" s="451" t="e">
        <f>+DH58/DH65</f>
        <v>#DIV/0!</v>
      </c>
      <c r="DI59" s="70"/>
      <c r="DJ59" s="61"/>
    </row>
    <row r="60" spans="1:114">
      <c r="A60" s="98" t="s">
        <v>74</v>
      </c>
      <c r="B60" s="64">
        <f>+B58/B67</f>
        <v>0.81814304872167798</v>
      </c>
      <c r="C60" s="76"/>
      <c r="D60" s="66"/>
      <c r="E60" s="77"/>
      <c r="F60" s="66"/>
      <c r="G60" s="77"/>
      <c r="H60" s="66"/>
      <c r="I60" s="77"/>
      <c r="J60" s="66"/>
      <c r="K60" s="77"/>
      <c r="L60" s="66"/>
      <c r="M60" s="77"/>
      <c r="N60" s="66"/>
      <c r="O60" s="77"/>
      <c r="P60" s="66"/>
      <c r="Q60" s="77"/>
      <c r="R60" s="66"/>
      <c r="S60" s="77"/>
      <c r="T60" s="66"/>
      <c r="U60" s="77"/>
      <c r="V60" s="66"/>
      <c r="W60" s="77"/>
      <c r="X60" s="66"/>
      <c r="Y60" s="77"/>
      <c r="Z60" s="66">
        <f>+Z58/Z67</f>
        <v>0.7286630800466245</v>
      </c>
      <c r="AA60" s="77"/>
      <c r="AB60" s="66">
        <v>0</v>
      </c>
      <c r="AC60" s="77"/>
      <c r="AD60" s="66">
        <v>0</v>
      </c>
      <c r="AE60" s="77"/>
      <c r="AF60" s="64">
        <v>0</v>
      </c>
      <c r="AG60" s="76"/>
      <c r="AH60" s="64">
        <v>0</v>
      </c>
      <c r="AI60" s="76"/>
      <c r="AJ60" s="64">
        <v>0</v>
      </c>
      <c r="AK60" s="76"/>
      <c r="AL60" s="64">
        <v>0</v>
      </c>
      <c r="AM60" s="76"/>
      <c r="AN60" s="64">
        <v>0</v>
      </c>
      <c r="AO60" s="76"/>
      <c r="AP60" s="66">
        <v>0</v>
      </c>
      <c r="AQ60" s="77"/>
      <c r="AR60" s="66">
        <v>0</v>
      </c>
      <c r="AS60" s="77"/>
      <c r="AT60" s="66">
        <v>0</v>
      </c>
      <c r="AU60" s="77"/>
      <c r="AV60" s="66">
        <v>0</v>
      </c>
      <c r="AW60" s="77"/>
      <c r="AX60" s="64">
        <f>+AX58/AX67</f>
        <v>0.73000923520689209</v>
      </c>
      <c r="AY60" s="76"/>
      <c r="AZ60" s="68" t="e">
        <f>+AZ58/AZ67</f>
        <v>#DIV/0!</v>
      </c>
      <c r="BA60" s="77"/>
      <c r="BB60" s="68" t="e">
        <f>+BB58/BB67</f>
        <v>#DIV/0!</v>
      </c>
      <c r="BC60" s="77"/>
      <c r="BD60" s="68" t="e">
        <f>+BD58/BD67</f>
        <v>#DIV/0!</v>
      </c>
      <c r="BE60" s="77"/>
      <c r="BF60" s="68" t="e">
        <f>+BF58/BF67</f>
        <v>#DIV/0!</v>
      </c>
      <c r="BG60" s="77"/>
      <c r="BH60" s="68" t="e">
        <f>+BH58/BH67</f>
        <v>#DIV/0!</v>
      </c>
      <c r="BI60" s="77"/>
      <c r="BJ60" s="275" t="e">
        <f>+BJ58/BJ67</f>
        <v>#DIV/0!</v>
      </c>
      <c r="BK60" s="76"/>
      <c r="BL60" s="68" t="e">
        <f>+BL58/BL67</f>
        <v>#DIV/0!</v>
      </c>
      <c r="BM60" s="77"/>
      <c r="BN60" s="68" t="e">
        <f>+BN58/BN67</f>
        <v>#DIV/0!</v>
      </c>
      <c r="BO60" s="77"/>
      <c r="BP60" s="68"/>
      <c r="BQ60" s="77"/>
      <c r="BR60" s="68"/>
      <c r="BS60" s="77"/>
      <c r="BT60" s="68"/>
      <c r="BU60" s="77"/>
      <c r="BV60" s="66">
        <f>+BV58/BV67</f>
        <v>0.76555231640291177</v>
      </c>
      <c r="BW60" s="77"/>
      <c r="BX60" s="66"/>
      <c r="BY60" s="77"/>
      <c r="BZ60" s="64"/>
      <c r="CA60" s="76"/>
      <c r="CB60" s="64"/>
      <c r="CC60" s="76"/>
      <c r="CD60" s="66"/>
      <c r="CE60" s="77"/>
      <c r="CF60" s="66"/>
      <c r="CG60" s="77"/>
      <c r="CH60" s="66"/>
      <c r="CI60" s="77"/>
      <c r="CJ60" s="66"/>
      <c r="CK60" s="77"/>
      <c r="CL60" s="66"/>
      <c r="CM60" s="77"/>
      <c r="CN60" s="66"/>
      <c r="CO60" s="77"/>
      <c r="CP60" s="66"/>
      <c r="CQ60" s="77"/>
      <c r="CR60" s="66"/>
      <c r="CS60" s="77"/>
      <c r="CT60" s="66">
        <f>+CT58/CT67</f>
        <v>0.74132242739002452</v>
      </c>
      <c r="CU60" s="77"/>
      <c r="CV60" s="68" t="e">
        <f>+CV58/CV67</f>
        <v>#DIV/0!</v>
      </c>
      <c r="CW60" s="77"/>
      <c r="CX60" s="68" t="e">
        <f>+CX58/CX67</f>
        <v>#DIV/0!</v>
      </c>
      <c r="CY60" s="77"/>
      <c r="CZ60" s="68" t="e">
        <f>+CZ58/CZ67</f>
        <v>#DIV/0!</v>
      </c>
      <c r="DA60" s="77"/>
      <c r="DB60" s="68" t="e">
        <f>+DB58/DB67</f>
        <v>#DIV/0!</v>
      </c>
      <c r="DC60" s="77"/>
      <c r="DD60" s="458" t="e">
        <f>+DD58/DD67</f>
        <v>#DIV/0!</v>
      </c>
      <c r="DE60" s="77"/>
      <c r="DF60" s="458" t="e">
        <f>+DF58/DF67</f>
        <v>#DIV/0!</v>
      </c>
      <c r="DG60" s="77"/>
      <c r="DH60" s="451" t="e">
        <f>+DH58/DH67</f>
        <v>#DIV/0!</v>
      </c>
      <c r="DI60" s="78"/>
      <c r="DJ60" s="61"/>
    </row>
    <row r="61" spans="1:114">
      <c r="A61" s="98" t="s">
        <v>71</v>
      </c>
      <c r="B61" s="64">
        <f>+B58/B68</f>
        <v>1.2562677065715315</v>
      </c>
      <c r="C61" s="76"/>
      <c r="D61" s="66">
        <f>+D58/D68</f>
        <v>12.163377478145357</v>
      </c>
      <c r="E61" s="77"/>
      <c r="F61" s="66">
        <f>+F58/F68</f>
        <v>6.5208214843744914</v>
      </c>
      <c r="G61" s="77"/>
      <c r="H61" s="66">
        <f>+H58/H68</f>
        <v>3.3936687602928775</v>
      </c>
      <c r="I61" s="77"/>
      <c r="J61" s="66">
        <f>+J58/J68</f>
        <v>2.6986086476754934</v>
      </c>
      <c r="K61" s="77"/>
      <c r="L61" s="66">
        <f>+L58/L68</f>
        <v>2.2920856504300526</v>
      </c>
      <c r="M61" s="77"/>
      <c r="N61" s="66">
        <f>+N58/N68</f>
        <v>1.9630421678238565</v>
      </c>
      <c r="O61" s="77"/>
      <c r="P61" s="66">
        <f>+P58/P68</f>
        <v>1.77532307536695</v>
      </c>
      <c r="Q61" s="77"/>
      <c r="R61" s="66">
        <f>+R58/R68</f>
        <v>1.5943650916670569</v>
      </c>
      <c r="S61" s="77"/>
      <c r="T61" s="66">
        <f>+T58/T68</f>
        <v>1.4118237062648411</v>
      </c>
      <c r="U61" s="77"/>
      <c r="V61" s="66">
        <f>+V58/V68</f>
        <v>1.2973782974619537</v>
      </c>
      <c r="W61" s="77"/>
      <c r="X61" s="66">
        <f>+X58/X68</f>
        <v>1.1659826920615792</v>
      </c>
      <c r="Y61" s="77"/>
      <c r="Z61" s="66">
        <f>+Z58/Z68</f>
        <v>1.0726593080002653</v>
      </c>
      <c r="AA61" s="77"/>
      <c r="AB61" s="66">
        <f>+AB58/AB68</f>
        <v>11.184244248392263</v>
      </c>
      <c r="AC61" s="77"/>
      <c r="AD61" s="66">
        <f>+AD58/AD68</f>
        <v>6.2046007287062759</v>
      </c>
      <c r="AE61" s="77"/>
      <c r="AF61" s="64">
        <f>+AF58/AF68</f>
        <v>3.8202049685983552</v>
      </c>
      <c r="AG61" s="76"/>
      <c r="AH61" s="64">
        <f>+AH58/AH68</f>
        <v>3.1720484225959984</v>
      </c>
      <c r="AI61" s="76"/>
      <c r="AJ61" s="64">
        <f>+AJ58/AJ68</f>
        <v>2.7095133521356543</v>
      </c>
      <c r="AK61" s="76"/>
      <c r="AL61" s="64">
        <f>+AL58/AL68</f>
        <v>2.2194362301817954</v>
      </c>
      <c r="AM61" s="76"/>
      <c r="AN61" s="64">
        <f>+AN58/AN68</f>
        <v>1.8961757999727227</v>
      </c>
      <c r="AO61" s="76"/>
      <c r="AP61" s="66">
        <f>+AP58/AP68</f>
        <v>1.5958777603549616</v>
      </c>
      <c r="AQ61" s="77"/>
      <c r="AR61" s="66">
        <f>+AR58/AR68</f>
        <v>1.3402407518765436</v>
      </c>
      <c r="AS61" s="77"/>
      <c r="AT61" s="66">
        <f>+AT58/AT68</f>
        <v>1.2125476064382932</v>
      </c>
      <c r="AU61" s="77"/>
      <c r="AV61" s="66">
        <f>+AV58/AV68</f>
        <v>1.1175518019705761</v>
      </c>
      <c r="AW61" s="77"/>
      <c r="AX61" s="64">
        <f>+AX58/AX68</f>
        <v>0.98311623938627579</v>
      </c>
      <c r="AY61" s="76"/>
      <c r="AZ61" s="66">
        <f>+AZ58/AZ68</f>
        <v>9.132152382333345</v>
      </c>
      <c r="BA61" s="77"/>
      <c r="BB61" s="66">
        <f>+BB58/BB68</f>
        <v>5.4022567127477661</v>
      </c>
      <c r="BC61" s="77"/>
      <c r="BD61" s="66">
        <f>+BD58/BD68</f>
        <v>2.9899346513245724</v>
      </c>
      <c r="BE61" s="77"/>
      <c r="BF61" s="66">
        <f>+BF58/BF68</f>
        <v>2.7529630880811129</v>
      </c>
      <c r="BG61" s="77"/>
      <c r="BH61" s="66">
        <f>+BH58/BH68</f>
        <v>2.266833025288864</v>
      </c>
      <c r="BI61" s="77"/>
      <c r="BJ61" s="64">
        <f>+BJ58/BJ68</f>
        <v>1.8785521861286774</v>
      </c>
      <c r="BK61" s="76"/>
      <c r="BL61" s="66">
        <f>+BL58/BL68</f>
        <v>1.6765627503275664</v>
      </c>
      <c r="BM61" s="77"/>
      <c r="BN61" s="66">
        <f>+BN58/BN68</f>
        <v>1.4739028908852592</v>
      </c>
      <c r="BO61" s="77"/>
      <c r="BP61" s="66">
        <f>+BP58/BP68</f>
        <v>1.3048744585735668</v>
      </c>
      <c r="BQ61" s="77"/>
      <c r="BR61" s="66">
        <f>+BR58/BR68</f>
        <v>1.1787284941274423</v>
      </c>
      <c r="BS61" s="77"/>
      <c r="BT61" s="66">
        <f>+BT58/BT68</f>
        <v>1.2113674907580627</v>
      </c>
      <c r="BU61" s="77"/>
      <c r="BV61" s="66">
        <f>+BV58/BV68</f>
        <v>1.0506908313252594</v>
      </c>
      <c r="BW61" s="77"/>
      <c r="BX61" s="66">
        <f>+BX58/BX68</f>
        <v>11.69726492711483</v>
      </c>
      <c r="BY61" s="77"/>
      <c r="BZ61" s="64">
        <f>+BZ58/BZ68</f>
        <v>11.631431156891367</v>
      </c>
      <c r="CA61" s="76"/>
      <c r="CB61" s="64">
        <f>+CB58/CB68</f>
        <v>6.3280807259882774</v>
      </c>
      <c r="CC61" s="76"/>
      <c r="CD61" s="66">
        <f>+CD58/CD68</f>
        <v>3.0440929311581129</v>
      </c>
      <c r="CE61" s="77"/>
      <c r="CF61" s="66">
        <f>+CF58/CF68</f>
        <v>2.6263095514569144</v>
      </c>
      <c r="CG61" s="77"/>
      <c r="CH61" s="66">
        <f>+CH58/CH68</f>
        <v>2.1996595999907096</v>
      </c>
      <c r="CI61" s="77"/>
      <c r="CJ61" s="66">
        <f>+CJ58/CJ68</f>
        <v>1.9034917689777291</v>
      </c>
      <c r="CK61" s="77"/>
      <c r="CL61" s="66">
        <f>+CL58/CL68</f>
        <v>1.6924252612024779</v>
      </c>
      <c r="CM61" s="77"/>
      <c r="CN61" s="66">
        <f>+CN58/CN68</f>
        <v>1.4765740280900379</v>
      </c>
      <c r="CO61" s="77"/>
      <c r="CP61" s="66">
        <f>+CP58/CP68</f>
        <v>1.3121788180921643</v>
      </c>
      <c r="CQ61" s="77"/>
      <c r="CR61" s="66">
        <f>+CR58/CR68</f>
        <v>1.1960008893069798</v>
      </c>
      <c r="CS61" s="77"/>
      <c r="CT61" s="66">
        <f>+CT58/CT68</f>
        <v>1.0561038077621492</v>
      </c>
      <c r="CU61" s="77"/>
      <c r="CV61" s="66">
        <f>+CV58/CV68</f>
        <v>11.170520835733042</v>
      </c>
      <c r="CW61" s="77"/>
      <c r="CX61" s="66">
        <f>+CX58/CX68</f>
        <v>6.4498699378596385</v>
      </c>
      <c r="CY61" s="77"/>
      <c r="CZ61" s="66">
        <f>+CZ58/CZ68</f>
        <v>3.8055291706784788</v>
      </c>
      <c r="DA61" s="77"/>
      <c r="DB61" s="66">
        <f>+DB58/DB68</f>
        <v>2.9284350103925756</v>
      </c>
      <c r="DC61" s="77"/>
      <c r="DD61" s="66">
        <f>+DD58/DD68</f>
        <v>2.4265900286202347</v>
      </c>
      <c r="DE61" s="77"/>
      <c r="DF61" s="66">
        <f>+DF58/DF68</f>
        <v>1.9965435250167325</v>
      </c>
      <c r="DG61" s="77"/>
      <c r="DH61" s="74">
        <f>+DH58/DH68</f>
        <v>1.9913116196489347</v>
      </c>
      <c r="DI61" s="78"/>
      <c r="DJ61" s="61"/>
    </row>
    <row r="62" spans="1:114">
      <c r="A62" s="98" t="s">
        <v>75</v>
      </c>
      <c r="B62" s="64">
        <f>+B58/B69</f>
        <v>1.3585265279810383</v>
      </c>
      <c r="C62" s="76"/>
      <c r="D62" s="66">
        <f>+D58/D69</f>
        <v>12.982463659456377</v>
      </c>
      <c r="E62" s="77"/>
      <c r="F62" s="66">
        <f>+F58/F69</f>
        <v>7.3873669287029236</v>
      </c>
      <c r="G62" s="77"/>
      <c r="H62" s="66">
        <f>+H58/H69</f>
        <v>4.0179000045825557</v>
      </c>
      <c r="I62" s="77"/>
      <c r="J62" s="66">
        <f>+J58/J69</f>
        <v>3.179826753001882</v>
      </c>
      <c r="K62" s="77"/>
      <c r="L62" s="66">
        <f>+L58/L69</f>
        <v>2.6823132453533982</v>
      </c>
      <c r="M62" s="77"/>
      <c r="N62" s="66">
        <f>+N58/N69</f>
        <v>2.2751227900969639</v>
      </c>
      <c r="O62" s="77"/>
      <c r="P62" s="66">
        <f>+P58/P69</f>
        <v>2.0493804933477775</v>
      </c>
      <c r="Q62" s="77"/>
      <c r="R62" s="66">
        <f>+R58/R69</f>
        <v>1.8388130414364487</v>
      </c>
      <c r="S62" s="77"/>
      <c r="T62" s="66">
        <f>+T58/T69</f>
        <v>1.6161817047736744</v>
      </c>
      <c r="U62" s="77"/>
      <c r="V62" s="66">
        <f>+V58/V69</f>
        <v>1.4833256048501366</v>
      </c>
      <c r="W62" s="77"/>
      <c r="X62" s="66">
        <f>+X58/X69</f>
        <v>1.330560605853724</v>
      </c>
      <c r="Y62" s="77"/>
      <c r="Z62" s="66">
        <f>+Z58/Z69</f>
        <v>1.2178505917235705</v>
      </c>
      <c r="AA62" s="77"/>
      <c r="AB62" s="66">
        <f>+AB58/AB69</f>
        <v>12.594160233333266</v>
      </c>
      <c r="AC62" s="77"/>
      <c r="AD62" s="66">
        <f>+AD58/AD69</f>
        <v>6.9829018020722167</v>
      </c>
      <c r="AE62" s="77"/>
      <c r="AF62" s="64">
        <f>+AF58/AF69</f>
        <v>4.2605762740966941</v>
      </c>
      <c r="AG62" s="76"/>
      <c r="AH62" s="64">
        <f>+AH58/AH69</f>
        <v>3.5869921660533399</v>
      </c>
      <c r="AI62" s="76"/>
      <c r="AJ62" s="64">
        <f>+AJ58/AJ69</f>
        <v>3.1643391903042497</v>
      </c>
      <c r="AK62" s="76"/>
      <c r="AL62" s="64">
        <f>+AL58/AL69</f>
        <v>2.576421779691858</v>
      </c>
      <c r="AM62" s="76"/>
      <c r="AN62" s="64">
        <f>+AN58/AN69</f>
        <v>2.1867844541222956</v>
      </c>
      <c r="AO62" s="76"/>
      <c r="AP62" s="66">
        <f>+AP58/AP69</f>
        <v>1.9048876501162215</v>
      </c>
      <c r="AQ62" s="77"/>
      <c r="AR62" s="66">
        <f>+AR58/AR69</f>
        <v>1.5894874975356565</v>
      </c>
      <c r="AS62" s="77"/>
      <c r="AT62" s="66">
        <f>+AT58/AT69</f>
        <v>1.4302887241392779</v>
      </c>
      <c r="AU62" s="77"/>
      <c r="AV62" s="66">
        <f>+AV58/AV69</f>
        <v>1.3125508467311791</v>
      </c>
      <c r="AW62" s="77"/>
      <c r="AX62" s="64">
        <f>+AX58/AX69</f>
        <v>1.1422551469465247</v>
      </c>
      <c r="AY62" s="76"/>
      <c r="AZ62" s="66">
        <f>+AZ58/AZ69</f>
        <v>10.300762420489592</v>
      </c>
      <c r="BA62" s="77"/>
      <c r="BB62" s="66">
        <f>+BB58/BB69</f>
        <v>6.0996979856452027</v>
      </c>
      <c r="BC62" s="77"/>
      <c r="BD62" s="66">
        <f>+BD58/BD69</f>
        <v>3.3184921353529728</v>
      </c>
      <c r="BE62" s="77"/>
      <c r="BF62" s="66">
        <f>+BF58/BF69</f>
        <v>3.0693047558276891</v>
      </c>
      <c r="BG62" s="77"/>
      <c r="BH62" s="66">
        <f>+BH58/BH69</f>
        <v>2.5321436752008717</v>
      </c>
      <c r="BI62" s="77"/>
      <c r="BJ62" s="64">
        <f>+BJ58/BJ69</f>
        <v>2.0951940480285725</v>
      </c>
      <c r="BK62" s="76"/>
      <c r="BL62" s="66">
        <f>+BL58/BL69</f>
        <v>1.8727989839129557</v>
      </c>
      <c r="BM62" s="77"/>
      <c r="BN62" s="66">
        <f>+BN58/BN69</f>
        <v>1.6483473385328651</v>
      </c>
      <c r="BO62" s="77"/>
      <c r="BP62" s="66">
        <f>+BP58/BP69</f>
        <v>1.45642295392307</v>
      </c>
      <c r="BQ62" s="77"/>
      <c r="BR62" s="66">
        <f>+BR58/BR69</f>
        <v>1.31621723963503</v>
      </c>
      <c r="BS62" s="77"/>
      <c r="BT62" s="66">
        <f>+BT58/BT69</f>
        <v>1.3560008526311469</v>
      </c>
      <c r="BU62" s="77"/>
      <c r="BV62" s="66">
        <f>+BV58/BV69</f>
        <v>1.1736504575686508</v>
      </c>
      <c r="BW62" s="77"/>
      <c r="BX62" s="66">
        <f>+BX58/BX69</f>
        <v>13.302333796933327</v>
      </c>
      <c r="BY62" s="77"/>
      <c r="BZ62" s="64">
        <f>+BZ58/BZ69</f>
        <v>13.227466484610334</v>
      </c>
      <c r="CA62" s="76"/>
      <c r="CB62" s="64">
        <f>+CB58/CB69</f>
        <v>7.159160032793678</v>
      </c>
      <c r="CC62" s="76"/>
      <c r="CD62" s="66">
        <f>+CD58/CD69</f>
        <v>3.4230663336067213</v>
      </c>
      <c r="CE62" s="77"/>
      <c r="CF62" s="66">
        <f>+CF58/CF69</f>
        <v>2.9595657802519941</v>
      </c>
      <c r="CG62" s="77"/>
      <c r="CH62" s="66">
        <f>+CH58/CH69</f>
        <v>2.4761339260699455</v>
      </c>
      <c r="CI62" s="77"/>
      <c r="CJ62" s="66">
        <f>+CJ58/CJ69</f>
        <v>2.1422518929160037</v>
      </c>
      <c r="CK62" s="77"/>
      <c r="CL62" s="66">
        <f>+CL58/CL69</f>
        <v>1.9086090867225867</v>
      </c>
      <c r="CM62" s="77"/>
      <c r="CN62" s="66">
        <f>+CN58/CN69</f>
        <v>1.6689244482220533</v>
      </c>
      <c r="CO62" s="77"/>
      <c r="CP62" s="66">
        <f>+CP58/CP69</f>
        <v>1.4806738291635366</v>
      </c>
      <c r="CQ62" s="77"/>
      <c r="CR62" s="66">
        <f>+CR58/CR69</f>
        <v>1.3508365992894478</v>
      </c>
      <c r="CS62" s="77"/>
      <c r="CT62" s="66">
        <f>+CT58/CT69</f>
        <v>1.1886970682338049</v>
      </c>
      <c r="CU62" s="77"/>
      <c r="CV62" s="66">
        <f>+CV58/CV69</f>
        <v>12.665880867149372</v>
      </c>
      <c r="CW62" s="77"/>
      <c r="CX62" s="66">
        <f>+CX58/CX69</f>
        <v>7.3370998731884889</v>
      </c>
      <c r="CY62" s="77"/>
      <c r="CZ62" s="66">
        <f>+CZ58/CZ69</f>
        <v>4.2683318823354517</v>
      </c>
      <c r="DA62" s="77"/>
      <c r="DB62" s="66">
        <f>+DB58/DB69</f>
        <v>3.2936643856240151</v>
      </c>
      <c r="DC62" s="77"/>
      <c r="DD62" s="66">
        <f>+DD58/DD69</f>
        <v>2.7359402897412548</v>
      </c>
      <c r="DE62" s="77"/>
      <c r="DF62" s="66">
        <f>+DF58/DF69</f>
        <v>2.2442321098811018</v>
      </c>
      <c r="DG62" s="77"/>
      <c r="DH62" s="74">
        <f>+DH58/DH69</f>
        <v>2.2383511411593342</v>
      </c>
      <c r="DI62" s="78"/>
      <c r="DJ62" s="61"/>
    </row>
    <row r="63" spans="1:114" s="26" customFormat="1">
      <c r="A63" s="63" t="s">
        <v>72</v>
      </c>
      <c r="B63" s="64">
        <f>+B58/B70</f>
        <v>0.76771945692393473</v>
      </c>
      <c r="C63" s="76"/>
      <c r="D63" s="66">
        <f>+D58/D70</f>
        <v>8.8098167526319369</v>
      </c>
      <c r="E63" s="77"/>
      <c r="F63" s="66">
        <f>+F58/F70</f>
        <v>4.3319730079691894</v>
      </c>
      <c r="G63" s="77"/>
      <c r="H63" s="66">
        <f>+H58/H70</f>
        <v>2.7542076697484821</v>
      </c>
      <c r="I63" s="77"/>
      <c r="J63" s="66">
        <f>+J58/J70</f>
        <v>2.2191794130591447</v>
      </c>
      <c r="K63" s="77"/>
      <c r="L63" s="66">
        <f>+L58/L70</f>
        <v>1.8541956668076498</v>
      </c>
      <c r="M63" s="77"/>
      <c r="N63" s="66">
        <f>+N58/N70</f>
        <v>1.5841241775397077</v>
      </c>
      <c r="O63" s="77"/>
      <c r="P63" s="66">
        <f>+P58/P70</f>
        <v>1.3956834200901487</v>
      </c>
      <c r="Q63" s="77"/>
      <c r="R63" s="66">
        <f>+R58/R70</f>
        <v>1.1981681405671325</v>
      </c>
      <c r="S63" s="77"/>
      <c r="T63" s="66">
        <f>+T58/T70</f>
        <v>1.0628636067931838</v>
      </c>
      <c r="U63" s="77"/>
      <c r="V63" s="66">
        <f>+V58/V70</f>
        <v>0.99319837775284536</v>
      </c>
      <c r="W63" s="77"/>
      <c r="X63" s="66">
        <f>+X58/X70</f>
        <v>0.8950691974928433</v>
      </c>
      <c r="Y63" s="77"/>
      <c r="Z63" s="66">
        <f>+Z58/Z70</f>
        <v>0.81329769643012972</v>
      </c>
      <c r="AA63" s="77"/>
      <c r="AB63" s="66">
        <f>+AB58/AB70</f>
        <v>9.3596009517784822</v>
      </c>
      <c r="AC63" s="77"/>
      <c r="AD63" s="66">
        <f>+AD58/AD70</f>
        <v>4.4573265019157278</v>
      </c>
      <c r="AE63" s="77"/>
      <c r="AF63" s="64">
        <f>+AF58/AF70</f>
        <v>3.2626025167030366</v>
      </c>
      <c r="AG63" s="76"/>
      <c r="AH63" s="64">
        <f>+AH58/AH70</f>
        <v>2.7522081081916991</v>
      </c>
      <c r="AI63" s="76"/>
      <c r="AJ63" s="64">
        <f>+AJ58/AJ70</f>
        <v>2.4173542675319495</v>
      </c>
      <c r="AK63" s="76"/>
      <c r="AL63" s="64">
        <f>+AL58/AL70</f>
        <v>1.9726224343888699</v>
      </c>
      <c r="AM63" s="76"/>
      <c r="AN63" s="64">
        <f>+AN58/AN70</f>
        <v>1.6920883933042135</v>
      </c>
      <c r="AO63" s="76"/>
      <c r="AP63" s="66">
        <f>+AP58/AP70</f>
        <v>1.4019033523883657</v>
      </c>
      <c r="AQ63" s="77"/>
      <c r="AR63" s="66">
        <f>+AR58/AR70</f>
        <v>1.1768190415295783</v>
      </c>
      <c r="AS63" s="77"/>
      <c r="AT63" s="66">
        <f>+AT58/AT70</f>
        <v>1.0686456723755642</v>
      </c>
      <c r="AU63" s="77"/>
      <c r="AV63" s="66">
        <f>+AV58/AV70</f>
        <v>0.98409379852156875</v>
      </c>
      <c r="AW63" s="77"/>
      <c r="AX63" s="64">
        <f>+AX58/AX70</f>
        <v>0.85242484624756476</v>
      </c>
      <c r="AY63" s="76"/>
      <c r="AZ63" s="66">
        <f>+AZ58/AZ70</f>
        <v>8.1618312860791278</v>
      </c>
      <c r="BA63" s="77"/>
      <c r="BB63" s="66">
        <f>+BB58/BB70</f>
        <v>4.1540792520402334</v>
      </c>
      <c r="BC63" s="77"/>
      <c r="BD63" s="66">
        <f>+BD58/BD70</f>
        <v>2.6574657171584186</v>
      </c>
      <c r="BE63" s="77"/>
      <c r="BF63" s="66">
        <f>+BF58/BF70</f>
        <v>2.4418208247837914</v>
      </c>
      <c r="BG63" s="77"/>
      <c r="BH63" s="66">
        <f>+BH58/BH70</f>
        <v>2.0041643757946677</v>
      </c>
      <c r="BI63" s="77"/>
      <c r="BJ63" s="64">
        <f>+BJ58/BJ70</f>
        <v>1.6868788050868668</v>
      </c>
      <c r="BK63" s="76"/>
      <c r="BL63" s="66">
        <f>+BL58/BL70</f>
        <v>1.4641742861530271</v>
      </c>
      <c r="BM63" s="77"/>
      <c r="BN63" s="66">
        <f>+BN58/BN70</f>
        <v>1.2236599731173579</v>
      </c>
      <c r="BO63" s="77"/>
      <c r="BP63" s="66">
        <f>+BP58/BP70</f>
        <v>1.0910063552378011</v>
      </c>
      <c r="BQ63" s="77"/>
      <c r="BR63" s="66">
        <f>+BR58/BR70</f>
        <v>0.98320108681411689</v>
      </c>
      <c r="BS63" s="77"/>
      <c r="BT63" s="66">
        <f>+BT58/BT70</f>
        <v>1.0191578951173783</v>
      </c>
      <c r="BU63" s="77"/>
      <c r="BV63" s="66">
        <f>+BV58/BV70</f>
        <v>0.86507665795933097</v>
      </c>
      <c r="BW63" s="77"/>
      <c r="BX63" s="66">
        <f>+BX58/BX70</f>
        <v>10.163965810505974</v>
      </c>
      <c r="BY63" s="77"/>
      <c r="BZ63" s="64">
        <f>+BZ58/BZ70</f>
        <v>10.106761652619722</v>
      </c>
      <c r="CA63" s="76"/>
      <c r="CB63" s="64">
        <f>+CB58/CB70</f>
        <v>7.0822189226406218</v>
      </c>
      <c r="CC63" s="76"/>
      <c r="CD63" s="66">
        <f>+CD58/CD70</f>
        <v>2.4987026504622589</v>
      </c>
      <c r="CE63" s="77"/>
      <c r="CF63" s="66">
        <f>+CF58/CF70</f>
        <v>2.153694512934996</v>
      </c>
      <c r="CG63" s="77"/>
      <c r="CH63" s="66">
        <f>+CH58/CH70</f>
        <v>1.8427873784149715</v>
      </c>
      <c r="CI63" s="77"/>
      <c r="CJ63" s="66">
        <f>+CJ58/CJ70</f>
        <v>1.5696201782438755</v>
      </c>
      <c r="CK63" s="77"/>
      <c r="CL63" s="66">
        <f>+CL58/CL70</f>
        <v>1.3403480914383865</v>
      </c>
      <c r="CM63" s="77"/>
      <c r="CN63" s="66">
        <f>+CN58/CN70</f>
        <v>1.184312741479852</v>
      </c>
      <c r="CO63" s="77"/>
      <c r="CP63" s="66">
        <f>+CP58/CP70</f>
        <v>1.0623859113490104</v>
      </c>
      <c r="CQ63" s="77"/>
      <c r="CR63" s="66">
        <f>+CR58/CR70</f>
        <v>0.96347463233316732</v>
      </c>
      <c r="CS63" s="77"/>
      <c r="CT63" s="66">
        <f>+CT58/CT70</f>
        <v>0.84390801372284874</v>
      </c>
      <c r="CU63" s="77"/>
      <c r="CV63" s="66">
        <f>+CV58/CV70</f>
        <v>9.960511472387461</v>
      </c>
      <c r="CW63" s="77"/>
      <c r="CX63" s="66">
        <f>+CX58/CX70</f>
        <v>4.8525204914132658</v>
      </c>
      <c r="CY63" s="77"/>
      <c r="CZ63" s="66">
        <f>+CZ58/CZ70</f>
        <v>3.2242184137852838</v>
      </c>
      <c r="DA63" s="77"/>
      <c r="DB63" s="66">
        <f>+DB58/DB70</f>
        <v>2.5069150490895376</v>
      </c>
      <c r="DC63" s="77"/>
      <c r="DD63" s="66">
        <f>+DD58/DD70</f>
        <v>2.0493463521506725</v>
      </c>
      <c r="DE63" s="77"/>
      <c r="DF63" s="66">
        <f>+DF58/DF70</f>
        <v>1.7154449608701836</v>
      </c>
      <c r="DG63" s="77"/>
      <c r="DH63" s="74">
        <f>+DH58/DH70</f>
        <v>1.7109496690889223</v>
      </c>
      <c r="DI63" s="78"/>
      <c r="DJ63" s="61"/>
    </row>
    <row r="64" spans="1:114" s="26" customFormat="1" ht="12.75" customHeight="1">
      <c r="A64" s="63"/>
      <c r="B64" s="59"/>
      <c r="C64" s="76"/>
      <c r="D64" s="92"/>
      <c r="E64" s="77"/>
      <c r="F64" s="92"/>
      <c r="G64" s="77"/>
      <c r="H64" s="92"/>
      <c r="I64" s="77"/>
      <c r="J64" s="92"/>
      <c r="K64" s="77"/>
      <c r="L64" s="92"/>
      <c r="M64" s="77"/>
      <c r="N64" s="92"/>
      <c r="O64" s="77"/>
      <c r="P64" s="92"/>
      <c r="Q64" s="77"/>
      <c r="R64" s="92"/>
      <c r="S64" s="77"/>
      <c r="T64" s="92"/>
      <c r="U64" s="77"/>
      <c r="V64" s="92"/>
      <c r="W64" s="77"/>
      <c r="X64" s="92"/>
      <c r="Y64" s="77"/>
      <c r="Z64" s="92"/>
      <c r="AA64" s="77"/>
      <c r="AB64" s="92"/>
      <c r="AC64" s="77"/>
      <c r="AD64" s="92"/>
      <c r="AE64" s="77"/>
      <c r="AF64" s="59"/>
      <c r="AG64" s="76"/>
      <c r="AH64" s="59"/>
      <c r="AI64" s="76"/>
      <c r="AJ64" s="59"/>
      <c r="AK64" s="76"/>
      <c r="AL64" s="59"/>
      <c r="AM64" s="76"/>
      <c r="AN64" s="59"/>
      <c r="AO64" s="76"/>
      <c r="AP64" s="92"/>
      <c r="AQ64" s="77"/>
      <c r="AR64" s="92"/>
      <c r="AS64" s="77"/>
      <c r="AT64" s="92"/>
      <c r="AU64" s="77"/>
      <c r="AV64" s="92"/>
      <c r="AW64" s="77"/>
      <c r="AX64" s="59"/>
      <c r="AY64" s="76"/>
      <c r="AZ64" s="92"/>
      <c r="BA64" s="77"/>
      <c r="BB64" s="92"/>
      <c r="BC64" s="77"/>
      <c r="BD64" s="92"/>
      <c r="BE64" s="77"/>
      <c r="BF64" s="92"/>
      <c r="BG64" s="77"/>
      <c r="BH64" s="92"/>
      <c r="BI64" s="77"/>
      <c r="BJ64" s="59"/>
      <c r="BK64" s="76"/>
      <c r="BL64" s="92"/>
      <c r="BM64" s="77"/>
      <c r="BN64" s="92"/>
      <c r="BO64" s="77"/>
      <c r="BP64" s="92"/>
      <c r="BQ64" s="77"/>
      <c r="BR64" s="92"/>
      <c r="BS64" s="77"/>
      <c r="BT64" s="92"/>
      <c r="BU64" s="77"/>
      <c r="BV64" s="92"/>
      <c r="BW64" s="77"/>
      <c r="BX64" s="92"/>
      <c r="BY64" s="77"/>
      <c r="BZ64" s="59"/>
      <c r="CA64" s="76"/>
      <c r="CB64" s="59"/>
      <c r="CC64" s="76"/>
      <c r="CD64" s="92"/>
      <c r="CE64" s="77"/>
      <c r="CF64" s="92"/>
      <c r="CG64" s="77"/>
      <c r="CH64" s="92"/>
      <c r="CI64" s="77"/>
      <c r="CJ64" s="92"/>
      <c r="CK64" s="77"/>
      <c r="CL64" s="92"/>
      <c r="CM64" s="77"/>
      <c r="CN64" s="92"/>
      <c r="CO64" s="77"/>
      <c r="CP64" s="92"/>
      <c r="CQ64" s="77"/>
      <c r="CR64" s="92"/>
      <c r="CS64" s="77"/>
      <c r="CT64" s="92"/>
      <c r="CU64" s="77"/>
      <c r="CV64" s="92"/>
      <c r="CW64" s="77"/>
      <c r="CX64" s="92"/>
      <c r="CY64" s="77"/>
      <c r="CZ64" s="92"/>
      <c r="DA64" s="77"/>
      <c r="DB64" s="92"/>
      <c r="DC64" s="77"/>
      <c r="DD64" s="92"/>
      <c r="DE64" s="77"/>
      <c r="DF64" s="92"/>
      <c r="DG64" s="77"/>
      <c r="DH64" s="93"/>
      <c r="DI64" s="78"/>
      <c r="DJ64" s="61"/>
    </row>
    <row r="65" spans="1:114" s="90" customFormat="1" ht="13.5" customHeight="1">
      <c r="A65" s="59" t="s">
        <v>78</v>
      </c>
      <c r="B65" s="214">
        <f>+'Deuda Interna colones'!B64</f>
        <v>36495246.081759401</v>
      </c>
      <c r="C65" s="278"/>
      <c r="D65" s="216">
        <f>+'Deuda Interna colones'!D64</f>
        <v>0</v>
      </c>
      <c r="E65" s="279"/>
      <c r="F65" s="216">
        <f>+'Deuda Interna colones'!F64</f>
        <v>0</v>
      </c>
      <c r="G65" s="279"/>
      <c r="H65" s="216">
        <f>+'Deuda Interna colones'!H64</f>
        <v>0</v>
      </c>
      <c r="I65" s="279"/>
      <c r="J65" s="216">
        <f>+'Deuda Interna colones'!J64</f>
        <v>0</v>
      </c>
      <c r="K65" s="279"/>
      <c r="L65" s="216">
        <f>+'Deuda Interna colones'!J64</f>
        <v>0</v>
      </c>
      <c r="M65" s="279"/>
      <c r="N65" s="216">
        <f>+'Deuda Interna colones'!N64</f>
        <v>0</v>
      </c>
      <c r="O65" s="279"/>
      <c r="P65" s="216">
        <f>+'Deuda Interna colones'!P64</f>
        <v>0</v>
      </c>
      <c r="Q65" s="279"/>
      <c r="R65" s="216">
        <f>+'Deuda Interna colones'!R64</f>
        <v>0</v>
      </c>
      <c r="S65" s="279"/>
      <c r="T65" s="216">
        <f>+'Deuda Interna colones'!T64</f>
        <v>0</v>
      </c>
      <c r="U65" s="279"/>
      <c r="V65" s="216">
        <f>+'Deuda Interna colones'!V64</f>
        <v>0</v>
      </c>
      <c r="W65" s="279"/>
      <c r="X65" s="216">
        <f>+'Deuda Interna colones'!X64</f>
        <v>0</v>
      </c>
      <c r="Y65" s="279"/>
      <c r="Z65" s="216">
        <f>+'Deuda Interna colones'!Z64</f>
        <v>40326625.935924597</v>
      </c>
      <c r="AA65" s="279"/>
      <c r="AB65" s="216">
        <f>+'Deuda Interna colones'!AB64</f>
        <v>0</v>
      </c>
      <c r="AC65" s="279"/>
      <c r="AD65" s="216">
        <f>+'Deuda Interna colones'!AB64</f>
        <v>0</v>
      </c>
      <c r="AE65" s="279"/>
      <c r="AF65" s="214">
        <f>+'Deuda Interna colones'!AD64</f>
        <v>0</v>
      </c>
      <c r="AG65" s="278"/>
      <c r="AH65" s="214">
        <f>+'Deuda Interna colones'!AF64</f>
        <v>0</v>
      </c>
      <c r="AI65" s="278"/>
      <c r="AJ65" s="214">
        <f>+'Deuda Interna colones'!AH64</f>
        <v>0</v>
      </c>
      <c r="AK65" s="278"/>
      <c r="AL65" s="214">
        <f>+'Deuda Interna colones'!AJ64</f>
        <v>0</v>
      </c>
      <c r="AM65" s="278"/>
      <c r="AN65" s="214">
        <f>+'Deuda Interna colones'!AL64</f>
        <v>0</v>
      </c>
      <c r="AO65" s="278"/>
      <c r="AP65" s="216">
        <f>+'Deuda Interna colones'!AN64</f>
        <v>0</v>
      </c>
      <c r="AQ65" s="279"/>
      <c r="AR65" s="216">
        <f>+'Deuda Interna colones'!AN64</f>
        <v>0</v>
      </c>
      <c r="AS65" s="279"/>
      <c r="AT65" s="216">
        <f>+'Deuda Interna colones'!AR64</f>
        <v>0</v>
      </c>
      <c r="AU65" s="279"/>
      <c r="AV65" s="216">
        <f>+'Deuda Interna colones'!AT64</f>
        <v>0</v>
      </c>
      <c r="AW65" s="279"/>
      <c r="AX65" s="214">
        <f>+'Deuda Interna colones'!AX64</f>
        <v>44810030.571349204</v>
      </c>
      <c r="AY65" s="278"/>
      <c r="AZ65" s="216">
        <f>+'Deuda Interna colones'!AZ64</f>
        <v>0</v>
      </c>
      <c r="BA65" s="279"/>
      <c r="BB65" s="216">
        <f>+'Deuda Interna colones'!BB64</f>
        <v>0</v>
      </c>
      <c r="BC65" s="279"/>
      <c r="BD65" s="216">
        <f>+'Deuda Interna colones'!BD64</f>
        <v>0</v>
      </c>
      <c r="BE65" s="279"/>
      <c r="BF65" s="216">
        <f>+'Deuda Interna colones'!BF64</f>
        <v>0</v>
      </c>
      <c r="BG65" s="279"/>
      <c r="BH65" s="216">
        <f>+'Deuda Interna colones'!BH64</f>
        <v>0</v>
      </c>
      <c r="BI65" s="279"/>
      <c r="BJ65" s="214">
        <f>+'Deuda Interna colones'!BJ64</f>
        <v>0</v>
      </c>
      <c r="BK65" s="278"/>
      <c r="BL65" s="216">
        <f>+'Deuda Interna colones'!BL64</f>
        <v>0</v>
      </c>
      <c r="BM65" s="279"/>
      <c r="BN65" s="216">
        <f>+'Deuda Interna colones'!BN64</f>
        <v>0</v>
      </c>
      <c r="BO65" s="279"/>
      <c r="BP65" s="216">
        <f>+'Deuda Interna colones'!BP64</f>
        <v>0</v>
      </c>
      <c r="BQ65" s="279"/>
      <c r="BR65" s="216">
        <f>+'Deuda Interna colones'!BR64</f>
        <v>0</v>
      </c>
      <c r="BS65" s="279"/>
      <c r="BT65" s="216">
        <f>+'Deuda Interna colones'!BT64</f>
        <v>0</v>
      </c>
      <c r="BU65" s="279"/>
      <c r="BV65" s="216">
        <f>+'Deuda Interna colones'!BV64</f>
        <v>47059272.162280098</v>
      </c>
      <c r="BW65" s="279"/>
      <c r="BX65" s="216">
        <f>+'Deuda Interna colones'!BX64</f>
        <v>0</v>
      </c>
      <c r="BY65" s="279"/>
      <c r="BZ65" s="214">
        <f>+'Deuda Interna colones'!BZ64</f>
        <v>0</v>
      </c>
      <c r="CA65" s="278"/>
      <c r="CB65" s="214">
        <f>+'Deuda Interna colones'!CB64</f>
        <v>0</v>
      </c>
      <c r="CC65" s="278"/>
      <c r="CD65" s="216">
        <f>+'Deuda Interna colones'!CD64</f>
        <v>0</v>
      </c>
      <c r="CE65" s="279"/>
      <c r="CF65" s="216">
        <f>+'Deuda Interna colones'!CF64</f>
        <v>0</v>
      </c>
      <c r="CG65" s="279"/>
      <c r="CH65" s="216">
        <f>+'Deuda Interna colones'!CH64</f>
        <v>0</v>
      </c>
      <c r="CI65" s="279"/>
      <c r="CJ65" s="216">
        <f>+'Deuda Interna colones'!CJ64</f>
        <v>0</v>
      </c>
      <c r="CK65" s="279"/>
      <c r="CL65" s="216">
        <f>+'Deuda Interna colones'!CL64</f>
        <v>0</v>
      </c>
      <c r="CM65" s="279"/>
      <c r="CN65" s="216">
        <f>+'Deuda Interna colones'!CN64</f>
        <v>0</v>
      </c>
      <c r="CO65" s="77"/>
      <c r="CP65" s="216">
        <f>+'Deuda Interna colones'!CP64</f>
        <v>0</v>
      </c>
      <c r="CQ65" s="77"/>
      <c r="CR65" s="216">
        <f>+'Deuda Interna colones'!CR64</f>
        <v>0</v>
      </c>
      <c r="CS65" s="77"/>
      <c r="CT65" s="216">
        <f>+'Deuda Interna colones'!CT64</f>
        <v>49115934.700000003</v>
      </c>
      <c r="CU65" s="77"/>
      <c r="CV65" s="216">
        <f>+'Deuda Interna colones'!CV64</f>
        <v>0</v>
      </c>
      <c r="CW65" s="77"/>
      <c r="CX65" s="216">
        <f>+'Deuda Interna colones'!CX64</f>
        <v>0</v>
      </c>
      <c r="CY65" s="77"/>
      <c r="CZ65" s="216">
        <f>+'Deuda Interna colones'!CZ64</f>
        <v>0</v>
      </c>
      <c r="DA65" s="77"/>
      <c r="DB65" s="216">
        <f>+'Deuda Interna colones'!DB64</f>
        <v>0</v>
      </c>
      <c r="DC65" s="77"/>
      <c r="DD65" s="216">
        <f>+'Deuda Interna colones'!DD64</f>
        <v>0</v>
      </c>
      <c r="DE65" s="77"/>
      <c r="DF65" s="216">
        <f>+'Deuda Interna colones'!DF64</f>
        <v>0</v>
      </c>
      <c r="DG65" s="77"/>
      <c r="DH65" s="231">
        <f>+'Deuda Interna colones'!DH64</f>
        <v>0</v>
      </c>
      <c r="DI65" s="78"/>
      <c r="DJ65" s="61"/>
    </row>
    <row r="66" spans="1:114" s="90" customFormat="1" ht="13.5" customHeight="1">
      <c r="A66" s="59" t="s">
        <v>79</v>
      </c>
      <c r="B66" s="143">
        <f>+'Deuda Externa dólares'!B73</f>
        <v>-4.4999999999999998E-2</v>
      </c>
      <c r="C66" s="85"/>
      <c r="D66" s="144">
        <f>+'Deuda Externa dólares'!D73</f>
        <v>0</v>
      </c>
      <c r="E66" s="87"/>
      <c r="F66" s="144">
        <f>+'Deuda Externa dólares'!F73</f>
        <v>0</v>
      </c>
      <c r="G66" s="87"/>
      <c r="H66" s="144">
        <f>+'Deuda Externa dólares'!H73</f>
        <v>0</v>
      </c>
      <c r="I66" s="87"/>
      <c r="J66" s="144">
        <f>+'Deuda Externa dólares'!J73</f>
        <v>0</v>
      </c>
      <c r="K66" s="87"/>
      <c r="L66" s="144">
        <f>+'Deuda Externa dólares'!L73</f>
        <v>0</v>
      </c>
      <c r="M66" s="87"/>
      <c r="N66" s="144">
        <f>+'Deuda Externa dólares'!N73</f>
        <v>0</v>
      </c>
      <c r="O66" s="87"/>
      <c r="P66" s="144">
        <f>+'Deuda Externa dólares'!P73</f>
        <v>0</v>
      </c>
      <c r="Q66" s="87"/>
      <c r="R66" s="144">
        <f>+'Deuda Externa dólares'!R73</f>
        <v>0</v>
      </c>
      <c r="S66" s="87"/>
      <c r="T66" s="144">
        <f>+'Deuda Externa dólares'!T73</f>
        <v>0</v>
      </c>
      <c r="U66" s="87"/>
      <c r="V66" s="144">
        <f>+'Deuda Externa dólares'!V73</f>
        <v>0</v>
      </c>
      <c r="W66" s="87"/>
      <c r="X66" s="144">
        <f>+'Deuda Externa dólares'!X73</f>
        <v>0</v>
      </c>
      <c r="Y66" s="87"/>
      <c r="Z66" s="144">
        <f>+'Deuda Externa dólares'!Z73</f>
        <v>3.9E-2</v>
      </c>
      <c r="AA66" s="87"/>
      <c r="AB66" s="144">
        <f>+'Deuda Externa dólares'!AB73</f>
        <v>0</v>
      </c>
      <c r="AC66" s="87"/>
      <c r="AD66" s="144">
        <f>+'Deuda Externa dólares'!AB73</f>
        <v>0</v>
      </c>
      <c r="AE66" s="87"/>
      <c r="AF66" s="143">
        <f>+'Deuda Externa dólares'!AD73</f>
        <v>0</v>
      </c>
      <c r="AG66" s="85"/>
      <c r="AH66" s="143">
        <f>+'Deuda Externa dólares'!AF73</f>
        <v>0</v>
      </c>
      <c r="AI66" s="85"/>
      <c r="AJ66" s="143">
        <f>+'Deuda Externa dólares'!AH73</f>
        <v>0</v>
      </c>
      <c r="AK66" s="85"/>
      <c r="AL66" s="143">
        <f>+'Deuda Externa dólares'!AJ73</f>
        <v>0</v>
      </c>
      <c r="AM66" s="85"/>
      <c r="AN66" s="143">
        <f>+'Deuda Externa dólares'!AL73</f>
        <v>0</v>
      </c>
      <c r="AO66" s="85"/>
      <c r="AP66" s="144">
        <f>+'Deuda Externa dólares'!AN73</f>
        <v>0</v>
      </c>
      <c r="AQ66" s="87"/>
      <c r="AR66" s="144">
        <f>+'Deuda Externa dólares'!AP73</f>
        <v>0</v>
      </c>
      <c r="AS66" s="87"/>
      <c r="AT66" s="144">
        <f>+'Deuda Externa dólares'!AR73</f>
        <v>0</v>
      </c>
      <c r="AU66" s="87"/>
      <c r="AV66" s="144">
        <f>+'Deuda Externa dólares'!AT73</f>
        <v>0</v>
      </c>
      <c r="AW66" s="87"/>
      <c r="AX66" s="143">
        <f>+'Deuda Externa dólares'!AX73</f>
        <v>4.2999999999999997E-2</v>
      </c>
      <c r="AY66" s="85"/>
      <c r="AZ66" s="144">
        <f>+'Deuda Externa dólares'!AZ73</f>
        <v>0</v>
      </c>
      <c r="BA66" s="87"/>
      <c r="BB66" s="144">
        <f>+'Deuda Externa dólares'!BB73</f>
        <v>0</v>
      </c>
      <c r="BC66" s="87"/>
      <c r="BD66" s="144">
        <f>+'Deuda Externa dólares'!BD73</f>
        <v>0</v>
      </c>
      <c r="BE66" s="87"/>
      <c r="BF66" s="144">
        <f>+'Deuda Externa dólares'!BF73</f>
        <v>0</v>
      </c>
      <c r="BG66" s="87"/>
      <c r="BH66" s="144">
        <f>+'Deuda Externa dólares'!BH73</f>
        <v>0</v>
      </c>
      <c r="BI66" s="87"/>
      <c r="BJ66" s="143">
        <f>+'Deuda Externa dólares'!BJ73</f>
        <v>0</v>
      </c>
      <c r="BK66" s="85"/>
      <c r="BL66" s="144">
        <f>+'Deuda Externa dólares'!BL73</f>
        <v>0</v>
      </c>
      <c r="BM66" s="87"/>
      <c r="BN66" s="144">
        <f>+'Deuda Externa dólares'!BN73</f>
        <v>0</v>
      </c>
      <c r="BO66" s="87"/>
      <c r="BP66" s="144">
        <f>+'Deuda Externa dólares'!BP73</f>
        <v>0</v>
      </c>
      <c r="BQ66" s="87"/>
      <c r="BR66" s="144">
        <f>+'Deuda Externa dólares'!BR73</f>
        <v>0</v>
      </c>
      <c r="BS66" s="87"/>
      <c r="BT66" s="144">
        <f>+'Deuda Externa dólares'!BT73</f>
        <v>0</v>
      </c>
      <c r="BU66" s="87"/>
      <c r="BV66" s="144">
        <f>+'Deuda Externa dólares'!BV73</f>
        <v>5.0999999999999997E-2</v>
      </c>
      <c r="BW66" s="87"/>
      <c r="BX66" s="144">
        <f>+'Deuda Externa dólares'!BX73</f>
        <v>0</v>
      </c>
      <c r="BY66" s="87"/>
      <c r="BZ66" s="143">
        <f>+'Deuda Externa dólares'!BZ73</f>
        <v>0</v>
      </c>
      <c r="CA66" s="85"/>
      <c r="CB66" s="143">
        <f>+'Deuda Externa dólares'!CB73</f>
        <v>0</v>
      </c>
      <c r="CC66" s="85"/>
      <c r="CD66" s="144">
        <f>+'Deuda Externa dólares'!CD73</f>
        <v>0</v>
      </c>
      <c r="CE66" s="87"/>
      <c r="CF66" s="144">
        <f>+'Deuda Externa dólares'!CF73</f>
        <v>0</v>
      </c>
      <c r="CG66" s="87"/>
      <c r="CH66" s="144">
        <f>+'Deuda Externa dólares'!CH73</f>
        <v>0</v>
      </c>
      <c r="CI66" s="87"/>
      <c r="CJ66" s="144">
        <f>+'Deuda Externa dólares'!CJ73</f>
        <v>0</v>
      </c>
      <c r="CK66" s="87"/>
      <c r="CL66" s="144">
        <f>+'Deuda Externa dólares'!CL73</f>
        <v>0</v>
      </c>
      <c r="CM66" s="87"/>
      <c r="CN66" s="144">
        <f>+'Deuda Externa dólares'!CN73</f>
        <v>0</v>
      </c>
      <c r="CO66" s="77"/>
      <c r="CP66" s="144">
        <f>+'Deuda Externa dólares'!CP73</f>
        <v>0</v>
      </c>
      <c r="CQ66" s="77"/>
      <c r="CR66" s="144">
        <f>+'Deuda Externa dólares'!CR73</f>
        <v>0</v>
      </c>
      <c r="CS66" s="77"/>
      <c r="CT66" s="144">
        <f>+'Deuda Externa dólares'!CT73</f>
        <v>4.2999999999999997E-2</v>
      </c>
      <c r="CU66" s="77"/>
      <c r="CV66" s="144">
        <f>+'Deuda Externa dólares'!CV73</f>
        <v>0</v>
      </c>
      <c r="CW66" s="77"/>
      <c r="CX66" s="144">
        <f>+'Deuda Externa dólares'!CX73</f>
        <v>0</v>
      </c>
      <c r="CY66" s="77"/>
      <c r="CZ66" s="144">
        <f>+'Deuda Externa dólares'!CZ73</f>
        <v>0</v>
      </c>
      <c r="DA66" s="77"/>
      <c r="DB66" s="144">
        <f>+'Deuda Externa dólares'!DB73</f>
        <v>0</v>
      </c>
      <c r="DC66" s="77"/>
      <c r="DD66" s="144">
        <f>+'Deuda Externa dólares'!DD73</f>
        <v>0</v>
      </c>
      <c r="DE66" s="77"/>
      <c r="DF66" s="144">
        <f>+'Deuda Externa dólares'!DF73</f>
        <v>0</v>
      </c>
      <c r="DG66" s="77"/>
      <c r="DH66" s="155">
        <f>+'Deuda Externa dólares'!DH73</f>
        <v>0</v>
      </c>
      <c r="DI66" s="78"/>
      <c r="DJ66" s="61"/>
    </row>
    <row r="67" spans="1:114" s="90" customFormat="1" ht="13.5" customHeight="1">
      <c r="A67" s="59" t="s">
        <v>80</v>
      </c>
      <c r="B67" s="214">
        <f>+'Deuda Interna colones'!B66</f>
        <v>7208776.0499999998</v>
      </c>
      <c r="C67" s="278"/>
      <c r="D67" s="216">
        <f>+'Deuda Interna colones'!D66</f>
        <v>0</v>
      </c>
      <c r="E67" s="279"/>
      <c r="F67" s="216">
        <f>+'Deuda Interna colones'!F66</f>
        <v>0</v>
      </c>
      <c r="G67" s="279"/>
      <c r="H67" s="216">
        <f>+'Deuda Interna colones'!H66</f>
        <v>0</v>
      </c>
      <c r="I67" s="279"/>
      <c r="J67" s="216">
        <f>+'Deuda Interna colones'!J66</f>
        <v>0</v>
      </c>
      <c r="K67" s="279"/>
      <c r="L67" s="216">
        <f>+'Deuda Interna colones'!J66</f>
        <v>0</v>
      </c>
      <c r="M67" s="279"/>
      <c r="N67" s="216">
        <f>+'Deuda Interna colones'!N66</f>
        <v>0</v>
      </c>
      <c r="O67" s="279"/>
      <c r="P67" s="216">
        <f>+'Deuda Interna colones'!P66</f>
        <v>0</v>
      </c>
      <c r="Q67" s="279"/>
      <c r="R67" s="216">
        <f>+'Deuda Interna colones'!R66</f>
        <v>0</v>
      </c>
      <c r="S67" s="279"/>
      <c r="T67" s="216">
        <f>+'Deuda Interna colones'!T66</f>
        <v>0</v>
      </c>
      <c r="U67" s="279"/>
      <c r="V67" s="216">
        <f>+'Deuda Interna colones'!V66</f>
        <v>0</v>
      </c>
      <c r="W67" s="279"/>
      <c r="X67" s="216">
        <f>+'Deuda Interna colones'!X66</f>
        <v>0</v>
      </c>
      <c r="Y67" s="279"/>
      <c r="Z67" s="216">
        <f>+'Deuda Interna colones'!Z66</f>
        <v>9303146.1600000001</v>
      </c>
      <c r="AA67" s="279"/>
      <c r="AB67" s="216">
        <f>+'Deuda Interna colones'!AB66</f>
        <v>0</v>
      </c>
      <c r="AC67" s="279"/>
      <c r="AD67" s="216">
        <f>+'Deuda Interna colones'!AB66</f>
        <v>0</v>
      </c>
      <c r="AE67" s="279"/>
      <c r="AF67" s="214">
        <f>+'Deuda Interna colones'!AD66</f>
        <v>0</v>
      </c>
      <c r="AG67" s="278"/>
      <c r="AH67" s="214">
        <f>+'Deuda Interna colones'!AF66</f>
        <v>0</v>
      </c>
      <c r="AI67" s="278"/>
      <c r="AJ67" s="214">
        <f>+'Deuda Interna colones'!AH66</f>
        <v>0</v>
      </c>
      <c r="AK67" s="278"/>
      <c r="AL67" s="214">
        <f>+'Deuda Interna colones'!AJ66</f>
        <v>0</v>
      </c>
      <c r="AM67" s="278"/>
      <c r="AN67" s="214">
        <f>+'Deuda Interna colones'!AL66</f>
        <v>0</v>
      </c>
      <c r="AO67" s="278"/>
      <c r="AP67" s="216">
        <f>+'Deuda Interna colones'!AN66</f>
        <v>0</v>
      </c>
      <c r="AQ67" s="279"/>
      <c r="AR67" s="216">
        <f>+'Deuda Interna colones'!AP66</f>
        <v>0</v>
      </c>
      <c r="AS67" s="279"/>
      <c r="AT67" s="216">
        <f>+'Deuda Interna colones'!AR66</f>
        <v>0</v>
      </c>
      <c r="AU67" s="279"/>
      <c r="AV67" s="216">
        <f>+'Deuda Interna colones'!AT66</f>
        <v>0</v>
      </c>
      <c r="AW67" s="279"/>
      <c r="AX67" s="214">
        <f>+'Deuda Interna colones'!AX66</f>
        <v>9876240.0559999999</v>
      </c>
      <c r="AY67" s="278"/>
      <c r="AZ67" s="216">
        <f>+'Deuda Interna colones'!AZ66</f>
        <v>0</v>
      </c>
      <c r="BA67" s="279"/>
      <c r="BB67" s="216">
        <f>+'Deuda Interna colones'!BB66</f>
        <v>0</v>
      </c>
      <c r="BC67" s="279"/>
      <c r="BD67" s="216">
        <f>+'Deuda Interna colones'!BD66</f>
        <v>0</v>
      </c>
      <c r="BE67" s="279"/>
      <c r="BF67" s="216">
        <f>+'Deuda Interna colones'!BF66</f>
        <v>0</v>
      </c>
      <c r="BG67" s="279"/>
      <c r="BH67" s="216">
        <f>+'Deuda Interna colones'!BH66</f>
        <v>0</v>
      </c>
      <c r="BI67" s="279"/>
      <c r="BJ67" s="214">
        <f>+'Deuda Interna colones'!BJ66</f>
        <v>0</v>
      </c>
      <c r="BK67" s="278"/>
      <c r="BL67" s="216">
        <f>+'Deuda Interna colones'!BL66</f>
        <v>0</v>
      </c>
      <c r="BM67" s="279"/>
      <c r="BN67" s="216">
        <f>+'Deuda Interna colones'!BN66</f>
        <v>0</v>
      </c>
      <c r="BO67" s="279"/>
      <c r="BP67" s="216">
        <f>+'Deuda Interna colones'!BP66</f>
        <v>0</v>
      </c>
      <c r="BQ67" s="279"/>
      <c r="BR67" s="216">
        <f>+'Deuda Interna colones'!BR66</f>
        <v>0</v>
      </c>
      <c r="BS67" s="279"/>
      <c r="BT67" s="216">
        <f>+'Deuda Interna colones'!BT66</f>
        <v>0</v>
      </c>
      <c r="BU67" s="279"/>
      <c r="BV67" s="216">
        <f>+'Deuda Interna colones'!BV66</f>
        <v>9847245.3000000007</v>
      </c>
      <c r="BW67" s="279"/>
      <c r="BX67" s="216">
        <f>+'Deuda Interna colones'!BX66</f>
        <v>0</v>
      </c>
      <c r="BY67" s="279"/>
      <c r="BZ67" s="214">
        <f>+'Deuda Interna colones'!BZ66</f>
        <v>0</v>
      </c>
      <c r="CA67" s="278"/>
      <c r="CB67" s="214">
        <f>+'Deuda Interna colones'!CB66</f>
        <v>0</v>
      </c>
      <c r="CC67" s="278"/>
      <c r="CD67" s="216">
        <f>+'Deuda Interna colones'!CD66</f>
        <v>0</v>
      </c>
      <c r="CE67" s="279"/>
      <c r="CF67" s="216">
        <f>+'Deuda Interna colones'!CF66</f>
        <v>0</v>
      </c>
      <c r="CG67" s="279"/>
      <c r="CH67" s="216">
        <f>+'Deuda Interna colones'!CH66</f>
        <v>0</v>
      </c>
      <c r="CI67" s="279"/>
      <c r="CJ67" s="216">
        <f>+'Deuda Interna colones'!CJ66</f>
        <v>0</v>
      </c>
      <c r="CK67" s="279"/>
      <c r="CL67" s="216">
        <f>+'Deuda Interna colones'!CL66</f>
        <v>0</v>
      </c>
      <c r="CM67" s="279"/>
      <c r="CN67" s="216">
        <f>+'Deuda Interna colones'!CN66</f>
        <v>0</v>
      </c>
      <c r="CO67" s="77"/>
      <c r="CP67" s="216">
        <f>+'Deuda Interna colones'!CP66</f>
        <v>0</v>
      </c>
      <c r="CQ67" s="77"/>
      <c r="CR67" s="216">
        <f>+'Deuda Interna colones'!CR66</f>
        <v>0</v>
      </c>
      <c r="CS67" s="77"/>
      <c r="CT67" s="216">
        <f>+'Deuda Interna colones'!CT66</f>
        <v>10545702.479999999</v>
      </c>
      <c r="CU67" s="77"/>
      <c r="CV67" s="216">
        <f>+'Deuda Interna colones'!CV66</f>
        <v>0</v>
      </c>
      <c r="CW67" s="77"/>
      <c r="CX67" s="216">
        <f>+'Deuda Interna colones'!CX66</f>
        <v>0</v>
      </c>
      <c r="CY67" s="77"/>
      <c r="CZ67" s="216">
        <f>+'Deuda Interna colones'!CZ66</f>
        <v>0</v>
      </c>
      <c r="DA67" s="77"/>
      <c r="DB67" s="216">
        <f>+'Deuda Interna colones'!DB66</f>
        <v>0</v>
      </c>
      <c r="DC67" s="77"/>
      <c r="DD67" s="216">
        <f>+'Deuda Interna colones'!DD66</f>
        <v>0</v>
      </c>
      <c r="DE67" s="77"/>
      <c r="DF67" s="216">
        <f>+'Deuda Interna colones'!DF66</f>
        <v>0</v>
      </c>
      <c r="DG67" s="77"/>
      <c r="DH67" s="231">
        <f>+'Deuda Interna colones'!DH66</f>
        <v>0</v>
      </c>
      <c r="DI67" s="78"/>
      <c r="DJ67" s="61"/>
    </row>
    <row r="68" spans="1:114" s="90" customFormat="1" ht="13.5" customHeight="1">
      <c r="A68" s="59" t="s">
        <v>99</v>
      </c>
      <c r="B68" s="51">
        <f>+'Deuda Interna colones'!B67</f>
        <v>4694707.9704806497</v>
      </c>
      <c r="C68" s="280"/>
      <c r="D68" s="53">
        <f>+'Deuda Interna colones'!D67</f>
        <v>484264.97990032012</v>
      </c>
      <c r="E68" s="281"/>
      <c r="F68" s="53">
        <f>+'Deuda Interna colones'!F67</f>
        <v>905857.58419310011</v>
      </c>
      <c r="G68" s="281"/>
      <c r="H68" s="53">
        <f>+'Deuda Interna colones'!H67</f>
        <v>1731723.63477389</v>
      </c>
      <c r="I68" s="281"/>
      <c r="J68" s="53">
        <f>+'Deuda Interna colones'!J67</f>
        <v>2187603.6032804698</v>
      </c>
      <c r="K68" s="281"/>
      <c r="L68" s="53">
        <f>+'Deuda Interna colones'!L67</f>
        <v>2607861.2882482097</v>
      </c>
      <c r="M68" s="281"/>
      <c r="N68" s="53">
        <f>+'Deuda Interna colones'!N67</f>
        <v>3141346.1150748897</v>
      </c>
      <c r="O68" s="281"/>
      <c r="P68" s="53">
        <f>+'Deuda Interna colones'!P67</f>
        <v>3587150.8079760196</v>
      </c>
      <c r="Q68" s="281"/>
      <c r="R68" s="53">
        <f>+'Deuda Interna colones'!R67</f>
        <v>4018937.2822054001</v>
      </c>
      <c r="S68" s="281"/>
      <c r="T68" s="53">
        <f>+'Deuda Interna colones'!T67</f>
        <v>4548317.0267838994</v>
      </c>
      <c r="U68" s="281"/>
      <c r="V68" s="53">
        <f>+'Deuda Interna colones'!V67</f>
        <v>5035849.76188647</v>
      </c>
      <c r="W68" s="281"/>
      <c r="X68" s="53">
        <f>+'Deuda Interna colones'!X67</f>
        <v>5519294.0186387198</v>
      </c>
      <c r="Y68" s="281"/>
      <c r="Z68" s="53">
        <f>+'Deuda Interna colones'!Z67</f>
        <v>6319675.8602759</v>
      </c>
      <c r="AA68" s="281"/>
      <c r="AB68" s="53">
        <f>+'Deuda Interna colones'!AB67</f>
        <v>612345.80000000005</v>
      </c>
      <c r="AC68" s="281"/>
      <c r="AD68" s="53">
        <f>+'Deuda Interna colones'!AD67</f>
        <v>1102230.2893854801</v>
      </c>
      <c r="AE68" s="281"/>
      <c r="AF68" s="51">
        <f>+'Deuda Interna colones'!AF67</f>
        <v>1937252.6968220801</v>
      </c>
      <c r="AG68" s="280"/>
      <c r="AH68" s="51">
        <f>+'Deuda Interna colones'!AH67</f>
        <v>2389439.6966357301</v>
      </c>
      <c r="AI68" s="280"/>
      <c r="AJ68" s="51">
        <f>+'Deuda Interna colones'!AJ67</f>
        <v>2883613.3432400897</v>
      </c>
      <c r="AK68" s="280"/>
      <c r="AL68" s="51">
        <f>+'Deuda Interna colones'!AL67</f>
        <v>3530894.7181908893</v>
      </c>
      <c r="AM68" s="280"/>
      <c r="AN68" s="51">
        <f>+'Deuda Interna colones'!AN67</f>
        <v>4119214.92189882</v>
      </c>
      <c r="AO68" s="280"/>
      <c r="AP68" s="53">
        <f>+'Deuda Interna colones'!AP67</f>
        <v>4803647.3048952706</v>
      </c>
      <c r="AQ68" s="281"/>
      <c r="AR68" s="53">
        <f>+'Deuda Interna colones'!AR67</f>
        <v>5461129.5201892201</v>
      </c>
      <c r="AS68" s="281"/>
      <c r="AT68" s="53">
        <f>+'Deuda Interna colones'!AT67</f>
        <v>5982649.7179935295</v>
      </c>
      <c r="AU68" s="281"/>
      <c r="AV68" s="53">
        <f>+'Deuda Interna colones'!AV67</f>
        <v>6509857.8668668</v>
      </c>
      <c r="AW68" s="281"/>
      <c r="AX68" s="51">
        <f>+'Deuda Interna colones'!AX67</f>
        <v>7333564.59913735</v>
      </c>
      <c r="AY68" s="280"/>
      <c r="AZ68" s="53">
        <f>+'Deuda Interna colones'!AZ67</f>
        <v>677015.98868771002</v>
      </c>
      <c r="BA68" s="281"/>
      <c r="BB68" s="53">
        <f>+'Deuda Interna colones'!BB67</f>
        <v>1153610.3553965301</v>
      </c>
      <c r="BC68" s="281"/>
      <c r="BD68" s="53">
        <f>+'Deuda Interna colones'!BD67</f>
        <v>2014094.5636290698</v>
      </c>
      <c r="BE68" s="281"/>
      <c r="BF68" s="53">
        <f>+'Deuda Interna colones'!BF67</f>
        <v>2504943.4738600706</v>
      </c>
      <c r="BG68" s="281"/>
      <c r="BH68" s="53">
        <f>+'Deuda Interna colones'!BH67</f>
        <v>3019749.5641105897</v>
      </c>
      <c r="BI68" s="281"/>
      <c r="BJ68" s="51">
        <f>+'Deuda Interna colones'!BJ67</f>
        <v>3669888.5619992903</v>
      </c>
      <c r="BK68" s="280"/>
      <c r="BL68" s="53">
        <f>+'Deuda Interna colones'!BL67</f>
        <v>4203818.6949082604</v>
      </c>
      <c r="BM68" s="281"/>
      <c r="BN68" s="53">
        <f>+'Deuda Interna colones'!BN67</f>
        <v>4691878.8999164104</v>
      </c>
      <c r="BO68" s="281"/>
      <c r="BP68" s="53">
        <f>+'Deuda Interna colones'!BP67</f>
        <v>5313584.1314544501</v>
      </c>
      <c r="BQ68" s="281"/>
      <c r="BR68" s="53">
        <f>+'Deuda Interna colones'!BR67</f>
        <v>5839633.0999999996</v>
      </c>
      <c r="BS68" s="281"/>
      <c r="BT68" s="53">
        <f>+'Deuda Interna colones'!BT67</f>
        <v>6388830.2533371001</v>
      </c>
      <c r="BU68" s="281"/>
      <c r="BV68" s="53">
        <f>+'Deuda Interna colones'!BV67</f>
        <v>7174880.7782914685</v>
      </c>
      <c r="BW68" s="281"/>
      <c r="BX68" s="53">
        <f>+'Deuda Interna colones'!BX67</f>
        <v>671130.05750044016</v>
      </c>
      <c r="BY68" s="281"/>
      <c r="BZ68" s="51">
        <f>+'Deuda Interna colones'!BZ67</f>
        <v>671130.05750044016</v>
      </c>
      <c r="CA68" s="280"/>
      <c r="CB68" s="51">
        <f>+'Deuda Interna colones'!CB67</f>
        <v>1197374.1734602097</v>
      </c>
      <c r="CC68" s="280"/>
      <c r="CD68" s="53">
        <f>+'Deuda Interna colones'!CD67</f>
        <v>2511727.8801382901</v>
      </c>
      <c r="CE68" s="281"/>
      <c r="CF68" s="53">
        <f>+'Deuda Interna colones'!CF67</f>
        <v>3038972.3587632007</v>
      </c>
      <c r="CG68" s="281"/>
      <c r="CH68" s="53">
        <f>+'Deuda Interna colones'!CH67</f>
        <v>3729266.2875944804</v>
      </c>
      <c r="CI68" s="281"/>
      <c r="CJ68" s="53">
        <f>+'Deuda Interna colones'!CJ67</f>
        <v>4284140.7909387005</v>
      </c>
      <c r="CK68" s="281"/>
      <c r="CL68" s="53">
        <f>+'Deuda Interna colones'!CL67</f>
        <v>4796406.6463505309</v>
      </c>
      <c r="CM68" s="281"/>
      <c r="CN68" s="53">
        <f>+'Deuda Interna colones'!CN67</f>
        <v>5450055.8478446603</v>
      </c>
      <c r="CO68" s="77"/>
      <c r="CP68" s="53">
        <f>+'Deuda Interna colones'!CP67</f>
        <v>6043554.5785786798</v>
      </c>
      <c r="CQ68" s="77"/>
      <c r="CR68" s="53">
        <f>+'Deuda Interna colones'!CR67</f>
        <v>6577258.7216986306</v>
      </c>
      <c r="CS68" s="77"/>
      <c r="CT68" s="53">
        <f>+'Deuda Interna colones'!CT67</f>
        <v>7402459.5911382996</v>
      </c>
      <c r="CU68" s="77"/>
      <c r="CV68" s="53">
        <f>+'Deuda Interna colones'!CV67</f>
        <v>698155.8458142099</v>
      </c>
      <c r="CW68" s="77"/>
      <c r="CX68" s="53">
        <f>+'Deuda Interna colones'!CX67</f>
        <v>1199943.6815276402</v>
      </c>
      <c r="CY68" s="77"/>
      <c r="CZ68" s="53">
        <f>+'Deuda Interna colones'!CZ67</f>
        <v>2022476.3898108297</v>
      </c>
      <c r="DA68" s="77"/>
      <c r="DB68" s="53">
        <f>+'Deuda Interna colones'!DB67</f>
        <v>2575538.1216243301</v>
      </c>
      <c r="DC68" s="77"/>
      <c r="DD68" s="53">
        <f>+'Deuda Interna colones'!DD67</f>
        <v>3107494.8606126201</v>
      </c>
      <c r="DE68" s="77"/>
      <c r="DF68" s="53">
        <f>+'Deuda Interna colones'!DF67</f>
        <v>3772888.5124237202</v>
      </c>
      <c r="DG68" s="77"/>
      <c r="DH68" s="75">
        <f>+'Deuda Interna colones'!DH67</f>
        <v>3772888.5124237202</v>
      </c>
      <c r="DI68" s="78"/>
      <c r="DJ68" s="61"/>
    </row>
    <row r="69" spans="1:114" s="90" customFormat="1" ht="13.5" customHeight="1">
      <c r="A69" s="59" t="s">
        <v>81</v>
      </c>
      <c r="B69" s="51">
        <f>+'Deuda Interna colones'!B68</f>
        <v>4341328.5597475898</v>
      </c>
      <c r="C69" s="280"/>
      <c r="D69" s="53">
        <f>+'Deuda Interna colones'!D68</f>
        <v>453711.86120622006</v>
      </c>
      <c r="E69" s="281"/>
      <c r="F69" s="53">
        <f>+'Deuda Interna colones'!F68</f>
        <v>799599.59398241015</v>
      </c>
      <c r="G69" s="281"/>
      <c r="H69" s="53">
        <f>+'Deuda Interna colones'!H68</f>
        <v>1462678.6117350301</v>
      </c>
      <c r="I69" s="281"/>
      <c r="J69" s="53">
        <f>+'Deuda Interna colones'!J68</f>
        <v>1856543.2836633697</v>
      </c>
      <c r="K69" s="281"/>
      <c r="L69" s="53">
        <f>+'Deuda Interna colones'!L68</f>
        <v>2228465.0935011199</v>
      </c>
      <c r="M69" s="281"/>
      <c r="N69" s="53">
        <f>+'Deuda Interna colones'!N68</f>
        <v>2710444.8667400698</v>
      </c>
      <c r="O69" s="281"/>
      <c r="P69" s="53">
        <f>+'Deuda Interna colones'!P68</f>
        <v>3107452.0446020095</v>
      </c>
      <c r="Q69" s="281"/>
      <c r="R69" s="53">
        <f>+'Deuda Interna colones'!R68</f>
        <v>3484668.1875510397</v>
      </c>
      <c r="S69" s="281"/>
      <c r="T69" s="53">
        <f>+'Deuda Interna colones'!T68</f>
        <v>3973205.3537388393</v>
      </c>
      <c r="U69" s="281"/>
      <c r="V69" s="53">
        <f>+'Deuda Interna colones'!V68</f>
        <v>4404563.7512004897</v>
      </c>
      <c r="W69" s="281"/>
      <c r="X69" s="53">
        <f>+'Deuda Interna colones'!X68</f>
        <v>4836608.9224493597</v>
      </c>
      <c r="Y69" s="281"/>
      <c r="Z69" s="53">
        <f>+'Deuda Interna colones'!Z68</f>
        <v>5566248.5867627701</v>
      </c>
      <c r="AA69" s="281"/>
      <c r="AB69" s="53">
        <f>+'Deuda Interna colones'!AB68</f>
        <v>543793.69999999995</v>
      </c>
      <c r="AC69" s="281"/>
      <c r="AD69" s="53">
        <f>+'Deuda Interna colones'!AD68</f>
        <v>979377.77883312013</v>
      </c>
      <c r="AE69" s="281"/>
      <c r="AF69" s="51">
        <f>+'Deuda Interna colones'!AF68</f>
        <v>1737019.1029849201</v>
      </c>
      <c r="AG69" s="280"/>
      <c r="AH69" s="51">
        <f>+'Deuda Interna colones'!AH68</f>
        <v>2113028.9863278503</v>
      </c>
      <c r="AI69" s="280"/>
      <c r="AJ69" s="51">
        <f>+'Deuda Interna colones'!AJ68</f>
        <v>2469137.5943026897</v>
      </c>
      <c r="AK69" s="280"/>
      <c r="AL69" s="51">
        <f>+'Deuda Interna colones'!AL68</f>
        <v>3041658.6772712595</v>
      </c>
      <c r="AM69" s="280"/>
      <c r="AN69" s="51">
        <f>+'Deuda Interna colones'!AN68</f>
        <v>3571799.5136955804</v>
      </c>
      <c r="AO69" s="280"/>
      <c r="AP69" s="53">
        <f>+'Deuda Interna colones'!AP68</f>
        <v>4024402.1226153099</v>
      </c>
      <c r="AQ69" s="281"/>
      <c r="AR69" s="53">
        <f>+'Deuda Interna colones'!AR68</f>
        <v>4604772.5103728902</v>
      </c>
      <c r="AS69" s="281"/>
      <c r="AT69" s="53">
        <f>+'Deuda Interna colones'!AT68</f>
        <v>5071876.37941931</v>
      </c>
      <c r="AU69" s="281"/>
      <c r="AV69" s="53">
        <f>+'Deuda Interna colones'!AV68</f>
        <v>5542721.1889028801</v>
      </c>
      <c r="AW69" s="281"/>
      <c r="AX69" s="51">
        <f>+'Deuda Interna colones'!AX68</f>
        <v>6311852.8896747101</v>
      </c>
      <c r="AY69" s="280"/>
      <c r="AZ69" s="53">
        <f>+'Deuda Interna colones'!AZ68</f>
        <v>600209.27787580003</v>
      </c>
      <c r="BA69" s="281"/>
      <c r="BB69" s="53">
        <f>+'Deuda Interna colones'!BB68</f>
        <v>1021706.2059470201</v>
      </c>
      <c r="BC69" s="281"/>
      <c r="BD69" s="53">
        <f>+'Deuda Interna colones'!BD68</f>
        <v>1814682.9587705098</v>
      </c>
      <c r="BE69" s="281"/>
      <c r="BF69" s="53">
        <f>+'Deuda Interna colones'!BF68</f>
        <v>2246768.39540713</v>
      </c>
      <c r="BG69" s="281"/>
      <c r="BH69" s="53">
        <f>+'Deuda Interna colones'!BH68</f>
        <v>2703348.9872901901</v>
      </c>
      <c r="BI69" s="281"/>
      <c r="BJ69" s="51">
        <f>+'Deuda Interna colones'!BJ68</f>
        <v>3290424.1912481701</v>
      </c>
      <c r="BK69" s="280"/>
      <c r="BL69" s="53">
        <f>+'Deuda Interna colones'!BL68</f>
        <v>3763332.7941518202</v>
      </c>
      <c r="BM69" s="281"/>
      <c r="BN69" s="53">
        <f>+'Deuda Interna colones'!BN68</f>
        <v>4195337.7862856705</v>
      </c>
      <c r="BO69" s="281"/>
      <c r="BP69" s="53">
        <f>+'Deuda Interna colones'!BP68</f>
        <v>4760677.65750344</v>
      </c>
      <c r="BQ69" s="281"/>
      <c r="BR69" s="53">
        <f>+'Deuda Interna colones'!BR68</f>
        <v>5229639.7</v>
      </c>
      <c r="BS69" s="281"/>
      <c r="BT69" s="53">
        <f>+'Deuda Interna colones'!BT68</f>
        <v>5707386.7305077193</v>
      </c>
      <c r="BU69" s="281"/>
      <c r="BV69" s="53">
        <f>+'Deuda Interna colones'!BV68</f>
        <v>6423191.3351950692</v>
      </c>
      <c r="BW69" s="281"/>
      <c r="BX69" s="53">
        <f>+'Deuda Interna colones'!BX68</f>
        <v>590151.03687612002</v>
      </c>
      <c r="BY69" s="281"/>
      <c r="BZ69" s="51">
        <f>+'Deuda Interna colones'!BZ68</f>
        <v>590151.03687612002</v>
      </c>
      <c r="CA69" s="280"/>
      <c r="CB69" s="51">
        <f>+'Deuda Interna colones'!CB68</f>
        <v>1058375.61867058</v>
      </c>
      <c r="CC69" s="280"/>
      <c r="CD69" s="53">
        <f>+'Deuda Interna colones'!CD68</f>
        <v>2233650.2830389403</v>
      </c>
      <c r="CE69" s="281"/>
      <c r="CF69" s="53">
        <f>+'Deuda Interna colones'!CF68</f>
        <v>2696774.7044817405</v>
      </c>
      <c r="CG69" s="281"/>
      <c r="CH69" s="53">
        <f>+'Deuda Interna colones'!CH68</f>
        <v>3312872.6617177301</v>
      </c>
      <c r="CI69" s="281"/>
      <c r="CJ69" s="53">
        <f>+'Deuda Interna colones'!CJ68</f>
        <v>3806660.99988518</v>
      </c>
      <c r="CK69" s="281"/>
      <c r="CL69" s="53">
        <f>+'Deuda Interna colones'!CL68</f>
        <v>4253128.5362485405</v>
      </c>
      <c r="CM69" s="281"/>
      <c r="CN69" s="53">
        <f>+'Deuda Interna colones'!CN68</f>
        <v>4821914.4522334505</v>
      </c>
      <c r="CO69" s="77"/>
      <c r="CP69" s="53">
        <f>+'Deuda Interna colones'!CP68</f>
        <v>5355821.2131532095</v>
      </c>
      <c r="CQ69" s="77"/>
      <c r="CR69" s="53">
        <f>+'Deuda Interna colones'!CR68</f>
        <v>5823359.6013695905</v>
      </c>
      <c r="CS69" s="77"/>
      <c r="CT69" s="53">
        <f>+'Deuda Interna colones'!CT68</f>
        <v>6576751.94961356</v>
      </c>
      <c r="CU69" s="77"/>
      <c r="CV69" s="53">
        <f>+'Deuda Interna colones'!CV68</f>
        <v>615730.12600201997</v>
      </c>
      <c r="CW69" s="77"/>
      <c r="CX69" s="53">
        <f>+'Deuda Interna colones'!CX68</f>
        <v>1054841.9419628801</v>
      </c>
      <c r="CY69" s="77"/>
      <c r="CZ69" s="53">
        <f>+'Deuda Interna colones'!CZ68</f>
        <v>1803185.2045727896</v>
      </c>
      <c r="DA69" s="77"/>
      <c r="DB69" s="53">
        <f>+'Deuda Interna colones'!DB68</f>
        <v>2289940.6627115901</v>
      </c>
      <c r="DC69" s="77"/>
      <c r="DD69" s="53">
        <f>+'Deuda Interna colones'!DD68</f>
        <v>2756133.2646862501</v>
      </c>
      <c r="DE69" s="77"/>
      <c r="DF69" s="53">
        <f>+'Deuda Interna colones'!DF68</f>
        <v>3356487.10172348</v>
      </c>
      <c r="DG69" s="77"/>
      <c r="DH69" s="75">
        <f>+'Deuda Interna colones'!DH68</f>
        <v>3356487.10172348</v>
      </c>
      <c r="DI69" s="78"/>
      <c r="DJ69" s="61"/>
    </row>
    <row r="70" spans="1:114" s="90" customFormat="1" ht="13.5" customHeight="1">
      <c r="A70" s="59" t="s">
        <v>82</v>
      </c>
      <c r="B70" s="51">
        <f>+'Deuda Interna colones'!B69</f>
        <v>7682246.3751666602</v>
      </c>
      <c r="C70" s="280"/>
      <c r="D70" s="53">
        <f>+'Deuda Interna colones'!D69</f>
        <v>668606.16007868014</v>
      </c>
      <c r="E70" s="281"/>
      <c r="F70" s="53">
        <f>+'Deuda Interna colones'!F69</f>
        <v>1363567.0365266399</v>
      </c>
      <c r="G70" s="281"/>
      <c r="H70" s="53">
        <f>+'Deuda Interna colones'!H69</f>
        <v>2133788.40867496</v>
      </c>
      <c r="I70" s="281"/>
      <c r="J70" s="53">
        <f>+'Deuda Interna colones'!J69</f>
        <v>2660211.2324756896</v>
      </c>
      <c r="K70" s="281"/>
      <c r="L70" s="53">
        <f>+'Deuda Interna colones'!L69</f>
        <v>3223738.2192770699</v>
      </c>
      <c r="M70" s="281"/>
      <c r="N70" s="53">
        <f>+'Deuda Interna colones'!N69</f>
        <v>3892747.1564754206</v>
      </c>
      <c r="O70" s="281"/>
      <c r="P70" s="53">
        <f>+'Deuda Interna colones'!P69</f>
        <v>4562891.2062376495</v>
      </c>
      <c r="Q70" s="281"/>
      <c r="R70" s="53">
        <f>+'Deuda Interna colones'!R69</f>
        <v>5347874.886169659</v>
      </c>
      <c r="S70" s="281"/>
      <c r="T70" s="53">
        <f>+'Deuda Interna colones'!T69</f>
        <v>6041623.5544990608</v>
      </c>
      <c r="U70" s="281"/>
      <c r="V70" s="53">
        <f>+'Deuda Interna colones'!V69</f>
        <v>6578144.2425757488</v>
      </c>
      <c r="W70" s="281"/>
      <c r="X70" s="53">
        <f>+'Deuda Interna colones'!X69</f>
        <v>7189836.6250987006</v>
      </c>
      <c r="Y70" s="281"/>
      <c r="Z70" s="53">
        <f>+'Deuda Interna colones'!Z69</f>
        <v>8335028.0774487583</v>
      </c>
      <c r="AA70" s="281"/>
      <c r="AB70" s="53">
        <f>+'Deuda Interna colones'!AB69</f>
        <v>731721.9</v>
      </c>
      <c r="AC70" s="281"/>
      <c r="AD70" s="53">
        <f>+'Deuda Interna colones'!AD69</f>
        <v>1534305.11625836</v>
      </c>
      <c r="AE70" s="281"/>
      <c r="AF70" s="51">
        <f>+'Deuda Interna colones'!AF69</f>
        <v>2268343.2443707297</v>
      </c>
      <c r="AG70" s="280"/>
      <c r="AH70" s="51">
        <f>+'Deuda Interna colones'!AH69</f>
        <v>2753940.8804305801</v>
      </c>
      <c r="AI70" s="280"/>
      <c r="AJ70" s="51">
        <f>+'Deuda Interna colones'!AJ69</f>
        <v>3232124.0460475003</v>
      </c>
      <c r="AK70" s="280"/>
      <c r="AL70" s="51">
        <f>+'Deuda Interna colones'!AL69</f>
        <v>3972678.97084331</v>
      </c>
      <c r="AM70" s="280"/>
      <c r="AN70" s="51">
        <f>+'Deuda Interna colones'!AN69</f>
        <v>4616044.6940591997</v>
      </c>
      <c r="AO70" s="280"/>
      <c r="AP70" s="53">
        <f>+'Deuda Interna colones'!AP69</f>
        <v>5468304.1376647698</v>
      </c>
      <c r="AQ70" s="281"/>
      <c r="AR70" s="53">
        <f>+'Deuda Interna colones'!AR69</f>
        <v>6219501.9590440802</v>
      </c>
      <c r="AS70" s="281"/>
      <c r="AT70" s="53">
        <f>+'Deuda Interna colones'!AT69</f>
        <v>6788262.7359411195</v>
      </c>
      <c r="AU70" s="281"/>
      <c r="AV70" s="53">
        <f>+'Deuda Interna colones'!AV69</f>
        <v>7392693.05488858</v>
      </c>
      <c r="AW70" s="281"/>
      <c r="AX70" s="51">
        <f>+'Deuda Interna colones'!AX69</f>
        <v>8457926.2110179607</v>
      </c>
      <c r="AY70" s="280"/>
      <c r="AZ70" s="53">
        <f>+'Deuda Interna colones'!AZ69</f>
        <v>757503.18246804993</v>
      </c>
      <c r="BA70" s="281"/>
      <c r="BB70" s="53">
        <f>+'Deuda Interna colones'!BB69</f>
        <v>1500236.0109705201</v>
      </c>
      <c r="BC70" s="281"/>
      <c r="BD70" s="53">
        <f>+'Deuda Interna colones'!BD69</f>
        <v>2266072.9310473404</v>
      </c>
      <c r="BE70" s="281"/>
      <c r="BF70" s="53">
        <f>+'Deuda Interna colones'!BF69</f>
        <v>2824128.9660870396</v>
      </c>
      <c r="BG70" s="281"/>
      <c r="BH70" s="53">
        <f>+'Deuda Interna colones'!BH69</f>
        <v>3415522.2608990497</v>
      </c>
      <c r="BI70" s="281"/>
      <c r="BJ70" s="51">
        <f>+'Deuda Interna colones'!BJ69</f>
        <v>4086883.5154030998</v>
      </c>
      <c r="BK70" s="280"/>
      <c r="BL70" s="53">
        <f>+'Deuda Interna colones'!BL69</f>
        <v>4813611.2617656095</v>
      </c>
      <c r="BM70" s="281"/>
      <c r="BN70" s="53">
        <f>+'Deuda Interna colones'!BN69</f>
        <v>5651385.210102899</v>
      </c>
      <c r="BO70" s="281"/>
      <c r="BP70" s="53">
        <f>+'Deuda Interna colones'!BP69</f>
        <v>6355196.9091009088</v>
      </c>
      <c r="BQ70" s="281"/>
      <c r="BR70" s="53">
        <f>+'Deuda Interna colones'!BR69</f>
        <v>7000950.2862979695</v>
      </c>
      <c r="BS70" s="281"/>
      <c r="BT70" s="53">
        <f>+'Deuda Interna colones'!BT69</f>
        <v>7593741.1758683585</v>
      </c>
      <c r="BU70" s="281"/>
      <c r="BV70" s="53">
        <f>+'Deuda Interna colones'!BV69</f>
        <v>8714350.7806415595</v>
      </c>
      <c r="BW70" s="281"/>
      <c r="BX70" s="53">
        <f>+'Deuda Interna colones'!BX69</f>
        <v>772374.31033248</v>
      </c>
      <c r="BY70" s="281"/>
      <c r="BZ70" s="51">
        <f>+'Deuda Interna colones'!BZ69</f>
        <v>772374.31033248</v>
      </c>
      <c r="CA70" s="280"/>
      <c r="CB70" s="51">
        <f>+'Deuda Interna colones'!CB69</f>
        <v>1069873.7940233801</v>
      </c>
      <c r="CC70" s="280"/>
      <c r="CD70" s="53">
        <f>+'Deuda Interna colones'!CD69</f>
        <v>3059961.1696522697</v>
      </c>
      <c r="CE70" s="281"/>
      <c r="CF70" s="53">
        <f>+'Deuda Interna colones'!CF69</f>
        <v>3705856.1854980397</v>
      </c>
      <c r="CG70" s="281"/>
      <c r="CH70" s="53">
        <f>+'Deuda Interna colones'!CH69</f>
        <v>4451471.9855985902</v>
      </c>
      <c r="CI70" s="281"/>
      <c r="CJ70" s="53">
        <f>+'Deuda Interna colones'!CJ69</f>
        <v>5195414.0534924502</v>
      </c>
      <c r="CK70" s="281"/>
      <c r="CL70" s="53">
        <f>+'Deuda Interna colones'!CL69</f>
        <v>6056307.1810486093</v>
      </c>
      <c r="CM70" s="281"/>
      <c r="CN70" s="53">
        <f>+'Deuda Interna colones'!CN69</f>
        <v>6795004.9296202408</v>
      </c>
      <c r="CO70" s="77"/>
      <c r="CP70" s="53">
        <f>+'Deuda Interna colones'!CP69</f>
        <v>7464542.0456725704</v>
      </c>
      <c r="CQ70" s="77"/>
      <c r="CR70" s="53">
        <f>+'Deuda Interna colones'!CR69</f>
        <v>8164623.1424943898</v>
      </c>
      <c r="CS70" s="77"/>
      <c r="CT70" s="53">
        <f>+'Deuda Interna colones'!CT69</f>
        <v>9263765.2847008798</v>
      </c>
      <c r="CU70" s="77"/>
      <c r="CV70" s="53">
        <f>+'Deuda Interna colones'!CV69</f>
        <v>782968.26863522001</v>
      </c>
      <c r="CW70" s="77"/>
      <c r="CX70" s="53">
        <f>+'Deuda Interna colones'!CX69</f>
        <v>1594940.3392123899</v>
      </c>
      <c r="CY70" s="77"/>
      <c r="CZ70" s="53">
        <f>+'Deuda Interna colones'!CZ69</f>
        <v>2387118.9574274803</v>
      </c>
      <c r="DA70" s="77"/>
      <c r="DB70" s="53">
        <f>+'Deuda Interna colones'!DB69</f>
        <v>3008596.5652105496</v>
      </c>
      <c r="DC70" s="77"/>
      <c r="DD70" s="53">
        <f>+'Deuda Interna colones'!DD69</f>
        <v>3679522.51450213</v>
      </c>
      <c r="DE70" s="77"/>
      <c r="DF70" s="53">
        <f>+'Deuda Interna colones'!DF69</f>
        <v>4391126.6767011303</v>
      </c>
      <c r="DG70" s="77"/>
      <c r="DH70" s="75">
        <f>+'Deuda Interna colones'!DH69</f>
        <v>4391126.6767011303</v>
      </c>
      <c r="DI70" s="78"/>
      <c r="DJ70" s="61"/>
    </row>
    <row r="71" spans="1:114" s="18" customFormat="1" ht="15" thickBot="1">
      <c r="A71" s="282"/>
      <c r="B71" s="35"/>
      <c r="C71" s="283"/>
      <c r="D71" s="37"/>
      <c r="E71" s="284"/>
      <c r="F71" s="37"/>
      <c r="G71" s="284"/>
      <c r="H71" s="37"/>
      <c r="I71" s="284"/>
      <c r="J71" s="37"/>
      <c r="K71" s="284"/>
      <c r="L71" s="37"/>
      <c r="M71" s="284"/>
      <c r="N71" s="37"/>
      <c r="O71" s="284"/>
      <c r="P71" s="37"/>
      <c r="Q71" s="284"/>
      <c r="R71" s="37"/>
      <c r="S71" s="284"/>
      <c r="T71" s="37"/>
      <c r="U71" s="284"/>
      <c r="V71" s="37"/>
      <c r="W71" s="284"/>
      <c r="X71" s="37"/>
      <c r="Y71" s="284"/>
      <c r="Z71" s="37"/>
      <c r="AA71" s="284"/>
      <c r="AB71" s="37"/>
      <c r="AC71" s="284"/>
      <c r="AD71" s="37"/>
      <c r="AE71" s="284"/>
      <c r="AF71" s="35"/>
      <c r="AG71" s="283"/>
      <c r="AH71" s="35"/>
      <c r="AI71" s="283"/>
      <c r="AJ71" s="35"/>
      <c r="AK71" s="283"/>
      <c r="AL71" s="35"/>
      <c r="AM71" s="283"/>
      <c r="AN71" s="35"/>
      <c r="AO71" s="283"/>
      <c r="AP71" s="37"/>
      <c r="AQ71" s="284"/>
      <c r="AR71" s="37"/>
      <c r="AS71" s="284"/>
      <c r="AT71" s="37"/>
      <c r="AU71" s="284"/>
      <c r="AV71" s="37"/>
      <c r="AW71" s="284"/>
      <c r="AX71" s="35"/>
      <c r="AY71" s="283"/>
      <c r="AZ71" s="37"/>
      <c r="BA71" s="284"/>
      <c r="BB71" s="37"/>
      <c r="BC71" s="284"/>
      <c r="BD71" s="37"/>
      <c r="BE71" s="284"/>
      <c r="BF71" s="37"/>
      <c r="BG71" s="284"/>
      <c r="BH71" s="37"/>
      <c r="BI71" s="284"/>
      <c r="BJ71" s="35"/>
      <c r="BK71" s="283"/>
      <c r="BL71" s="37"/>
      <c r="BM71" s="284"/>
      <c r="BN71" s="37"/>
      <c r="BO71" s="284"/>
      <c r="BP71" s="37"/>
      <c r="BQ71" s="284"/>
      <c r="BR71" s="37"/>
      <c r="BS71" s="284"/>
      <c r="BT71" s="37"/>
      <c r="BU71" s="284"/>
      <c r="BV71" s="37"/>
      <c r="BW71" s="284"/>
      <c r="BX71" s="37"/>
      <c r="BY71" s="284"/>
      <c r="BZ71" s="35"/>
      <c r="CA71" s="283"/>
      <c r="CB71" s="35"/>
      <c r="CC71" s="283"/>
      <c r="CD71" s="37"/>
      <c r="CE71" s="284"/>
      <c r="CF71" s="37"/>
      <c r="CG71" s="284"/>
      <c r="CH71" s="37"/>
      <c r="CI71" s="284"/>
      <c r="CJ71" s="37"/>
      <c r="CK71" s="284"/>
      <c r="CL71" s="37"/>
      <c r="CM71" s="284"/>
      <c r="CN71" s="37"/>
      <c r="CO71" s="54"/>
      <c r="CP71" s="37"/>
      <c r="CQ71" s="38"/>
      <c r="CR71" s="37"/>
      <c r="CS71" s="38"/>
      <c r="CT71" s="37"/>
      <c r="CU71" s="38"/>
      <c r="CV71" s="37"/>
      <c r="CW71" s="38"/>
      <c r="CX71" s="37"/>
      <c r="CY71" s="38"/>
      <c r="CZ71" s="37"/>
      <c r="DA71" s="38"/>
      <c r="DB71" s="37"/>
      <c r="DC71" s="38"/>
      <c r="DD71" s="37"/>
      <c r="DE71" s="38"/>
      <c r="DF71" s="37"/>
      <c r="DG71" s="38"/>
      <c r="DH71" s="39"/>
      <c r="DI71" s="40"/>
      <c r="DJ71" s="61"/>
    </row>
    <row r="72" spans="1:114" s="18" customFormat="1" ht="13.5" customHeight="1">
      <c r="B72" s="90"/>
      <c r="C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X72" s="90"/>
      <c r="AY72" s="90"/>
      <c r="BJ72" s="90"/>
      <c r="BK72" s="90"/>
      <c r="BZ72" s="90"/>
      <c r="CA72" s="90"/>
      <c r="CB72" s="90"/>
      <c r="CC72" s="90"/>
      <c r="DJ72" s="452"/>
    </row>
    <row r="73" spans="1:114" s="18" customFormat="1" ht="13.5" customHeight="1">
      <c r="A73" s="15"/>
      <c r="B73" s="84"/>
      <c r="C73" s="90"/>
      <c r="D73" s="86"/>
      <c r="F73" s="86"/>
      <c r="H73" s="86"/>
      <c r="J73" s="86"/>
      <c r="L73" s="86"/>
      <c r="N73" s="86"/>
      <c r="P73" s="86"/>
      <c r="R73" s="86"/>
      <c r="T73" s="86"/>
      <c r="V73" s="86"/>
      <c r="X73" s="86"/>
      <c r="Z73" s="86" t="s">
        <v>266</v>
      </c>
      <c r="AB73" s="86"/>
      <c r="AD73" s="86"/>
      <c r="AF73" s="84"/>
      <c r="AG73" s="90"/>
      <c r="AH73" s="84"/>
      <c r="AI73" s="90"/>
      <c r="AJ73" s="84"/>
      <c r="AK73" s="90"/>
      <c r="AL73" s="84"/>
      <c r="AM73" s="90"/>
      <c r="AN73" s="84"/>
      <c r="AO73" s="90"/>
      <c r="AP73" s="86"/>
      <c r="AR73" s="86"/>
      <c r="AT73" s="86"/>
      <c r="AV73" s="86"/>
      <c r="AX73" s="84"/>
      <c r="AY73" s="90"/>
      <c r="AZ73" s="86"/>
      <c r="BB73" s="86"/>
      <c r="BD73" s="86"/>
      <c r="BF73" s="86"/>
      <c r="BH73" s="86"/>
      <c r="BJ73" s="84"/>
      <c r="BK73" s="90"/>
      <c r="BL73" s="86"/>
      <c r="BN73" s="86"/>
      <c r="BP73" s="86"/>
      <c r="BR73" s="86"/>
      <c r="BT73" s="86"/>
      <c r="BV73" s="86"/>
      <c r="BX73" s="86"/>
      <c r="BZ73" s="84"/>
      <c r="CA73" s="90"/>
      <c r="CB73" s="84"/>
      <c r="CC73" s="90"/>
      <c r="CD73" s="86"/>
      <c r="CF73" s="86"/>
      <c r="CH73" s="86"/>
      <c r="CJ73" s="86"/>
      <c r="CL73" s="86"/>
      <c r="CN73" s="86"/>
      <c r="CP73" s="86"/>
      <c r="CR73" s="86"/>
      <c r="CT73" s="86"/>
      <c r="CV73" s="86"/>
      <c r="CX73" s="86"/>
      <c r="CZ73" s="86"/>
      <c r="DB73" s="86"/>
      <c r="DD73" s="86"/>
      <c r="DF73" s="86"/>
      <c r="DH73" s="86"/>
      <c r="DJ73" s="452"/>
    </row>
    <row r="74" spans="1:114" s="18" customFormat="1" ht="12.75" customHeight="1">
      <c r="A74" s="15"/>
      <c r="B74" s="90"/>
      <c r="C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X74" s="90"/>
      <c r="AY74" s="90"/>
      <c r="BJ74" s="90"/>
      <c r="BK74" s="90"/>
      <c r="BZ74" s="90"/>
      <c r="CA74" s="90"/>
      <c r="CB74" s="90"/>
      <c r="CC74" s="90"/>
      <c r="DJ74" s="452"/>
    </row>
    <row r="75" spans="1:114" s="18" customFormat="1" ht="13.5" customHeight="1">
      <c r="A75" s="15"/>
      <c r="B75" s="90"/>
      <c r="C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X75" s="90"/>
      <c r="AY75" s="90"/>
      <c r="BJ75" s="90"/>
      <c r="BK75" s="90"/>
      <c r="BZ75" s="90"/>
      <c r="CA75" s="90"/>
      <c r="CB75" s="90"/>
      <c r="CC75" s="90"/>
      <c r="DJ75" s="452"/>
    </row>
    <row r="76" spans="1:114" s="18" customFormat="1" ht="18" customHeight="1">
      <c r="A76" s="15"/>
      <c r="B76" s="90"/>
      <c r="C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X76" s="90"/>
      <c r="AY76" s="90"/>
      <c r="BJ76" s="90"/>
      <c r="BK76" s="90"/>
      <c r="BZ76" s="90"/>
      <c r="CA76" s="90"/>
      <c r="CB76" s="90"/>
      <c r="CC76" s="90"/>
      <c r="DJ76" s="452"/>
    </row>
    <row r="77" spans="1:114" s="18" customFormat="1" ht="18.75" customHeight="1">
      <c r="A77" s="15"/>
      <c r="B77" s="90"/>
      <c r="C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X77" s="90"/>
      <c r="AY77" s="90"/>
      <c r="BJ77" s="90"/>
      <c r="BK77" s="90"/>
      <c r="BZ77" s="90"/>
      <c r="CA77" s="90"/>
      <c r="CB77" s="90"/>
      <c r="CC77" s="90"/>
      <c r="DJ77" s="452"/>
    </row>
    <row r="78" spans="1:114" s="18" customFormat="1" ht="18" customHeight="1">
      <c r="A78" s="15"/>
      <c r="B78" s="90"/>
      <c r="C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X78" s="90"/>
      <c r="AY78" s="90"/>
      <c r="BJ78" s="90"/>
      <c r="BK78" s="90"/>
      <c r="BZ78" s="90"/>
      <c r="CA78" s="90"/>
      <c r="CB78" s="90"/>
      <c r="CC78" s="90"/>
      <c r="DJ78" s="452"/>
    </row>
    <row r="79" spans="1:114" ht="12.75" customHeight="1">
      <c r="B79" s="26"/>
      <c r="C79" s="26"/>
      <c r="DJ79" s="452"/>
    </row>
    <row r="80" spans="1:114" ht="12" customHeight="1">
      <c r="B80" s="26"/>
      <c r="C80" s="26"/>
      <c r="DJ80" s="452"/>
    </row>
    <row r="81" spans="1:114" ht="12.75" customHeight="1">
      <c r="B81" s="26"/>
      <c r="C81" s="26"/>
      <c r="DJ81" s="452"/>
    </row>
    <row r="82" spans="1:114" ht="12.75" customHeight="1">
      <c r="B82" s="26"/>
      <c r="C82" s="26"/>
      <c r="DJ82" s="452"/>
    </row>
    <row r="83" spans="1:114" ht="15" thickBot="1">
      <c r="B83" s="26"/>
      <c r="C83" s="26"/>
      <c r="DJ83" s="452"/>
    </row>
    <row r="84" spans="1:114" s="130" customFormat="1" ht="15" thickBot="1">
      <c r="A84" s="130" t="str">
        <f>+'Deuda Interna colones'!A83</f>
        <v>Tipo de Cambio</v>
      </c>
      <c r="B84" s="131">
        <f>+'Deuda Interna colones'!B83</f>
        <v>615.74</v>
      </c>
      <c r="C84" s="161"/>
      <c r="D84" s="132">
        <f>+'Deuda Interna colones'!D83</f>
        <v>614.62</v>
      </c>
      <c r="F84" s="132">
        <f>+'Deuda Interna colones'!F83</f>
        <v>614.78</v>
      </c>
      <c r="H84" s="132">
        <f>+'Deuda Interna colones'!H83</f>
        <v>612.88</v>
      </c>
      <c r="J84" s="132">
        <f>+'Deuda Interna colones'!J83</f>
        <v>614.85</v>
      </c>
      <c r="L84" s="132">
        <f>+'Deuda Interna colones'!L83</f>
        <v>620.51</v>
      </c>
      <c r="N84" s="132">
        <f>+'Deuda Interna colones'!N83</f>
        <v>620.27</v>
      </c>
      <c r="P84" s="132">
        <f>+'Deuda Interna colones'!P83</f>
        <v>621.78</v>
      </c>
      <c r="R84" s="132">
        <f>+'Deuda Interna colones'!R83</f>
        <v>625.87</v>
      </c>
      <c r="T84" s="132">
        <f>+'Deuda Interna colones'!T83</f>
        <v>628.79999999999995</v>
      </c>
      <c r="V84" s="132">
        <f>+'Deuda Interna colones'!V83</f>
        <v>641.04999999999995</v>
      </c>
      <c r="X84" s="132">
        <f>+'Deuda Interna colones'!X83</f>
        <v>631.82000000000005</v>
      </c>
      <c r="Z84" s="132">
        <f>+'Deuda Interna colones'!Z83</f>
        <v>642.66</v>
      </c>
      <c r="AB84" s="132">
        <f>+'Deuda Interna colones'!AB83</f>
        <v>647.09</v>
      </c>
      <c r="AD84" s="132">
        <f>+'Deuda Interna colones'!AD83</f>
        <v>645.27</v>
      </c>
      <c r="AF84" s="131">
        <f>+'Deuda Interna colones'!AF83</f>
        <v>667.37</v>
      </c>
      <c r="AG84" s="161"/>
      <c r="AH84" s="131">
        <f>+'Deuda Interna colones'!AH83</f>
        <v>669.28</v>
      </c>
      <c r="AI84" s="161"/>
      <c r="AJ84" s="131">
        <f>+'Deuda Interna colones'!AJ83</f>
        <v>688.85</v>
      </c>
      <c r="AK84" s="161"/>
      <c r="AL84" s="131">
        <f>+'Deuda Interna colones'!AL83</f>
        <v>692.27</v>
      </c>
      <c r="AM84" s="161"/>
      <c r="AN84" s="131">
        <f>+'Deuda Interna colones'!AN83</f>
        <v>672.62</v>
      </c>
      <c r="AO84" s="161"/>
      <c r="AP84" s="132">
        <f>+'Deuda Interna colones'!AP83</f>
        <v>658.73</v>
      </c>
      <c r="AR84" s="132">
        <f>+'Deuda Interna colones'!AR83</f>
        <v>629.41999999999996</v>
      </c>
      <c r="AT84" s="132">
        <f>+'Deuda Interna colones'!AT83</f>
        <v>619.66999999999996</v>
      </c>
      <c r="AV84" s="132">
        <f>+'Deuda Interna colones'!AV83</f>
        <v>604.29999999999995</v>
      </c>
      <c r="AX84" s="131">
        <f>+'Deuda Interna colones'!AX83</f>
        <v>597.64</v>
      </c>
      <c r="AY84" s="161"/>
      <c r="AZ84" s="132">
        <f>+'Deuda Interna colones'!AZ83</f>
        <v>557.65</v>
      </c>
      <c r="BB84" s="132">
        <f>+'Deuda Interna colones'!BB83</f>
        <v>560.79</v>
      </c>
      <c r="BD84" s="132">
        <f>+'Deuda Interna colones'!BD83</f>
        <v>543.30999999999995</v>
      </c>
      <c r="BF84" s="132">
        <f>+'Deuda Interna colones'!BF83</f>
        <v>547.70000000000005</v>
      </c>
      <c r="BH84" s="132">
        <f>+'Deuda Interna colones'!BH83</f>
        <v>544.30999999999995</v>
      </c>
      <c r="BJ84" s="131">
        <f>+'Deuda Interna colones'!BJ83</f>
        <v>547.86</v>
      </c>
      <c r="BK84" s="161"/>
      <c r="BL84" s="132">
        <f>+'Deuda Interna colones'!BL83</f>
        <v>547</v>
      </c>
      <c r="BN84" s="132">
        <f>+'Deuda Interna colones'!BN83</f>
        <v>538.17999999999995</v>
      </c>
      <c r="BP84" s="132">
        <f>+'Deuda Interna colones'!BP83</f>
        <v>541.5</v>
      </c>
      <c r="BR84" s="132">
        <f>+'Deuda Interna colones'!BR83</f>
        <v>535.16999999999996</v>
      </c>
      <c r="BT84" s="132">
        <f>+'Deuda Interna colones'!BT83</f>
        <v>536.54</v>
      </c>
      <c r="BV84" s="132">
        <f>+'Deuda Interna colones'!BV83</f>
        <v>523.72</v>
      </c>
      <c r="BX84" s="132">
        <f>+'Deuda Interna colones'!BX83</f>
        <v>518.29999999999995</v>
      </c>
      <c r="BZ84" s="131">
        <f>+'Deuda Interna colones'!BZ83</f>
        <v>515.99</v>
      </c>
      <c r="CA84" s="161"/>
      <c r="CB84" s="131">
        <f>+'Deuda Interna colones'!CB83</f>
        <v>504.1</v>
      </c>
      <c r="CC84" s="161"/>
      <c r="CD84" s="132">
        <f>+'Deuda Interna colones'!CD83</f>
        <v>509.44</v>
      </c>
      <c r="CF84" s="132">
        <f>+'Deuda Interna colones'!CF83</f>
        <v>531.82000000000005</v>
      </c>
      <c r="CH84" s="132">
        <f>+'Deuda Interna colones'!CH83</f>
        <v>528.53</v>
      </c>
      <c r="CJ84" s="132">
        <f>+'Deuda Interna colones'!CJ83</f>
        <v>524.1</v>
      </c>
      <c r="CL84" s="132">
        <f>+'Deuda Interna colones'!CL83</f>
        <v>520.66999999999996</v>
      </c>
      <c r="CN84" s="132">
        <f>+'Deuda Interna colones'!CN83</f>
        <v>519.02</v>
      </c>
      <c r="CP84" s="132">
        <f>+'Deuda Interna colones'!CP83</f>
        <v>513.84</v>
      </c>
      <c r="CR84" s="132">
        <f>+'Deuda Interna colones'!CR83</f>
        <v>510.01</v>
      </c>
      <c r="CT84" s="132">
        <f>+'Deuda Interna colones'!CT83</f>
        <v>511.53</v>
      </c>
      <c r="CV84" s="132">
        <f>+'Deuda Interna colones'!CV83</f>
        <v>509.68</v>
      </c>
      <c r="CX84" s="132">
        <f>+'Deuda Interna colones'!CX83</f>
        <v>505</v>
      </c>
      <c r="CZ84" s="132">
        <f>+'Deuda Interna colones'!CZ83</f>
        <v>503.5</v>
      </c>
      <c r="DB84" s="132">
        <f>+'Deuda Interna colones'!DB83</f>
        <v>506.95</v>
      </c>
      <c r="DD84" s="132">
        <f>+'Deuda Interna colones'!DD83</f>
        <v>507.16</v>
      </c>
      <c r="DF84" s="132">
        <f>+'Deuda Interna colones'!DF83</f>
        <v>506.48</v>
      </c>
      <c r="DH84" s="132">
        <f>+'Deuda Interna colones'!DH83</f>
        <v>507.42</v>
      </c>
      <c r="DJ84" s="452"/>
    </row>
    <row r="85" spans="1:114">
      <c r="B85" s="26"/>
      <c r="C85" s="26"/>
      <c r="DJ85" s="452"/>
    </row>
    <row r="86" spans="1:114">
      <c r="A86" s="90" t="s">
        <v>92</v>
      </c>
      <c r="B86" s="26"/>
      <c r="C86" s="26"/>
    </row>
    <row r="87" spans="1:114" s="26" customFormat="1">
      <c r="A87" s="26" t="str">
        <f>+'Deuda Interna colones'!A89</f>
        <v>Dato del PIB actualizado al 12/02/2025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P87" s="15"/>
      <c r="AQ87" s="15"/>
      <c r="AR87" s="15"/>
      <c r="AS87" s="15"/>
      <c r="AT87" s="15"/>
      <c r="AU87" s="15"/>
      <c r="AV87" s="15"/>
      <c r="AW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</row>
    <row r="88" spans="1:114">
      <c r="A88" s="26" t="str">
        <f>+'Deuda Interna colones'!A90</f>
        <v>En los conceptos de ingresos corrientes, ingresos tributarios y gastos totales, se considera el monto acumulado al mes. Según información proporcionada por Presupuesto Nacional.  (actualizado a mayo 2025),según publicación de la página del MH.</v>
      </c>
    </row>
    <row r="89" spans="1:114">
      <c r="A89" s="26" t="str">
        <f>+'Deuda Externa dólares'!A96</f>
        <v>El cálculo de la Tasa Promedio Ponderada se realiza en dólares, para lo cual se dolarizan las tasas de los prestamos diferentes al dólar, utilizando la devalución interanual.</v>
      </c>
    </row>
    <row r="90" spans="1:114">
      <c r="A90" s="26" t="s">
        <v>192</v>
      </c>
    </row>
    <row r="91" spans="1:114">
      <c r="A91" s="26" t="str">
        <f>+'Deuda Externa dólares'!A98</f>
        <v>En los conceptos de ingresos corrientes, ingresos tributarios y gastos totales, se considera el monto acumulado al mes. Según información proporcionada por Presupuesto Nacional.  (actualizado a mayo 2025),según publicación de la página del MH.</v>
      </c>
    </row>
    <row r="92" spans="1:114">
      <c r="A92" s="26" t="str">
        <f>+'Deuda Interna colones'!A92</f>
        <v>La Deuda Interna no incluye el monto de primas y descuentos devengados por ¢148.744,48 millones , según metodología exponencial Sistema Gestor</v>
      </c>
    </row>
    <row r="93" spans="1:114">
      <c r="A93" s="26" t="str">
        <f>+'Deuda Externa colones'!A100</f>
        <v xml:space="preserve">En la Deuda Externa  no incluye el monto de intereses devengados por ¢193.845,81 millones de colones </v>
      </c>
    </row>
  </sheetData>
  <mergeCells count="58">
    <mergeCell ref="DH4:DI4"/>
    <mergeCell ref="DF4:DG4"/>
    <mergeCell ref="CX4:CY4"/>
    <mergeCell ref="CV4:CW4"/>
    <mergeCell ref="CR4:CS4"/>
    <mergeCell ref="DD4:DE4"/>
    <mergeCell ref="DB4:DC4"/>
    <mergeCell ref="CZ4:DA4"/>
    <mergeCell ref="BT4:BU4"/>
    <mergeCell ref="CP4:CQ4"/>
    <mergeCell ref="CT4:CU4"/>
    <mergeCell ref="BR4:BS4"/>
    <mergeCell ref="CN4:CO4"/>
    <mergeCell ref="CL4:CM4"/>
    <mergeCell ref="CH4:CI4"/>
    <mergeCell ref="CB4:CC4"/>
    <mergeCell ref="CF4:CG4"/>
    <mergeCell ref="CD4:CE4"/>
    <mergeCell ref="CJ4:CK4"/>
    <mergeCell ref="BZ4:CA4"/>
    <mergeCell ref="BX4:BY4"/>
    <mergeCell ref="BV4:BW4"/>
    <mergeCell ref="AT4:AU4"/>
    <mergeCell ref="BP4:BQ4"/>
    <mergeCell ref="BN4:BO4"/>
    <mergeCell ref="BL4:BM4"/>
    <mergeCell ref="BJ4:BK4"/>
    <mergeCell ref="BH4:BI4"/>
    <mergeCell ref="AX4:AY4"/>
    <mergeCell ref="AZ4:BA4"/>
    <mergeCell ref="BD4:BE4"/>
    <mergeCell ref="BF4:BG4"/>
    <mergeCell ref="AD4:AE4"/>
    <mergeCell ref="AB4:AC4"/>
    <mergeCell ref="AH4:AI4"/>
    <mergeCell ref="AF4:AG4"/>
    <mergeCell ref="AJ4:AK4"/>
    <mergeCell ref="B4:C4"/>
    <mergeCell ref="H4:I4"/>
    <mergeCell ref="J4:K4"/>
    <mergeCell ref="D4:E4"/>
    <mergeCell ref="F4:G4"/>
    <mergeCell ref="A1:BS1"/>
    <mergeCell ref="A2:BS2"/>
    <mergeCell ref="L4:M4"/>
    <mergeCell ref="N4:O4"/>
    <mergeCell ref="P4:Q4"/>
    <mergeCell ref="BB4:BC4"/>
    <mergeCell ref="R4:S4"/>
    <mergeCell ref="T4:U4"/>
    <mergeCell ref="AV4:AW4"/>
    <mergeCell ref="Z4:AA4"/>
    <mergeCell ref="V4:W4"/>
    <mergeCell ref="X4:Y4"/>
    <mergeCell ref="AR4:AS4"/>
    <mergeCell ref="AP4:AQ4"/>
    <mergeCell ref="AL4:AM4"/>
    <mergeCell ref="AN4:AO4"/>
  </mergeCells>
  <phoneticPr fontId="0" type="noConversion"/>
  <hyperlinks>
    <hyperlink ref="DJ1" location="INDICE!I5" display="Å INDICE" xr:uid="{DEA42684-4F2C-4C6B-9228-2646C7F75D65}"/>
  </hyperlinks>
  <printOptions horizontalCentered="1" verticalCentered="1"/>
  <pageMargins left="0.25" right="0.27" top="0.27" bottom="0.5" header="0" footer="0.5"/>
  <pageSetup paperSize="5" scale="49" orientation="landscape" r:id="rId1"/>
  <headerFooter alignWithMargins="0"/>
  <rowBreaks count="1" manualBreakCount="1">
    <brk id="8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rgb="FF002060"/>
    <pageSetUpPr fitToPage="1"/>
  </sheetPr>
  <dimension ref="A1:DJ84"/>
  <sheetViews>
    <sheetView showGridLines="0" zoomScaleNormal="100" workbookViewId="0">
      <pane xSplit="1" ySplit="6" topLeftCell="DC40" activePane="bottomRight" state="frozen"/>
      <selection pane="topRight" activeCell="W115" sqref="W115"/>
      <selection pane="bottomLeft" activeCell="W115" sqref="W115"/>
      <selection pane="bottomRight" activeCell="DJ26" sqref="DJ26"/>
    </sheetView>
  </sheetViews>
  <sheetFormatPr baseColWidth="10" defaultColWidth="11.44140625" defaultRowHeight="14.4" outlineLevelCol="1"/>
  <cols>
    <col min="1" max="1" width="30.109375" style="15" customWidth="1"/>
    <col min="2" max="25" width="11.44140625" style="15" hidden="1" customWidth="1" outlineLevel="1"/>
    <col min="26" max="26" width="16.5546875" style="15" hidden="1" customWidth="1" outlineLevel="1"/>
    <col min="27" max="27" width="11.5546875" style="15" hidden="1" customWidth="1" outlineLevel="1"/>
    <col min="28" max="28" width="17.109375" style="15" hidden="1" customWidth="1" outlineLevel="1"/>
    <col min="29" max="29" width="11.5546875" style="15" hidden="1" customWidth="1" outlineLevel="1"/>
    <col min="30" max="30" width="17" style="15" hidden="1" customWidth="1" outlineLevel="1"/>
    <col min="31" max="31" width="11.5546875" style="15" hidden="1" customWidth="1" outlineLevel="1"/>
    <col min="32" max="32" width="16.21875" style="26" hidden="1" customWidth="1" outlineLevel="1"/>
    <col min="33" max="33" width="11.5546875" style="26" hidden="1" customWidth="1" outlineLevel="1"/>
    <col min="34" max="34" width="17" style="26" hidden="1" customWidth="1" outlineLevel="1"/>
    <col min="35" max="35" width="11.5546875" style="26" hidden="1" customWidth="1" outlineLevel="1"/>
    <col min="36" max="36" width="17.109375" style="26" hidden="1" customWidth="1" outlineLevel="1"/>
    <col min="37" max="37" width="11.5546875" style="26" hidden="1" customWidth="1" outlineLevel="1"/>
    <col min="38" max="38" width="15.88671875" style="26" hidden="1" customWidth="1" outlineLevel="1"/>
    <col min="39" max="39" width="11.5546875" style="26" hidden="1" customWidth="1" outlineLevel="1"/>
    <col min="40" max="40" width="17.5546875" style="26" hidden="1" customWidth="1" outlineLevel="1"/>
    <col min="41" max="41" width="11.5546875" style="26" hidden="1" customWidth="1" outlineLevel="1"/>
    <col min="42" max="42" width="16.33203125" style="15" hidden="1" customWidth="1" outlineLevel="1"/>
    <col min="43" max="43" width="11.5546875" style="15" hidden="1" customWidth="1" outlineLevel="1"/>
    <col min="44" max="44" width="17.21875" style="15" hidden="1" customWidth="1" outlineLevel="1"/>
    <col min="45" max="45" width="11.5546875" style="15" hidden="1" customWidth="1" outlineLevel="1"/>
    <col min="46" max="46" width="17.33203125" style="15" hidden="1" customWidth="1" outlineLevel="1"/>
    <col min="47" max="47" width="11.5546875" style="15" hidden="1" customWidth="1" outlineLevel="1"/>
    <col min="48" max="48" width="17.109375" style="15" hidden="1" customWidth="1" outlineLevel="1"/>
    <col min="49" max="49" width="11.5546875" style="15" hidden="1" customWidth="1" outlineLevel="1"/>
    <col min="50" max="50" width="16.88671875" style="15" bestFit="1" customWidth="1" collapsed="1"/>
    <col min="51" max="51" width="11.5546875" style="15" bestFit="1" customWidth="1"/>
    <col min="52" max="52" width="17.33203125" style="15" customWidth="1"/>
    <col min="53" max="53" width="11.5546875" style="15" customWidth="1"/>
    <col min="54" max="54" width="17.21875" style="15" customWidth="1"/>
    <col min="55" max="55" width="11.5546875" style="15" customWidth="1"/>
    <col min="56" max="56" width="17.109375" style="15" customWidth="1"/>
    <col min="57" max="57" width="11.5546875" style="15" customWidth="1"/>
    <col min="58" max="58" width="16.88671875" style="15" customWidth="1"/>
    <col min="59" max="59" width="11.5546875" style="15" customWidth="1"/>
    <col min="60" max="60" width="17.21875" style="15" customWidth="1"/>
    <col min="61" max="61" width="11.5546875" style="15" customWidth="1"/>
    <col min="62" max="62" width="17.6640625" style="15" customWidth="1"/>
    <col min="63" max="63" width="11.5546875" style="15" customWidth="1"/>
    <col min="64" max="64" width="17.5546875" style="15" customWidth="1"/>
    <col min="65" max="65" width="11.5546875" style="15" customWidth="1"/>
    <col min="66" max="66" width="16.6640625" style="15" customWidth="1"/>
    <col min="67" max="67" width="11.5546875" style="15" customWidth="1"/>
    <col min="68" max="68" width="17" style="15" customWidth="1"/>
    <col min="69" max="69" width="11.5546875" style="15" customWidth="1"/>
    <col min="70" max="70" width="17" style="15" customWidth="1"/>
    <col min="71" max="71" width="11.5546875" style="15" customWidth="1"/>
    <col min="72" max="72" width="17" style="15" customWidth="1"/>
    <col min="73" max="73" width="11.5546875" style="15" customWidth="1"/>
    <col min="74" max="74" width="17" style="15" bestFit="1" customWidth="1"/>
    <col min="75" max="75" width="11.5546875" style="15" bestFit="1" customWidth="1"/>
    <col min="76" max="76" width="17" style="15" bestFit="1" customWidth="1"/>
    <col min="77" max="77" width="11.5546875" style="15" bestFit="1" customWidth="1"/>
    <col min="78" max="78" width="17" style="15" bestFit="1" customWidth="1"/>
    <col min="79" max="79" width="11.5546875" style="15" bestFit="1" customWidth="1"/>
    <col min="80" max="80" width="20.33203125" style="15" customWidth="1"/>
    <col min="81" max="81" width="11.5546875" style="15" bestFit="1" customWidth="1"/>
    <col min="82" max="82" width="17" style="15" bestFit="1" customWidth="1"/>
    <col min="83" max="83" width="11.5546875" style="15" bestFit="1" customWidth="1"/>
    <col min="84" max="84" width="17" style="15" bestFit="1" customWidth="1"/>
    <col min="85" max="85" width="11.5546875" style="15" bestFit="1" customWidth="1"/>
    <col min="86" max="86" width="17" style="15" bestFit="1" customWidth="1"/>
    <col min="87" max="87" width="11.5546875" style="15" bestFit="1" customWidth="1"/>
    <col min="88" max="88" width="17" style="15" bestFit="1" customWidth="1"/>
    <col min="89" max="89" width="11.5546875" style="15" bestFit="1" customWidth="1"/>
    <col min="90" max="90" width="17.5546875" style="15" bestFit="1" customWidth="1"/>
    <col min="91" max="91" width="12" style="15" bestFit="1" customWidth="1"/>
    <col min="92" max="92" width="17.5546875" style="15" bestFit="1" customWidth="1"/>
    <col min="93" max="93" width="12" style="15" bestFit="1" customWidth="1"/>
    <col min="94" max="94" width="17.5546875" style="15" bestFit="1" customWidth="1"/>
    <col min="95" max="95" width="12" style="15" bestFit="1" customWidth="1"/>
    <col min="96" max="96" width="17.5546875" style="15" bestFit="1" customWidth="1"/>
    <col min="97" max="97" width="12" style="15" bestFit="1" customWidth="1"/>
    <col min="98" max="98" width="17.5546875" style="15" bestFit="1" customWidth="1"/>
    <col min="99" max="99" width="12" style="15" bestFit="1" customWidth="1"/>
    <col min="100" max="100" width="17.5546875" style="15" bestFit="1" customWidth="1"/>
    <col min="101" max="101" width="12" style="15" bestFit="1" customWidth="1"/>
    <col min="102" max="102" width="17.5546875" style="15" bestFit="1" customWidth="1"/>
    <col min="103" max="103" width="12" style="15" bestFit="1" customWidth="1"/>
    <col min="104" max="104" width="17.5546875" style="15" bestFit="1" customWidth="1"/>
    <col min="105" max="105" width="12" style="15" bestFit="1" customWidth="1"/>
    <col min="106" max="106" width="17.5546875" style="15" bestFit="1" customWidth="1"/>
    <col min="107" max="107" width="12" style="15" bestFit="1" customWidth="1"/>
    <col min="108" max="108" width="17.5546875" style="15" bestFit="1" customWidth="1"/>
    <col min="109" max="109" width="12" style="15" bestFit="1" customWidth="1"/>
    <col min="110" max="110" width="17.5546875" style="15" bestFit="1" customWidth="1"/>
    <col min="111" max="111" width="12" style="15" bestFit="1" customWidth="1"/>
    <col min="112" max="112" width="17.5546875" style="15" bestFit="1" customWidth="1"/>
    <col min="113" max="113" width="12" style="15" bestFit="1" customWidth="1"/>
    <col min="114" max="114" width="20.5546875" style="15" bestFit="1" customWidth="1"/>
    <col min="115" max="16384" width="11.44140625" style="15"/>
  </cols>
  <sheetData>
    <row r="1" spans="1:114" ht="29.25" customHeight="1">
      <c r="A1" s="484" t="s">
        <v>186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296"/>
      <c r="BS1" s="296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96"/>
      <c r="DA1" s="296"/>
      <c r="DB1" s="296"/>
      <c r="DC1" s="296"/>
      <c r="DD1" s="296"/>
      <c r="DE1" s="296"/>
      <c r="DF1" s="296"/>
      <c r="DG1" s="296"/>
      <c r="DH1" s="296"/>
      <c r="DI1" s="296"/>
      <c r="DJ1" s="267" t="s">
        <v>41</v>
      </c>
    </row>
    <row r="2" spans="1:114" ht="15">
      <c r="A2" s="485" t="s">
        <v>97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  <c r="BC2" s="485"/>
      <c r="BD2" s="485"/>
      <c r="BE2" s="485"/>
      <c r="BF2" s="485"/>
      <c r="BG2" s="485"/>
      <c r="BH2" s="485"/>
      <c r="BI2" s="485"/>
      <c r="BJ2" s="485"/>
      <c r="BK2" s="485"/>
      <c r="BL2" s="485"/>
      <c r="BM2" s="485"/>
      <c r="BN2" s="485"/>
      <c r="BO2" s="485"/>
      <c r="BP2" s="485"/>
      <c r="BQ2" s="485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35"/>
    </row>
    <row r="3" spans="1:114" ht="15" thickBot="1">
      <c r="A3" s="134"/>
      <c r="DJ3" s="129"/>
    </row>
    <row r="4" spans="1:114">
      <c r="A4" s="269"/>
      <c r="B4" s="480" t="s">
        <v>44</v>
      </c>
      <c r="C4" s="481"/>
      <c r="D4" s="478" t="s">
        <v>45</v>
      </c>
      <c r="E4" s="479"/>
      <c r="F4" s="478" t="s">
        <v>46</v>
      </c>
      <c r="G4" s="479"/>
      <c r="H4" s="478" t="s">
        <v>47</v>
      </c>
      <c r="I4" s="479"/>
      <c r="J4" s="478" t="s">
        <v>48</v>
      </c>
      <c r="K4" s="479"/>
      <c r="L4" s="478" t="s">
        <v>223</v>
      </c>
      <c r="M4" s="479"/>
      <c r="N4" s="478" t="s">
        <v>224</v>
      </c>
      <c r="O4" s="479"/>
      <c r="P4" s="478" t="s">
        <v>226</v>
      </c>
      <c r="Q4" s="479"/>
      <c r="R4" s="478" t="s">
        <v>227</v>
      </c>
      <c r="S4" s="479"/>
      <c r="T4" s="478" t="s">
        <v>228</v>
      </c>
      <c r="U4" s="479"/>
      <c r="V4" s="478" t="s">
        <v>232</v>
      </c>
      <c r="W4" s="479"/>
      <c r="X4" s="478" t="s">
        <v>233</v>
      </c>
      <c r="Y4" s="479"/>
      <c r="Z4" s="478" t="s">
        <v>234</v>
      </c>
      <c r="AA4" s="479"/>
      <c r="AB4" s="478" t="s">
        <v>241</v>
      </c>
      <c r="AC4" s="479"/>
      <c r="AD4" s="478" t="s">
        <v>243</v>
      </c>
      <c r="AE4" s="479"/>
      <c r="AF4" s="480" t="s">
        <v>244</v>
      </c>
      <c r="AG4" s="481"/>
      <c r="AH4" s="480" t="s">
        <v>246</v>
      </c>
      <c r="AI4" s="481"/>
      <c r="AJ4" s="480" t="s">
        <v>248</v>
      </c>
      <c r="AK4" s="481"/>
      <c r="AL4" s="480" t="s">
        <v>250</v>
      </c>
      <c r="AM4" s="481"/>
      <c r="AN4" s="480" t="s">
        <v>252</v>
      </c>
      <c r="AO4" s="481"/>
      <c r="AP4" s="478" t="s">
        <v>254</v>
      </c>
      <c r="AQ4" s="479"/>
      <c r="AR4" s="478" t="s">
        <v>256</v>
      </c>
      <c r="AS4" s="479"/>
      <c r="AT4" s="478" t="s">
        <v>259</v>
      </c>
      <c r="AU4" s="479"/>
      <c r="AV4" s="478" t="s">
        <v>262</v>
      </c>
      <c r="AW4" s="479"/>
      <c r="AX4" s="478" t="s">
        <v>264</v>
      </c>
      <c r="AY4" s="479"/>
      <c r="AZ4" s="478" t="s">
        <v>267</v>
      </c>
      <c r="BA4" s="479"/>
      <c r="BB4" s="478" t="s">
        <v>268</v>
      </c>
      <c r="BC4" s="479"/>
      <c r="BD4" s="478" t="s">
        <v>270</v>
      </c>
      <c r="BE4" s="479"/>
      <c r="BF4" s="478" t="s">
        <v>271</v>
      </c>
      <c r="BG4" s="479"/>
      <c r="BH4" s="478" t="s">
        <v>272</v>
      </c>
      <c r="BI4" s="479"/>
      <c r="BJ4" s="478" t="s">
        <v>274</v>
      </c>
      <c r="BK4" s="479"/>
      <c r="BL4" s="478" t="s">
        <v>275</v>
      </c>
      <c r="BM4" s="479"/>
      <c r="BN4" s="478" t="s">
        <v>277</v>
      </c>
      <c r="BO4" s="479"/>
      <c r="BP4" s="478" t="s">
        <v>280</v>
      </c>
      <c r="BQ4" s="479"/>
      <c r="BR4" s="478" t="s">
        <v>288</v>
      </c>
      <c r="BS4" s="479"/>
      <c r="BT4" s="478" t="s">
        <v>292</v>
      </c>
      <c r="BU4" s="479"/>
      <c r="BV4" s="478" t="s">
        <v>294</v>
      </c>
      <c r="BW4" s="479"/>
      <c r="BX4" s="478" t="s">
        <v>295</v>
      </c>
      <c r="BY4" s="479"/>
      <c r="BZ4" s="480" t="s">
        <v>299</v>
      </c>
      <c r="CA4" s="481"/>
      <c r="CB4" s="480" t="s">
        <v>301</v>
      </c>
      <c r="CC4" s="481"/>
      <c r="CD4" s="478" t="s">
        <v>302</v>
      </c>
      <c r="CE4" s="479"/>
      <c r="CF4" s="478" t="s">
        <v>303</v>
      </c>
      <c r="CG4" s="479"/>
      <c r="CH4" s="478" t="s">
        <v>304</v>
      </c>
      <c r="CI4" s="479"/>
      <c r="CJ4" s="478" t="s">
        <v>305</v>
      </c>
      <c r="CK4" s="479"/>
      <c r="CL4" s="478" t="s">
        <v>306</v>
      </c>
      <c r="CM4" s="479"/>
      <c r="CN4" s="478" t="s">
        <v>308</v>
      </c>
      <c r="CO4" s="479"/>
      <c r="CP4" s="478" t="s">
        <v>311</v>
      </c>
      <c r="CQ4" s="479"/>
      <c r="CR4" s="478" t="s">
        <v>313</v>
      </c>
      <c r="CS4" s="479"/>
      <c r="CT4" s="478" t="s">
        <v>316</v>
      </c>
      <c r="CU4" s="479"/>
      <c r="CV4" s="478" t="s">
        <v>323</v>
      </c>
      <c r="CW4" s="479"/>
      <c r="CX4" s="478" t="s">
        <v>330</v>
      </c>
      <c r="CY4" s="479"/>
      <c r="CZ4" s="478" t="s">
        <v>333</v>
      </c>
      <c r="DA4" s="479"/>
      <c r="DB4" s="478" t="s">
        <v>336</v>
      </c>
      <c r="DC4" s="479"/>
      <c r="DD4" s="478" t="s">
        <v>337</v>
      </c>
      <c r="DE4" s="479"/>
      <c r="DF4" s="478" t="s">
        <v>339</v>
      </c>
      <c r="DG4" s="479"/>
      <c r="DH4" s="482" t="s">
        <v>345</v>
      </c>
      <c r="DI4" s="483"/>
      <c r="DJ4" s="129"/>
    </row>
    <row r="5" spans="1:114">
      <c r="A5" s="92"/>
      <c r="B5" s="29" t="s">
        <v>49</v>
      </c>
      <c r="C5" s="30" t="s">
        <v>50</v>
      </c>
      <c r="D5" s="31" t="s">
        <v>49</v>
      </c>
      <c r="E5" s="32" t="s">
        <v>50</v>
      </c>
      <c r="F5" s="31" t="s">
        <v>49</v>
      </c>
      <c r="G5" s="32" t="s">
        <v>50</v>
      </c>
      <c r="H5" s="31" t="s">
        <v>49</v>
      </c>
      <c r="I5" s="32" t="s">
        <v>50</v>
      </c>
      <c r="J5" s="31" t="s">
        <v>49</v>
      </c>
      <c r="K5" s="32" t="s">
        <v>50</v>
      </c>
      <c r="L5" s="31" t="s">
        <v>49</v>
      </c>
      <c r="M5" s="32" t="s">
        <v>50</v>
      </c>
      <c r="N5" s="31" t="s">
        <v>49</v>
      </c>
      <c r="O5" s="32" t="s">
        <v>50</v>
      </c>
      <c r="P5" s="31" t="s">
        <v>49</v>
      </c>
      <c r="Q5" s="32" t="s">
        <v>50</v>
      </c>
      <c r="R5" s="31" t="s">
        <v>49</v>
      </c>
      <c r="S5" s="32" t="s">
        <v>50</v>
      </c>
      <c r="T5" s="31" t="s">
        <v>49</v>
      </c>
      <c r="U5" s="32" t="s">
        <v>50</v>
      </c>
      <c r="V5" s="31" t="s">
        <v>49</v>
      </c>
      <c r="W5" s="32" t="s">
        <v>50</v>
      </c>
      <c r="X5" s="31" t="s">
        <v>49</v>
      </c>
      <c r="Y5" s="32" t="s">
        <v>50</v>
      </c>
      <c r="Z5" s="31" t="s">
        <v>49</v>
      </c>
      <c r="AA5" s="32" t="s">
        <v>50</v>
      </c>
      <c r="AB5" s="31" t="s">
        <v>49</v>
      </c>
      <c r="AC5" s="32" t="s">
        <v>50</v>
      </c>
      <c r="AD5" s="31" t="s">
        <v>49</v>
      </c>
      <c r="AE5" s="32" t="s">
        <v>50</v>
      </c>
      <c r="AF5" s="29" t="s">
        <v>49</v>
      </c>
      <c r="AG5" s="30" t="s">
        <v>50</v>
      </c>
      <c r="AH5" s="29" t="s">
        <v>49</v>
      </c>
      <c r="AI5" s="30" t="s">
        <v>50</v>
      </c>
      <c r="AJ5" s="29" t="s">
        <v>49</v>
      </c>
      <c r="AK5" s="30" t="s">
        <v>50</v>
      </c>
      <c r="AL5" s="29" t="s">
        <v>49</v>
      </c>
      <c r="AM5" s="30" t="s">
        <v>50</v>
      </c>
      <c r="AN5" s="29" t="s">
        <v>49</v>
      </c>
      <c r="AO5" s="30" t="s">
        <v>50</v>
      </c>
      <c r="AP5" s="31" t="s">
        <v>49</v>
      </c>
      <c r="AQ5" s="32" t="s">
        <v>50</v>
      </c>
      <c r="AR5" s="31" t="s">
        <v>49</v>
      </c>
      <c r="AS5" s="32" t="s">
        <v>50</v>
      </c>
      <c r="AT5" s="31" t="s">
        <v>49</v>
      </c>
      <c r="AU5" s="32" t="s">
        <v>50</v>
      </c>
      <c r="AV5" s="31" t="s">
        <v>49</v>
      </c>
      <c r="AW5" s="32" t="s">
        <v>50</v>
      </c>
      <c r="AX5" s="31" t="s">
        <v>49</v>
      </c>
      <c r="AY5" s="32" t="s">
        <v>50</v>
      </c>
      <c r="AZ5" s="31" t="s">
        <v>49</v>
      </c>
      <c r="BA5" s="32" t="s">
        <v>50</v>
      </c>
      <c r="BB5" s="31" t="s">
        <v>49</v>
      </c>
      <c r="BC5" s="32" t="s">
        <v>50</v>
      </c>
      <c r="BD5" s="31" t="s">
        <v>49</v>
      </c>
      <c r="BE5" s="32" t="s">
        <v>50</v>
      </c>
      <c r="BF5" s="31" t="s">
        <v>49</v>
      </c>
      <c r="BG5" s="32" t="s">
        <v>50</v>
      </c>
      <c r="BH5" s="31" t="s">
        <v>49</v>
      </c>
      <c r="BI5" s="32" t="s">
        <v>50</v>
      </c>
      <c r="BJ5" s="31" t="s">
        <v>49</v>
      </c>
      <c r="BK5" s="32" t="s">
        <v>50</v>
      </c>
      <c r="BL5" s="31" t="s">
        <v>49</v>
      </c>
      <c r="BM5" s="32" t="s">
        <v>50</v>
      </c>
      <c r="BN5" s="31" t="s">
        <v>49</v>
      </c>
      <c r="BO5" s="32" t="s">
        <v>50</v>
      </c>
      <c r="BP5" s="31" t="s">
        <v>49</v>
      </c>
      <c r="BQ5" s="32" t="s">
        <v>50</v>
      </c>
      <c r="BR5" s="31" t="s">
        <v>49</v>
      </c>
      <c r="BS5" s="32" t="s">
        <v>50</v>
      </c>
      <c r="BT5" s="31" t="s">
        <v>49</v>
      </c>
      <c r="BU5" s="32" t="s">
        <v>50</v>
      </c>
      <c r="BV5" s="31" t="s">
        <v>49</v>
      </c>
      <c r="BW5" s="32" t="s">
        <v>50</v>
      </c>
      <c r="BX5" s="31" t="s">
        <v>49</v>
      </c>
      <c r="BY5" s="32" t="s">
        <v>50</v>
      </c>
      <c r="BZ5" s="29" t="s">
        <v>49</v>
      </c>
      <c r="CA5" s="30" t="s">
        <v>50</v>
      </c>
      <c r="CB5" s="29" t="s">
        <v>49</v>
      </c>
      <c r="CC5" s="30" t="s">
        <v>50</v>
      </c>
      <c r="CD5" s="31" t="s">
        <v>49</v>
      </c>
      <c r="CE5" s="32" t="s">
        <v>50</v>
      </c>
      <c r="CF5" s="31" t="s">
        <v>49</v>
      </c>
      <c r="CG5" s="32" t="s">
        <v>50</v>
      </c>
      <c r="CH5" s="31" t="s">
        <v>49</v>
      </c>
      <c r="CI5" s="32" t="s">
        <v>50</v>
      </c>
      <c r="CJ5" s="31" t="s">
        <v>49</v>
      </c>
      <c r="CK5" s="32" t="s">
        <v>50</v>
      </c>
      <c r="CL5" s="31" t="s">
        <v>49</v>
      </c>
      <c r="CM5" s="32" t="s">
        <v>50</v>
      </c>
      <c r="CN5" s="31" t="s">
        <v>49</v>
      </c>
      <c r="CO5" s="32" t="s">
        <v>50</v>
      </c>
      <c r="CP5" s="31" t="s">
        <v>49</v>
      </c>
      <c r="CQ5" s="32" t="s">
        <v>50</v>
      </c>
      <c r="CR5" s="31" t="s">
        <v>49</v>
      </c>
      <c r="CS5" s="32" t="s">
        <v>50</v>
      </c>
      <c r="CT5" s="31" t="s">
        <v>49</v>
      </c>
      <c r="CU5" s="32" t="s">
        <v>50</v>
      </c>
      <c r="CV5" s="31" t="s">
        <v>49</v>
      </c>
      <c r="CW5" s="32" t="s">
        <v>50</v>
      </c>
      <c r="CX5" s="31" t="s">
        <v>49</v>
      </c>
      <c r="CY5" s="32" t="s">
        <v>50</v>
      </c>
      <c r="CZ5" s="31" t="s">
        <v>49</v>
      </c>
      <c r="DA5" s="32" t="s">
        <v>50</v>
      </c>
      <c r="DB5" s="31" t="s">
        <v>49</v>
      </c>
      <c r="DC5" s="32" t="s">
        <v>50</v>
      </c>
      <c r="DD5" s="31" t="s">
        <v>49</v>
      </c>
      <c r="DE5" s="32" t="s">
        <v>50</v>
      </c>
      <c r="DF5" s="31" t="s">
        <v>49</v>
      </c>
      <c r="DG5" s="32" t="s">
        <v>50</v>
      </c>
      <c r="DH5" s="33" t="s">
        <v>49</v>
      </c>
      <c r="DI5" s="34" t="s">
        <v>50</v>
      </c>
      <c r="DJ5" s="129"/>
    </row>
    <row r="6" spans="1:114" s="18" customFormat="1" ht="15" thickBot="1">
      <c r="A6" s="270" t="s">
        <v>73</v>
      </c>
      <c r="B6" s="35">
        <f>+'Deuda Pública colones'!B6/'Deuda Pública dólares'!B76</f>
        <v>39658.824235757165</v>
      </c>
      <c r="C6" s="36">
        <f>+C9+C11+C13</f>
        <v>0.99999999999999989</v>
      </c>
      <c r="D6" s="37">
        <f>+'Deuda Pública colones'!D6/'Deuda Pública dólares'!D76</f>
        <v>40225.308111308368</v>
      </c>
      <c r="E6" s="38">
        <f>+E9+E11+E13</f>
        <v>1</v>
      </c>
      <c r="F6" s="37">
        <f>+'Deuda Pública colones'!F6/'Deuda Pública dólares'!F76</f>
        <v>40880.970533349799</v>
      </c>
      <c r="G6" s="38">
        <f>+G9+G11+G13</f>
        <v>1</v>
      </c>
      <c r="H6" s="37">
        <f>+'Deuda Pública colones'!H6/'Deuda Pública dólares'!H76</f>
        <v>41417.696084383795</v>
      </c>
      <c r="I6" s="38">
        <f>+I9+I11+I13</f>
        <v>0.99999999999999989</v>
      </c>
      <c r="J6" s="37">
        <f>+'Deuda Pública colones'!J6/'Deuda Pública dólares'!J76</f>
        <v>41731.920195184408</v>
      </c>
      <c r="K6" s="38">
        <f>+K9+K11+K13</f>
        <v>0.99999999999999989</v>
      </c>
      <c r="L6" s="37">
        <f>+'Deuda Pública colones'!L6/'Deuda Pública dólares'!L76</f>
        <v>41570.873807661133</v>
      </c>
      <c r="M6" s="38">
        <f>+M9+M11+M13</f>
        <v>1</v>
      </c>
      <c r="N6" s="37">
        <f>+'Deuda Pública colones'!N6/'Deuda Pública dólares'!N76</f>
        <v>42282.70184390941</v>
      </c>
      <c r="O6" s="38">
        <f>+O9+O11+O13</f>
        <v>1</v>
      </c>
      <c r="P6" s="37">
        <f>+'Deuda Pública colones'!P6/'Deuda Pública dólares'!P76</f>
        <v>42434.4592688505</v>
      </c>
      <c r="Q6" s="38">
        <f>+Q9+Q11+Q13</f>
        <v>1.0000000000000002</v>
      </c>
      <c r="R6" s="37">
        <f>+'Deuda Pública colones'!R6/'Deuda Pública dólares'!R76</f>
        <v>43190.749540413795</v>
      </c>
      <c r="S6" s="38">
        <f>+S9+S11+S13</f>
        <v>1</v>
      </c>
      <c r="T6" s="37">
        <f>+'Deuda Pública colones'!T6/'Deuda Pública dólares'!T76</f>
        <v>43278.853108518349</v>
      </c>
      <c r="U6" s="38">
        <f>+U9+U11+U13</f>
        <v>1</v>
      </c>
      <c r="V6" s="37">
        <f>+'Deuda Pública colones'!V6/'Deuda Pública dólares'!V76</f>
        <v>42941.619580879124</v>
      </c>
      <c r="W6" s="38">
        <f>+W9+W11+W13</f>
        <v>1.0000000000000002</v>
      </c>
      <c r="X6" s="37">
        <f>+'Deuda Pública colones'!X6/'Deuda Pública dólares'!X76</f>
        <v>42885.10710131126</v>
      </c>
      <c r="Y6" s="38">
        <f>+Y9+Y11+Y13</f>
        <v>1</v>
      </c>
      <c r="Z6" s="37">
        <f>+'Deuda Pública colones'!Z6/'Deuda Pública dólares'!Z76</f>
        <v>42436.106805758252</v>
      </c>
      <c r="AA6" s="38">
        <f>+AA9+AA11+AA13</f>
        <v>1</v>
      </c>
      <c r="AB6" s="37">
        <f>+'Deuda Pública colones'!AB6/'Deuda Pública dólares'!AB76</f>
        <v>42463.83014333334</v>
      </c>
      <c r="AC6" s="38">
        <f>+AC9+AC11+AC13</f>
        <v>1</v>
      </c>
      <c r="AD6" s="37">
        <f>+'Deuda Pública colones'!AD6/'Deuda Pública dólares'!AD76</f>
        <v>42972.406598957976</v>
      </c>
      <c r="AE6" s="38">
        <f>+AE9+AE11+AE13</f>
        <v>0.99999999999999989</v>
      </c>
      <c r="AF6" s="35">
        <f>+'Deuda Pública colones'!AF6/'Deuda Pública dólares'!AF76</f>
        <v>42620.123732616797</v>
      </c>
      <c r="AG6" s="36">
        <f>+AG9+AG11+AG13</f>
        <v>1</v>
      </c>
      <c r="AH6" s="35">
        <f>+'Deuda Pública colones'!AH6/'Deuda Pública dólares'!AH76</f>
        <v>42920.759462929156</v>
      </c>
      <c r="AI6" s="36">
        <f>+AI9+AI11+AI13</f>
        <v>1</v>
      </c>
      <c r="AJ6" s="35">
        <f>+'Deuda Pública colones'!AJ6/'Deuda Pública dólares'!AJ76</f>
        <v>42085.785394033053</v>
      </c>
      <c r="AK6" s="36">
        <f>+AK9+AK11+AK13</f>
        <v>0.99999999999999989</v>
      </c>
      <c r="AL6" s="35">
        <f>+'Deuda Pública colones'!AL6/'Deuda Pública dólares'!AL76</f>
        <v>41767.324216472392</v>
      </c>
      <c r="AM6" s="36">
        <f>+AM9+AM11+AM13</f>
        <v>1</v>
      </c>
      <c r="AN6" s="35">
        <f>+'Deuda Pública colones'!AN6/'Deuda Pública dólares'!AN76</f>
        <v>42541.313123953332</v>
      </c>
      <c r="AO6" s="36">
        <f>+AO9+AO11+AO13</f>
        <v>0.99999999999999989</v>
      </c>
      <c r="AP6" s="37">
        <f>+'Deuda Pública colones'!AP6/'Deuda Pública dólares'!AP76</f>
        <v>43782.765319063903</v>
      </c>
      <c r="AQ6" s="38">
        <f>+AQ9+AQ11+AQ13</f>
        <v>1</v>
      </c>
      <c r="AR6" s="37">
        <f>+'Deuda Pública colones'!AR6/'Deuda Pública dólares'!AR76</f>
        <v>44849.006599195971</v>
      </c>
      <c r="AS6" s="38">
        <f>+AS9+AS11+AS13</f>
        <v>0.99999999999999978</v>
      </c>
      <c r="AT6" s="37">
        <f>+'Deuda Pública colones'!AT6/'Deuda Pública dólares'!AT76</f>
        <v>45503.321450726609</v>
      </c>
      <c r="AU6" s="38">
        <f>+AU9+AU11+AU13</f>
        <v>0.99999999999999989</v>
      </c>
      <c r="AV6" s="37">
        <f>+'Deuda Pública colones'!AV6/'Deuda Pública dólares'!AV76</f>
        <v>46947.592419736597</v>
      </c>
      <c r="AW6" s="38">
        <f>+AW9+AW11+AW13</f>
        <v>1</v>
      </c>
      <c r="AX6" s="37">
        <f>+'Deuda Pública colones'!AX6/'Deuda Pública dólares'!AX76</f>
        <v>47224.956643887963</v>
      </c>
      <c r="AY6" s="38">
        <f>+AY9+AY11+AY13</f>
        <v>1</v>
      </c>
      <c r="AZ6" s="37">
        <f>+'Deuda Pública colones'!AZ6/'Deuda Pública dólares'!AZ76</f>
        <v>48922.988922012388</v>
      </c>
      <c r="BA6" s="38">
        <f>+BA9+BA11+BA13</f>
        <v>1</v>
      </c>
      <c r="BB6" s="37">
        <f>+'Deuda Pública colones'!BB6/'Deuda Pública dólares'!BB76</f>
        <v>49049.671787640727</v>
      </c>
      <c r="BC6" s="38">
        <f>+BC9+BC11+BC13</f>
        <v>1</v>
      </c>
      <c r="BD6" s="37">
        <f>+'Deuda Pública colones'!BD6/'Deuda Pública dólares'!BD76</f>
        <v>50313.223927227955</v>
      </c>
      <c r="BE6" s="38">
        <f>+BE9+BE11+BE13</f>
        <v>1</v>
      </c>
      <c r="BF6" s="37">
        <f>+'Deuda Pública colones'!BF6/'Deuda Pública dólares'!BF76</f>
        <v>52069.181669110687</v>
      </c>
      <c r="BG6" s="38">
        <f>+BG9+BG11+BG13</f>
        <v>0.99999999999999989</v>
      </c>
      <c r="BH6" s="37">
        <f>+'Deuda Pública colones'!BH6/'Deuda Pública dólares'!BH76</f>
        <v>52494.80376343106</v>
      </c>
      <c r="BI6" s="38">
        <f>+BI9+BI11+BI13</f>
        <v>1.0000000000000002</v>
      </c>
      <c r="BJ6" s="37">
        <f>+'Deuda Pública colones'!BJ6/'Deuda Pública dólares'!BJ76</f>
        <v>52263.712118917065</v>
      </c>
      <c r="BK6" s="38">
        <f>+BK9+BK11+BK13</f>
        <v>1</v>
      </c>
      <c r="BL6" s="37">
        <f>+'Deuda Pública colones'!BL6/'Deuda Pública dólares'!BL76</f>
        <v>52098.834637842796</v>
      </c>
      <c r="BM6" s="38">
        <f>+BM9+BM11+BM13</f>
        <v>1</v>
      </c>
      <c r="BN6" s="37">
        <f>+'Deuda Pública colones'!BN6/'Deuda Pública dólares'!BN76</f>
        <v>52667.905442112904</v>
      </c>
      <c r="BO6" s="38">
        <f>+BO9+BO11+BO13</f>
        <v>1</v>
      </c>
      <c r="BP6" s="37">
        <f>+'Deuda Pública colones'!BP6/'Deuda Pública dólares'!BP76</f>
        <v>52137.116067150957</v>
      </c>
      <c r="BQ6" s="38">
        <f>+BQ9+BQ11+BQ13</f>
        <v>1</v>
      </c>
      <c r="BR6" s="37">
        <f>+'Deuda Pública colones'!BR6/'Deuda Pública dólares'!BR76</f>
        <v>52724.689417841808</v>
      </c>
      <c r="BS6" s="38">
        <f>+BS9+BS11+BS13</f>
        <v>0.99999999999999989</v>
      </c>
      <c r="BT6" s="37">
        <f>+'Deuda Pública colones'!BT6/'Deuda Pública dólares'!BT76</f>
        <v>54047.937463178001</v>
      </c>
      <c r="BU6" s="38">
        <f>+BU9+BU11+BU13</f>
        <v>1.0000000000000002</v>
      </c>
      <c r="BV6" s="37">
        <f>+'Deuda Pública colones'!BV6/'Deuda Pública dólares'!BV76</f>
        <v>54919.196333269458</v>
      </c>
      <c r="BW6" s="38">
        <f>+BW9+BW11+BW13</f>
        <v>1</v>
      </c>
      <c r="BX6" s="37">
        <f>+'Deuda Pública colones'!BX6/'Deuda Pública dólares'!BX76</f>
        <v>55918.289120426889</v>
      </c>
      <c r="BY6" s="38">
        <f>+BY9+BY11+BY13</f>
        <v>1</v>
      </c>
      <c r="BZ6" s="35">
        <f>+'Deuda Pública colones'!BZ6/'Deuda Pública dólares'!BZ76</f>
        <v>55875.721746099058</v>
      </c>
      <c r="CA6" s="36">
        <f>+CA9+CA11+CA13</f>
        <v>1</v>
      </c>
      <c r="CB6" s="35">
        <f>+'Deuda Pública colones'!CB6/'Deuda Pública dólares'!CB76</f>
        <v>56467.444865243546</v>
      </c>
      <c r="CC6" s="36">
        <f>+CC9+CC11+CC13</f>
        <v>0.99999999999999989</v>
      </c>
      <c r="CD6" s="37">
        <f>+'Deuda Pública colones'!CD6/'Deuda Pública dólares'!CD76</f>
        <v>56504.007118195565</v>
      </c>
      <c r="CE6" s="38">
        <f>+CE9+CE11+CE13</f>
        <v>1</v>
      </c>
      <c r="CF6" s="37">
        <f>+'Deuda Pública colones'!CF6/'Deuda Pública dólares'!CF76</f>
        <v>55178.02423785151</v>
      </c>
      <c r="CG6" s="38">
        <f>+CG9+CG11+CG13</f>
        <v>0.99999999999999989</v>
      </c>
      <c r="CH6" s="37">
        <f>+'Deuda Pública colones'!CH6/'Deuda Pública dólares'!CH76</f>
        <v>55269.140691068074</v>
      </c>
      <c r="CI6" s="38">
        <f>+CI9+CI11+CI13</f>
        <v>0.99999999999999989</v>
      </c>
      <c r="CJ6" s="37">
        <f>+'Deuda Pública colones'!CJ6/'Deuda Pública dólares'!CJ76</f>
        <v>55737.653878430421</v>
      </c>
      <c r="CK6" s="38">
        <f>+CK9+CK11+CK13</f>
        <v>1.0000000000000002</v>
      </c>
      <c r="CL6" s="37">
        <f>+'Deuda Pública colones'!CL6/'Deuda Pública dólares'!CL76</f>
        <v>56503.46273503382</v>
      </c>
      <c r="CM6" s="38">
        <f>+CM9+CM11+CM13</f>
        <v>1</v>
      </c>
      <c r="CN6" s="37">
        <f>+'Deuda Pública colones'!CN6/'Deuda Pública dólares'!CN76</f>
        <v>56370.047286629582</v>
      </c>
      <c r="CO6" s="38">
        <f>+CO9+CO11+CO13</f>
        <v>1</v>
      </c>
      <c r="CP6" s="37">
        <f>+'Deuda Pública colones'!CP6/'Deuda Pública dólares'!CP76</f>
        <v>56994.84630796565</v>
      </c>
      <c r="CQ6" s="38">
        <f>+CQ9+CQ11+CQ13</f>
        <v>1.0000000000000002</v>
      </c>
      <c r="CR6" s="37">
        <f>+'Deuda Pública colones'!CR6/'Deuda Pública dólares'!CR76</f>
        <v>57600.743883086405</v>
      </c>
      <c r="CS6" s="38">
        <f>+CS9+CS11+CS13</f>
        <v>1</v>
      </c>
      <c r="CT6" s="37">
        <f>+'Deuda Pública colones'!CT6/'Deuda Pública dólares'!CT76</f>
        <v>57373.834511537745</v>
      </c>
      <c r="CU6" s="38">
        <f>+CU9+CU11+CU13</f>
        <v>1</v>
      </c>
      <c r="CV6" s="37">
        <f>+'Deuda Pública colones'!CV6/'Deuda Pública dólares'!CV76</f>
        <v>57546.688080276639</v>
      </c>
      <c r="CW6" s="38">
        <f>+CW9+CW11+CW13</f>
        <v>1</v>
      </c>
      <c r="CX6" s="37">
        <f>+'Deuda Pública colones'!CX6/'Deuda Pública dólares'!CX76</f>
        <v>58215.345485398429</v>
      </c>
      <c r="CY6" s="38">
        <f>+CY9+CY11+CY13</f>
        <v>1</v>
      </c>
      <c r="CZ6" s="37">
        <f>+'Deuda Pública colones'!CZ6/'Deuda Pública dólares'!CZ76</f>
        <v>58653.782831745644</v>
      </c>
      <c r="DA6" s="38">
        <f>+DA9+DA11+DA13</f>
        <v>1</v>
      </c>
      <c r="DB6" s="37">
        <f>+'Deuda Pública colones'!DB6/'Deuda Pública dólares'!DB76</f>
        <v>58314.945929368121</v>
      </c>
      <c r="DC6" s="38">
        <f>+DC9+DC11+DC13</f>
        <v>1</v>
      </c>
      <c r="DD6" s="37">
        <f>+'Deuda Pública colones'!DD6/'Deuda Pública dólares'!DD76</f>
        <v>58537.37869611106</v>
      </c>
      <c r="DE6" s="38">
        <f>+DE9+DE11+DE13</f>
        <v>1</v>
      </c>
      <c r="DF6" s="37">
        <f>+'Deuda Pública colones'!DF6/'Deuda Pública dólares'!DF76</f>
        <v>58567.385679222789</v>
      </c>
      <c r="DG6" s="38">
        <f>+DG9+DG11+DG13</f>
        <v>1</v>
      </c>
      <c r="DH6" s="39">
        <f>+'Deuda Pública colones'!DH6/'Deuda Pública dólares'!DH76</f>
        <v>58378.608139153141</v>
      </c>
      <c r="DI6" s="40">
        <f>+DI9+DI11+DI13</f>
        <v>1</v>
      </c>
      <c r="DJ6" s="126"/>
    </row>
    <row r="7" spans="1:114" s="18" customFormat="1">
      <c r="A7" s="43"/>
      <c r="B7" s="44"/>
      <c r="C7" s="45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46"/>
      <c r="S7" s="47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4"/>
      <c r="AG7" s="45"/>
      <c r="AH7" s="44"/>
      <c r="AI7" s="45"/>
      <c r="AJ7" s="44"/>
      <c r="AK7" s="45"/>
      <c r="AL7" s="44"/>
      <c r="AM7" s="45"/>
      <c r="AN7" s="44"/>
      <c r="AO7" s="45"/>
      <c r="AP7" s="46"/>
      <c r="AQ7" s="47"/>
      <c r="AR7" s="46"/>
      <c r="AS7" s="47"/>
      <c r="AT7" s="46"/>
      <c r="AU7" s="47"/>
      <c r="AV7" s="46"/>
      <c r="AW7" s="47"/>
      <c r="AX7" s="46"/>
      <c r="AY7" s="47"/>
      <c r="AZ7" s="46"/>
      <c r="BA7" s="47"/>
      <c r="BB7" s="46"/>
      <c r="BC7" s="47"/>
      <c r="BD7" s="46"/>
      <c r="BE7" s="47"/>
      <c r="BF7" s="46"/>
      <c r="BG7" s="47"/>
      <c r="BH7" s="46"/>
      <c r="BI7" s="47"/>
      <c r="BJ7" s="46"/>
      <c r="BK7" s="47"/>
      <c r="BL7" s="46"/>
      <c r="BM7" s="47"/>
      <c r="BN7" s="46"/>
      <c r="BO7" s="47"/>
      <c r="BP7" s="46"/>
      <c r="BQ7" s="47"/>
      <c r="BR7" s="46"/>
      <c r="BS7" s="47"/>
      <c r="BT7" s="46"/>
      <c r="BU7" s="47"/>
      <c r="BV7" s="46"/>
      <c r="BW7" s="47"/>
      <c r="BX7" s="46"/>
      <c r="BY7" s="47"/>
      <c r="BZ7" s="44"/>
      <c r="CA7" s="45"/>
      <c r="CB7" s="44"/>
      <c r="CC7" s="45"/>
      <c r="CD7" s="46"/>
      <c r="CE7" s="47"/>
      <c r="CF7" s="46"/>
      <c r="CG7" s="47"/>
      <c r="CH7" s="46"/>
      <c r="CI7" s="47"/>
      <c r="CJ7" s="46"/>
      <c r="CK7" s="47"/>
      <c r="CL7" s="46"/>
      <c r="CM7" s="47"/>
      <c r="CN7" s="46"/>
      <c r="CO7" s="47"/>
      <c r="CP7" s="46"/>
      <c r="CQ7" s="47"/>
      <c r="CR7" s="46"/>
      <c r="CS7" s="47"/>
      <c r="CT7" s="46"/>
      <c r="CU7" s="47"/>
      <c r="CV7" s="46"/>
      <c r="CW7" s="47"/>
      <c r="CX7" s="46"/>
      <c r="CY7" s="47"/>
      <c r="CZ7" s="46"/>
      <c r="DA7" s="47"/>
      <c r="DB7" s="46"/>
      <c r="DC7" s="47"/>
      <c r="DD7" s="46"/>
      <c r="DE7" s="47"/>
      <c r="DF7" s="46"/>
      <c r="DG7" s="47"/>
      <c r="DH7" s="48"/>
      <c r="DI7" s="49"/>
      <c r="DJ7" s="464">
        <f>+DH9+DH11+DH13</f>
        <v>58378.608139153141</v>
      </c>
    </row>
    <row r="8" spans="1:114" s="18" customFormat="1">
      <c r="A8" s="99" t="s">
        <v>51</v>
      </c>
      <c r="B8" s="51"/>
      <c r="C8" s="52"/>
      <c r="D8" s="53"/>
      <c r="E8" s="54"/>
      <c r="F8" s="53"/>
      <c r="G8" s="54"/>
      <c r="H8" s="53"/>
      <c r="I8" s="54"/>
      <c r="J8" s="53"/>
      <c r="K8" s="54"/>
      <c r="L8" s="53"/>
      <c r="M8" s="54"/>
      <c r="N8" s="53"/>
      <c r="O8" s="54"/>
      <c r="P8" s="53"/>
      <c r="Q8" s="54"/>
      <c r="R8" s="53"/>
      <c r="S8" s="54"/>
      <c r="T8" s="53"/>
      <c r="U8" s="54"/>
      <c r="V8" s="53"/>
      <c r="W8" s="54"/>
      <c r="X8" s="53"/>
      <c r="Y8" s="54"/>
      <c r="Z8" s="53"/>
      <c r="AA8" s="54"/>
      <c r="AB8" s="53"/>
      <c r="AC8" s="54"/>
      <c r="AD8" s="53"/>
      <c r="AE8" s="54"/>
      <c r="AF8" s="51"/>
      <c r="AG8" s="52"/>
      <c r="AH8" s="55">
        <f>+AH9+AH11+AH13</f>
        <v>42920.759462929149</v>
      </c>
      <c r="AI8" s="52"/>
      <c r="AJ8" s="55">
        <f>+AJ9+AJ11+AJ13</f>
        <v>42085.785394033046</v>
      </c>
      <c r="AK8" s="52"/>
      <c r="AL8" s="55">
        <f>+AL9+AL11+AL13</f>
        <v>41767.3242164724</v>
      </c>
      <c r="AM8" s="52"/>
      <c r="AN8" s="55">
        <f>+AN9+AN11+AN13</f>
        <v>42541.313123953332</v>
      </c>
      <c r="AO8" s="52"/>
      <c r="AP8" s="56"/>
      <c r="AQ8" s="54"/>
      <c r="AR8" s="56"/>
      <c r="AS8" s="54"/>
      <c r="AT8" s="56"/>
      <c r="AU8" s="54"/>
      <c r="AV8" s="56"/>
      <c r="AW8" s="54"/>
      <c r="AX8" s="56"/>
      <c r="AY8" s="54"/>
      <c r="AZ8" s="56"/>
      <c r="BA8" s="54"/>
      <c r="BB8" s="56"/>
      <c r="BC8" s="54"/>
      <c r="BD8" s="56"/>
      <c r="BE8" s="54"/>
      <c r="BF8" s="56"/>
      <c r="BG8" s="54"/>
      <c r="BH8" s="56"/>
      <c r="BI8" s="54"/>
      <c r="BJ8" s="56"/>
      <c r="BK8" s="54"/>
      <c r="BL8" s="56"/>
      <c r="BM8" s="54"/>
      <c r="BN8" s="56"/>
      <c r="BO8" s="54"/>
      <c r="BP8" s="56"/>
      <c r="BQ8" s="54"/>
      <c r="BR8" s="56"/>
      <c r="BS8" s="54"/>
      <c r="BT8" s="56"/>
      <c r="BU8" s="54"/>
      <c r="BV8" s="56"/>
      <c r="BW8" s="54"/>
      <c r="BX8" s="56"/>
      <c r="BY8" s="54"/>
      <c r="BZ8" s="55"/>
      <c r="CA8" s="52"/>
      <c r="CB8" s="55"/>
      <c r="CC8" s="52"/>
      <c r="CD8" s="56"/>
      <c r="CE8" s="54"/>
      <c r="CF8" s="56"/>
      <c r="CG8" s="54"/>
      <c r="CH8" s="56"/>
      <c r="CI8" s="54"/>
      <c r="CJ8" s="56"/>
      <c r="CK8" s="54"/>
      <c r="CL8" s="56"/>
      <c r="CM8" s="54"/>
      <c r="CN8" s="56"/>
      <c r="CO8" s="54"/>
      <c r="CP8" s="56"/>
      <c r="CQ8" s="54"/>
      <c r="CR8" s="56"/>
      <c r="CS8" s="54"/>
      <c r="CT8" s="56"/>
      <c r="CU8" s="54"/>
      <c r="CV8" s="56"/>
      <c r="CW8" s="54"/>
      <c r="CX8" s="56"/>
      <c r="CY8" s="54"/>
      <c r="CZ8" s="56"/>
      <c r="DA8" s="54"/>
      <c r="DB8" s="56"/>
      <c r="DC8" s="54"/>
      <c r="DD8" s="56"/>
      <c r="DE8" s="54"/>
      <c r="DF8" s="56"/>
      <c r="DG8" s="54"/>
      <c r="DH8" s="57"/>
      <c r="DI8" s="58"/>
      <c r="DJ8" s="389"/>
    </row>
    <row r="9" spans="1:114" ht="15" customHeight="1">
      <c r="A9" s="92" t="s">
        <v>52</v>
      </c>
      <c r="B9" s="60">
        <f>+'Deuda Pública colones'!B9/'Deuda Pública dólares'!B76</f>
        <v>23203.336415893315</v>
      </c>
      <c r="C9" s="52">
        <f>+B9/B6</f>
        <v>0.585073734863091</v>
      </c>
      <c r="D9" s="61">
        <f>+'Deuda Pública colones'!D9/'Deuda Pública dólares'!D76</f>
        <v>23735.359933863627</v>
      </c>
      <c r="E9" s="54">
        <f>+D9/D6</f>
        <v>0.5900603636940448</v>
      </c>
      <c r="F9" s="61">
        <f>+'Deuda Pública colones'!F9/'Deuda Pública dólares'!F76</f>
        <v>24319.45096883674</v>
      </c>
      <c r="G9" s="54">
        <f>+F9/F6</f>
        <v>0.59488438389684184</v>
      </c>
      <c r="H9" s="61">
        <f>+'Deuda Pública colones'!H9/'Deuda Pública dólares'!H76</f>
        <v>24887.303358537767</v>
      </c>
      <c r="I9" s="54">
        <f>+H9/H6</f>
        <v>0.60088574960405206</v>
      </c>
      <c r="J9" s="61">
        <f>+'Deuda Pública colones'!J9/'Deuda Pública dólares'!J76</f>
        <v>25183.73263753876</v>
      </c>
      <c r="K9" s="54">
        <f>+J9/J6</f>
        <v>0.60346450677926866</v>
      </c>
      <c r="L9" s="61">
        <f>+'Deuda Pública colones'!L9/'Deuda Pública dólares'!L76</f>
        <v>25178.587858197548</v>
      </c>
      <c r="M9" s="54">
        <f>+L9/L6</f>
        <v>0.60567858098660809</v>
      </c>
      <c r="N9" s="61">
        <f>+'Deuda Pública colones'!N9/'Deuda Pública dólares'!N76</f>
        <v>25435.126163311663</v>
      </c>
      <c r="O9" s="54">
        <f>+N9/N6</f>
        <v>0.60154921644335391</v>
      </c>
      <c r="P9" s="61">
        <f>+'Deuda Pública colones'!P9/'Deuda Pública dólares'!P76</f>
        <v>25256.280535170528</v>
      </c>
      <c r="Q9" s="54">
        <f>+P9/P6</f>
        <v>0.59518327723125219</v>
      </c>
      <c r="R9" s="61">
        <f>+'Deuda Pública colones'!R9/'Deuda Pública dólares'!R76</f>
        <v>25954.610881064196</v>
      </c>
      <c r="S9" s="54">
        <f>+R9/R6</f>
        <v>0.60092985551867628</v>
      </c>
      <c r="T9" s="61">
        <f>+'Deuda Pública colones'!T9/'Deuda Pública dólares'!T76</f>
        <v>26069.917328905696</v>
      </c>
      <c r="U9" s="54">
        <f>+T9/T6</f>
        <v>0.60237079904907398</v>
      </c>
      <c r="V9" s="61">
        <f>+'Deuda Pública colones'!V9/'Deuda Pública dólares'!V76</f>
        <v>25755.316931387319</v>
      </c>
      <c r="W9" s="54">
        <f>+V9/V6</f>
        <v>0.59977516411270959</v>
      </c>
      <c r="X9" s="61">
        <f>+'Deuda Pública colones'!X9/'Deuda Pública dólares'!X76</f>
        <v>26036.593100173031</v>
      </c>
      <c r="Y9" s="54">
        <f>+X9/X6</f>
        <v>0.60712435761590844</v>
      </c>
      <c r="Z9" s="61">
        <f>+'Deuda Pública colones'!Z9/'Deuda Pública dólares'!Z76</f>
        <v>25528.641080713209</v>
      </c>
      <c r="AA9" s="54">
        <f>+Z9/Z6</f>
        <v>0.60157830211816621</v>
      </c>
      <c r="AB9" s="61">
        <f>+'Deuda Pública colones'!AB9/'Deuda Pública dólares'!AB76</f>
        <v>25513.752848179829</v>
      </c>
      <c r="AC9" s="54">
        <f>+AB9/AB6</f>
        <v>0.60083494027882434</v>
      </c>
      <c r="AD9" s="61">
        <f>+'Deuda Pública colones'!AD9/'Deuda Pública dólares'!AD76</f>
        <v>26123.019353805215</v>
      </c>
      <c r="AE9" s="54">
        <f>+AD9/AD6</f>
        <v>0.60790217307584216</v>
      </c>
      <c r="AF9" s="60">
        <f>+'Deuda Pública colones'!AF9/'Deuda Pública dólares'!AF76</f>
        <v>25248.216911080639</v>
      </c>
      <c r="AG9" s="52">
        <f>+AF9/AF6</f>
        <v>0.59240130482677145</v>
      </c>
      <c r="AH9" s="60">
        <f>+'Deuda Pública colones'!AH9/'Deuda Pública dólares'!AH76</f>
        <v>25237.578050748903</v>
      </c>
      <c r="AI9" s="52">
        <f>+AH9/AH6</f>
        <v>0.58800399542199866</v>
      </c>
      <c r="AJ9" s="60">
        <f>+'Deuda Pública colones'!AJ9/'Deuda Pública dólares'!AJ76</f>
        <v>24574.977017904515</v>
      </c>
      <c r="AK9" s="52">
        <f>+AJ9/AJ6</f>
        <v>0.58392582644753899</v>
      </c>
      <c r="AL9" s="60">
        <f>+'Deuda Pública colones'!AL9/'Deuda Pública dólares'!AL76</f>
        <v>24255.51477423108</v>
      </c>
      <c r="AM9" s="52">
        <f>+AL9/AL6</f>
        <v>0.58072943932245191</v>
      </c>
      <c r="AN9" s="60">
        <f>+'Deuda Pública colones'!AN9/'Deuda Pública dólares'!AN76</f>
        <v>24714.676868309882</v>
      </c>
      <c r="AO9" s="52">
        <f>+AN9/AN6</f>
        <v>0.5809570756854241</v>
      </c>
      <c r="AP9" s="61">
        <f>+'Deuda Pública colones'!AP9/'Deuda Pública dólares'!AP76</f>
        <v>25783.588813243718</v>
      </c>
      <c r="AQ9" s="54">
        <f>+AP9/AP6</f>
        <v>0.58889813435372529</v>
      </c>
      <c r="AR9" s="61">
        <f>+'Deuda Pública colones'!AR9/'Deuda Pública dólares'!AR76</f>
        <v>26791.451376287121</v>
      </c>
      <c r="AS9" s="54">
        <f>+AR9/AR6</f>
        <v>0.59737000678109609</v>
      </c>
      <c r="AT9" s="61">
        <f>+'Deuda Pública colones'!AT9/'Deuda Pública dólares'!AT76</f>
        <v>27305.040679777852</v>
      </c>
      <c r="AU9" s="54">
        <f>+AT9/AT6</f>
        <v>0.60006697993123836</v>
      </c>
      <c r="AV9" s="61">
        <f>+'Deuda Pública colones'!AV9/'Deuda Pública dólares'!AV76</f>
        <v>28285.464059999096</v>
      </c>
      <c r="AW9" s="54">
        <f>+AV9/AV6</f>
        <v>0.60249019389773839</v>
      </c>
      <c r="AX9" s="61">
        <f>+'Deuda Pública colones'!AX9/'Deuda Pública dólares'!AX76</f>
        <v>28513.884311106387</v>
      </c>
      <c r="AY9" s="54">
        <f>+AX9/AX6</f>
        <v>0.60378846985763757</v>
      </c>
      <c r="AZ9" s="61">
        <f>+'Deuda Pública colones'!AZ9/'Deuda Pública dólares'!AZ76</f>
        <v>30887.233667556651</v>
      </c>
      <c r="BA9" s="54">
        <f>+AZ9/AZ6</f>
        <v>0.63134396217683386</v>
      </c>
      <c r="BB9" s="61">
        <f>+'Deuda Pública colones'!BB9/'Deuda Pública dólares'!BB76</f>
        <v>30729.080426178694</v>
      </c>
      <c r="BC9" s="54">
        <f>+BB9/BB6</f>
        <v>0.62648901218380104</v>
      </c>
      <c r="BD9" s="61">
        <f>+'Deuda Pública colones'!BD9/'Deuda Pública dólares'!BD76</f>
        <v>31960.094085665602</v>
      </c>
      <c r="BE9" s="54">
        <f>+BD9/BD6</f>
        <v>0.63522254371717557</v>
      </c>
      <c r="BF9" s="61">
        <f>+'Deuda Pública colones'!BF9/'Deuda Pública dólares'!BF76</f>
        <v>32277.572561026063</v>
      </c>
      <c r="BG9" s="54">
        <f>+BF9/BF6</f>
        <v>0.61989782682093275</v>
      </c>
      <c r="BH9" s="61">
        <f>+'Deuda Pública colones'!BH9/'Deuda Pública dólares'!BH76</f>
        <v>32842.859997556377</v>
      </c>
      <c r="BI9" s="54">
        <f>+BH9/BH6</f>
        <v>0.62564020899217798</v>
      </c>
      <c r="BJ9" s="61">
        <f>+'Deuda Pública colones'!BJ9/'Deuda Pública dólares'!BJ76</f>
        <v>32623.823820167698</v>
      </c>
      <c r="BK9" s="54">
        <f>+BJ9/BJ6</f>
        <v>0.62421558855095893</v>
      </c>
      <c r="BL9" s="61">
        <f>+'Deuda Pública colones'!BL9/'Deuda Pública dólares'!BL76</f>
        <v>32416.233248109023</v>
      </c>
      <c r="BM9" s="54">
        <f>+BL9/BL6</f>
        <v>0.62220649412689533</v>
      </c>
      <c r="BN9" s="61">
        <f>+'Deuda Pública colones'!BN9/'Deuda Pública dólares'!BN76</f>
        <v>33109.338736701124</v>
      </c>
      <c r="BO9" s="54">
        <f>+BN9/BN6</f>
        <v>0.6286435440857141</v>
      </c>
      <c r="BP9" s="61">
        <f>+'Deuda Pública colones'!BP9/'Deuda Pública dólares'!BP76</f>
        <v>32620.595089418817</v>
      </c>
      <c r="BQ9" s="54">
        <f>+BP9/BP6</f>
        <v>0.62566934172969069</v>
      </c>
      <c r="BR9" s="61">
        <f>+'Deuda Pública colones'!BR9/'Deuda Pública dólares'!BR76</f>
        <v>33146.013767687691</v>
      </c>
      <c r="BS9" s="54">
        <f>+BR9/BR6</f>
        <v>0.62866209613880097</v>
      </c>
      <c r="BT9" s="61">
        <f>+'Deuda Pública colones'!BT9/'Deuda Pública dólares'!BT76</f>
        <v>32913.903516531936</v>
      </c>
      <c r="BU9" s="54">
        <f>+BT9/BT6</f>
        <v>0.60897612492531572</v>
      </c>
      <c r="BV9" s="61">
        <f>+'Deuda Pública colones'!BV9/'Deuda Pública dólares'!BV76</f>
        <v>33815.306256023716</v>
      </c>
      <c r="BW9" s="54">
        <f>+BV9/BV6</f>
        <v>0.61572835208330912</v>
      </c>
      <c r="BX9" s="61">
        <f>+'Deuda Pública colones'!BX9/'Deuda Pública dólares'!BX76</f>
        <v>34219.653017548975</v>
      </c>
      <c r="BY9" s="54">
        <f>+BX9/BX6</f>
        <v>0.61195815458253311</v>
      </c>
      <c r="BZ9" s="60">
        <f>+'Deuda Pública colones'!BZ9/'Deuda Pública dólares'!BZ76</f>
        <v>34515.099792197303</v>
      </c>
      <c r="CA9" s="52">
        <f>+BZ9/BZ6</f>
        <v>0.61771192771406058</v>
      </c>
      <c r="CB9" s="60">
        <f>+'Deuda Pública colones'!CB9/'Deuda Pública dólares'!CB76</f>
        <v>35549.544799840689</v>
      </c>
      <c r="CC9" s="52">
        <f>+CB9/CB6</f>
        <v>0.62955823279551115</v>
      </c>
      <c r="CD9" s="61">
        <f>+'Deuda Pública colones'!CD9/'Deuda Pública dólares'!CD76</f>
        <v>35550.850441432362</v>
      </c>
      <c r="CE9" s="54">
        <f>+CD9/CD6</f>
        <v>0.6291739693269327</v>
      </c>
      <c r="CF9" s="61">
        <f>+'Deuda Pública colones'!CF9/'Deuda Pública dólares'!CF76</f>
        <v>34823.06581774621</v>
      </c>
      <c r="CG9" s="54">
        <f>+CF9/CF6</f>
        <v>0.63110389142672441</v>
      </c>
      <c r="CH9" s="61">
        <f>+'Deuda Pública colones'!CH9/'Deuda Pública dólares'!CH76</f>
        <v>34452.670183454204</v>
      </c>
      <c r="CI9" s="54">
        <f>+CH9/CH6</f>
        <v>0.62336178476214354</v>
      </c>
      <c r="CJ9" s="61">
        <f>+'Deuda Pública colones'!CJ9/'Deuda Pública dólares'!CJ76</f>
        <v>34879.737990465379</v>
      </c>
      <c r="CK9" s="54">
        <f>+CJ9/CJ6</f>
        <v>0.62578410757190628</v>
      </c>
      <c r="CL9" s="61">
        <f>+'Deuda Pública colones'!CL9/'Deuda Pública dólares'!CL76</f>
        <v>35598.533862532517</v>
      </c>
      <c r="CM9" s="54">
        <f>+CL9/CL6</f>
        <v>0.63002393374486709</v>
      </c>
      <c r="CN9" s="61">
        <f>+'Deuda Pública colones'!CN9/'Deuda Pública dólares'!CN76</f>
        <v>35517.321471453331</v>
      </c>
      <c r="CO9" s="54">
        <f>+CN9/CN6</f>
        <v>0.63007436007380624</v>
      </c>
      <c r="CP9" s="61">
        <f>+'Deuda Pública colones'!CP9/'Deuda Pública dólares'!CP76</f>
        <v>36180.751316622111</v>
      </c>
      <c r="CQ9" s="54">
        <f>+CP9/CP6</f>
        <v>0.63480741962392939</v>
      </c>
      <c r="CR9" s="61">
        <f>+'Deuda Pública colones'!CR9/'Deuda Pública dólares'!CR76</f>
        <v>36842.154183694052</v>
      </c>
      <c r="CS9" s="54">
        <f>+CR9/CR6</f>
        <v>0.63961247199295634</v>
      </c>
      <c r="CT9" s="61">
        <f>+'Deuda Pública colones'!CT9/'Deuda Pública dólares'!CT76</f>
        <v>36733.695635918251</v>
      </c>
      <c r="CU9" s="54">
        <f>+CT9/CT6</f>
        <v>0.64025170966272427</v>
      </c>
      <c r="CV9" s="61">
        <f>+'Deuda Pública colones'!CV9/'Deuda Pública dólares'!CV76</f>
        <v>36766.865855106022</v>
      </c>
      <c r="CW9" s="54">
        <f>+CV9/CV6</f>
        <v>0.6389049844852388</v>
      </c>
      <c r="CX9" s="61">
        <f>+'Deuda Pública colones'!CX9/'Deuda Pública dólares'!CX76</f>
        <v>37406.468203619086</v>
      </c>
      <c r="CY9" s="54">
        <f>+CX9/CX6</f>
        <v>0.64255340051192134</v>
      </c>
      <c r="CZ9" s="61">
        <f>+'Deuda Pública colones'!CZ9/'Deuda Pública dólares'!CZ76</f>
        <v>38151.246950496039</v>
      </c>
      <c r="DA9" s="54">
        <f>+CZ9/CZ6</f>
        <v>0.65044819120936803</v>
      </c>
      <c r="DB9" s="61">
        <f>+'Deuda Pública colones'!DB9/'Deuda Pública dólares'!DB76</f>
        <v>38214.368230829932</v>
      </c>
      <c r="DC9" s="54">
        <f>+DB9/DB6</f>
        <v>0.65531001738586381</v>
      </c>
      <c r="DD9" s="61">
        <f>+'Deuda Pública colones'!DD9/'Deuda Pública dólares'!DD76</f>
        <v>38363.435665656754</v>
      </c>
      <c r="DE9" s="54">
        <f>+DD9/DD6</f>
        <v>0.65536647728651087</v>
      </c>
      <c r="DF9" s="61">
        <f>+'Deuda Pública colones'!DF9/'Deuda Pública dólares'!DF76</f>
        <v>38333.702467442759</v>
      </c>
      <c r="DG9" s="54">
        <f>+DF9/DF6</f>
        <v>0.65452302544967311</v>
      </c>
      <c r="DH9" s="62">
        <f>+'Deuda Pública colones'!DH9/'Deuda Pública dólares'!DH76</f>
        <v>38954.813793259549</v>
      </c>
      <c r="DI9" s="58">
        <f>+DH9/DH6</f>
        <v>0.66727890634880493</v>
      </c>
      <c r="DJ9" s="62">
        <f>+DH9+DH11+DH13-DH6</f>
        <v>0</v>
      </c>
    </row>
    <row r="10" spans="1:114">
      <c r="A10" s="98" t="s">
        <v>53</v>
      </c>
      <c r="B10" s="64">
        <f>+B9/B65</f>
        <v>0.39148173799718566</v>
      </c>
      <c r="C10" s="65"/>
      <c r="D10" s="66"/>
      <c r="E10" s="67"/>
      <c r="F10" s="66"/>
      <c r="G10" s="67"/>
      <c r="H10" s="66"/>
      <c r="I10" s="67"/>
      <c r="J10" s="66"/>
      <c r="K10" s="67"/>
      <c r="L10" s="66"/>
      <c r="M10" s="67"/>
      <c r="N10" s="66"/>
      <c r="O10" s="67"/>
      <c r="P10" s="66"/>
      <c r="Q10" s="67"/>
      <c r="R10" s="66"/>
      <c r="S10" s="67"/>
      <c r="T10" s="66"/>
      <c r="U10" s="67"/>
      <c r="V10" s="66"/>
      <c r="W10" s="67"/>
      <c r="X10" s="66"/>
      <c r="Y10" s="67"/>
      <c r="Z10" s="66">
        <f>+Z9/Z65</f>
        <v>0.4068338497497706</v>
      </c>
      <c r="AA10" s="67"/>
      <c r="AB10" s="66">
        <v>0</v>
      </c>
      <c r="AC10" s="67"/>
      <c r="AD10" s="66">
        <v>0</v>
      </c>
      <c r="AE10" s="67"/>
      <c r="AF10" s="64">
        <v>0</v>
      </c>
      <c r="AG10" s="65"/>
      <c r="AH10" s="64">
        <v>0</v>
      </c>
      <c r="AI10" s="65"/>
      <c r="AJ10" s="64">
        <v>0</v>
      </c>
      <c r="AK10" s="65"/>
      <c r="AL10" s="64">
        <v>0</v>
      </c>
      <c r="AM10" s="65"/>
      <c r="AN10" s="64">
        <v>0</v>
      </c>
      <c r="AO10" s="65"/>
      <c r="AP10" s="66">
        <v>0</v>
      </c>
      <c r="AQ10" s="67"/>
      <c r="AR10" s="66">
        <v>0</v>
      </c>
      <c r="AS10" s="67"/>
      <c r="AT10" s="66">
        <v>0</v>
      </c>
      <c r="AU10" s="67"/>
      <c r="AV10" s="66">
        <v>0</v>
      </c>
      <c r="AW10" s="67"/>
      <c r="AX10" s="66">
        <f>+AX9/AX65</f>
        <v>0.38029516165037791</v>
      </c>
      <c r="AY10" s="67"/>
      <c r="AZ10" s="68" t="e">
        <f>+AZ9/AZ65</f>
        <v>#DIV/0!</v>
      </c>
      <c r="BA10" s="67"/>
      <c r="BB10" s="68" t="e">
        <f>+BB9/BB65</f>
        <v>#DIV/0!</v>
      </c>
      <c r="BC10" s="67"/>
      <c r="BD10" s="68" t="e">
        <f>+BD9/BD65</f>
        <v>#DIV/0!</v>
      </c>
      <c r="BE10" s="67"/>
      <c r="BF10" s="68" t="e">
        <f>+BF9/BF65</f>
        <v>#DIV/0!</v>
      </c>
      <c r="BG10" s="67"/>
      <c r="BH10" s="68" t="e">
        <f>+BH9/BH65</f>
        <v>#DIV/0!</v>
      </c>
      <c r="BI10" s="67"/>
      <c r="BJ10" s="68" t="e">
        <f>+BJ9/BJ65</f>
        <v>#DIV/0!</v>
      </c>
      <c r="BK10" s="67"/>
      <c r="BL10" s="68" t="e">
        <f>+BL9/BL65</f>
        <v>#DIV/0!</v>
      </c>
      <c r="BM10" s="67"/>
      <c r="BN10" s="68" t="e">
        <f>+BN9/BN65</f>
        <v>#DIV/0!</v>
      </c>
      <c r="BO10" s="67"/>
      <c r="BP10" s="68"/>
      <c r="BQ10" s="67"/>
      <c r="BR10" s="68"/>
      <c r="BS10" s="67"/>
      <c r="BT10" s="68"/>
      <c r="BU10" s="67"/>
      <c r="BV10" s="66">
        <f>+BV9/BV65</f>
        <v>0.3763286463788495</v>
      </c>
      <c r="BW10" s="67"/>
      <c r="BX10" s="66"/>
      <c r="BY10" s="67"/>
      <c r="BZ10" s="64"/>
      <c r="CA10" s="65"/>
      <c r="CB10" s="64"/>
      <c r="CC10" s="65"/>
      <c r="CD10" s="66"/>
      <c r="CE10" s="67"/>
      <c r="CF10" s="66"/>
      <c r="CG10" s="67"/>
      <c r="CH10" s="66"/>
      <c r="CI10" s="67"/>
      <c r="CJ10" s="66"/>
      <c r="CK10" s="67"/>
      <c r="CL10" s="66"/>
      <c r="CM10" s="67"/>
      <c r="CN10" s="66"/>
      <c r="CO10" s="67"/>
      <c r="CP10" s="66"/>
      <c r="CQ10" s="67"/>
      <c r="CR10" s="66"/>
      <c r="CS10" s="67"/>
      <c r="CT10" s="66">
        <f>+CT9/CT65</f>
        <v>0.38257212131689844</v>
      </c>
      <c r="CU10" s="67"/>
      <c r="CV10" s="68" t="e">
        <f>+CV9/CV65</f>
        <v>#DIV/0!</v>
      </c>
      <c r="CW10" s="67"/>
      <c r="CX10" s="68" t="e">
        <f>+CX9/CX65</f>
        <v>#DIV/0!</v>
      </c>
      <c r="CY10" s="67"/>
      <c r="CZ10" s="68" t="e">
        <f>+CZ9/CZ65</f>
        <v>#DIV/0!</v>
      </c>
      <c r="DA10" s="67"/>
      <c r="DB10" s="68" t="e">
        <f>+DB9/DB65</f>
        <v>#DIV/0!</v>
      </c>
      <c r="DC10" s="67"/>
      <c r="DD10" s="458" t="e">
        <f>+DD9/DD65</f>
        <v>#DIV/0!</v>
      </c>
      <c r="DE10" s="67"/>
      <c r="DF10" s="458" t="e">
        <f>+DF9/DF65</f>
        <v>#DIV/0!</v>
      </c>
      <c r="DG10" s="67"/>
      <c r="DH10" s="451" t="e">
        <f>+DH9/DH65</f>
        <v>#DIV/0!</v>
      </c>
      <c r="DI10" s="70"/>
      <c r="DJ10" s="62"/>
    </row>
    <row r="11" spans="1:114">
      <c r="A11" s="92" t="s">
        <v>54</v>
      </c>
      <c r="B11" s="60">
        <f>+'Deuda Pública colones'!B11/'Deuda Pública dólares'!B76</f>
        <v>15576.642789553835</v>
      </c>
      <c r="C11" s="71">
        <f>+B11/B6</f>
        <v>0.39276612682606032</v>
      </c>
      <c r="D11" s="61">
        <f>+'Deuda Pública colones'!D11/'Deuda Pública dólares'!D76</f>
        <v>15612.405046440395</v>
      </c>
      <c r="E11" s="72">
        <f>+D11/D6</f>
        <v>0.3881239393676974</v>
      </c>
      <c r="F11" s="61">
        <f>+'Deuda Pública colones'!F11/'Deuda Pública dólares'!F76</f>
        <v>15686.689549060058</v>
      </c>
      <c r="G11" s="72">
        <f>+F11/F6</f>
        <v>0.38371617269367908</v>
      </c>
      <c r="H11" s="61">
        <f>+'Deuda Pública colones'!H11/'Deuda Pública dólares'!H76</f>
        <v>15677.080337450074</v>
      </c>
      <c r="I11" s="72">
        <f>+H11/H6</f>
        <v>0.37851164645927732</v>
      </c>
      <c r="J11" s="61">
        <f>+'Deuda Pública colones'!J11/'Deuda Pública dólares'!J76</f>
        <v>15680.91339062004</v>
      </c>
      <c r="K11" s="72">
        <f>+J11/J6</f>
        <v>0.37575345963662404</v>
      </c>
      <c r="L11" s="61">
        <f>+'Deuda Pública colones'!L11/'Deuda Pública dólares'!L76</f>
        <v>15519.46363296008</v>
      </c>
      <c r="M11" s="72">
        <f>+L11/L6</f>
        <v>0.3733254129986554</v>
      </c>
      <c r="N11" s="61">
        <f>+'Deuda Pública colones'!N11/'Deuda Pública dólares'!N76</f>
        <v>15988.63215360008</v>
      </c>
      <c r="O11" s="72">
        <f>+N11/N6</f>
        <v>0.37813648268324068</v>
      </c>
      <c r="P11" s="61">
        <f>+'Deuda Pública colones'!P11/'Deuda Pública dólares'!P76</f>
        <v>16023.071725470087</v>
      </c>
      <c r="Q11" s="72">
        <f>+P11/P6</f>
        <v>0.37759575593866485</v>
      </c>
      <c r="R11" s="61">
        <f>+'Deuda Pública colones'!R11/'Deuda Pública dólares'!R76</f>
        <v>16084.097864120082</v>
      </c>
      <c r="S11" s="72">
        <f>+R11/R6</f>
        <v>0.37239682189516327</v>
      </c>
      <c r="T11" s="61">
        <f>+'Deuda Pública colones'!T11/'Deuda Pública dólares'!T76</f>
        <v>16074.012359780076</v>
      </c>
      <c r="U11" s="72">
        <f>+T11/T6</f>
        <v>0.37140569135406021</v>
      </c>
      <c r="V11" s="61">
        <f>+'Deuda Pública colones'!V11/'Deuda Pública dólares'!V76</f>
        <v>16047.623733120061</v>
      </c>
      <c r="W11" s="72">
        <f>+V11/V6</f>
        <v>0.37370792927115593</v>
      </c>
      <c r="X11" s="61">
        <f>+'Deuda Pública colones'!X11/'Deuda Pública dólares'!X76</f>
        <v>15720.480588930444</v>
      </c>
      <c r="Y11" s="72">
        <f>+X11/X6</f>
        <v>0.36657202585019949</v>
      </c>
      <c r="Z11" s="61">
        <f>+'Deuda Pública colones'!Z11/'Deuda Pública dólares'!Z76</f>
        <v>15782.384877080083</v>
      </c>
      <c r="AA11" s="72">
        <f>+Z11/Z6</f>
        <v>0.37190934949146975</v>
      </c>
      <c r="AB11" s="61">
        <f>+'Deuda Pública colones'!AB11/'Deuda Pública dólares'!AB76</f>
        <v>15831.804364473368</v>
      </c>
      <c r="AC11" s="72">
        <f>+AB11/AB6</f>
        <v>0.37283034316580371</v>
      </c>
      <c r="AD11" s="61">
        <f>+'Deuda Pública colones'!AD11/'Deuda Pública dólares'!AD76</f>
        <v>15728.322456115069</v>
      </c>
      <c r="AE11" s="72">
        <f>+AD11/AD6</f>
        <v>0.36600981189860704</v>
      </c>
      <c r="AF11" s="60">
        <f>+'Deuda Pública colones'!AF11/'Deuda Pública dólares'!AF76</f>
        <v>15985.00866678509</v>
      </c>
      <c r="AG11" s="71">
        <f>+AF11/AF6</f>
        <v>0.3750577724051023</v>
      </c>
      <c r="AH11" s="60">
        <f>+'Deuda Pública colones'!AH11/'Deuda Pública dólares'!AH76</f>
        <v>16341.347478448131</v>
      </c>
      <c r="AI11" s="71">
        <f>+AH11/AH6</f>
        <v>0.38073295260682011</v>
      </c>
      <c r="AJ11" s="60">
        <f>+'Deuda Pública colones'!AJ11/'Deuda Pública dólares'!AJ76</f>
        <v>16162.638397898039</v>
      </c>
      <c r="AK11" s="71">
        <f>+AJ11/AJ6</f>
        <v>0.38404031780738934</v>
      </c>
      <c r="AL11" s="60">
        <f>+'Deuda Pública colones'!AL11/'Deuda Pública dólares'!AL76</f>
        <v>16188.895189242972</v>
      </c>
      <c r="AM11" s="71">
        <f>+AL11/AL6</f>
        <v>0.38759713467252277</v>
      </c>
      <c r="AN11" s="60">
        <f>+'Deuda Pública colones'!AN11/'Deuda Pública dólares'!AN76</f>
        <v>16510.417508312985</v>
      </c>
      <c r="AO11" s="71">
        <f>+AN11/AN6</f>
        <v>0.38810314717381444</v>
      </c>
      <c r="AP11" s="61">
        <f>+'Deuda Pública colones'!AP11/'Deuda Pública dólares'!AP76</f>
        <v>16706.300452452972</v>
      </c>
      <c r="AQ11" s="72">
        <f>+AP11/AP6</f>
        <v>0.38157252815592968</v>
      </c>
      <c r="AR11" s="61">
        <f>+'Deuda Pública colones'!AR11/'Deuda Pública dólares'!AR76</f>
        <v>16794.966234863005</v>
      </c>
      <c r="AS11" s="72">
        <f>+AR11/AR6</f>
        <v>0.37447799869806025</v>
      </c>
      <c r="AT11" s="61">
        <f>+'Deuda Pública colones'!AT11/'Deuda Pública dólares'!AT76</f>
        <v>16836.048062262966</v>
      </c>
      <c r="AU11" s="72">
        <f>+AT11/AT6</f>
        <v>0.3699960250263033</v>
      </c>
      <c r="AV11" s="61">
        <f>+'Deuda Pública colones'!AV11/'Deuda Pública dólares'!AV76</f>
        <v>16987.506374263576</v>
      </c>
      <c r="AW11" s="72">
        <f>+AV11/AV6</f>
        <v>0.3618397770515297</v>
      </c>
      <c r="AX11" s="61">
        <f>+'Deuda Pública colones'!AX11/'Deuda Pública dólares'!AX76</f>
        <v>17009.13117527356</v>
      </c>
      <c r="AY11" s="72">
        <f>+AX11/AX6</f>
        <v>0.36017251013135548</v>
      </c>
      <c r="AZ11" s="61">
        <f>+'Deuda Pública colones'!AZ11/'Deuda Pública dólares'!AZ76</f>
        <v>16309.589184026881</v>
      </c>
      <c r="BA11" s="72">
        <f>+AZ11/AZ6</f>
        <v>0.33337270562160098</v>
      </c>
      <c r="BB11" s="61">
        <f>+'Deuda Pública colones'!BB11/'Deuda Pública dólares'!BB76</f>
        <v>16623.891251583143</v>
      </c>
      <c r="BC11" s="72">
        <f>+BB11/BB6</f>
        <v>0.33891952067601688</v>
      </c>
      <c r="BD11" s="61">
        <f>+'Deuda Pública colones'!BD11/'Deuda Pública dólares'!BD76</f>
        <v>16637.853812733167</v>
      </c>
      <c r="BE11" s="72">
        <f>+BD11/BD6</f>
        <v>0.33068550400979724</v>
      </c>
      <c r="BF11" s="61">
        <f>+'Deuda Pública colones'!BF11/'Deuda Pública dólares'!BF76</f>
        <v>18074.048205794425</v>
      </c>
      <c r="BG11" s="72">
        <f>+BF11/BF6</f>
        <v>0.34711604112873162</v>
      </c>
      <c r="BH11" s="61">
        <f>+'Deuda Pública colones'!BH11/'Deuda Pública dólares'!BH76</f>
        <v>17964.509072104411</v>
      </c>
      <c r="BI11" s="72">
        <f>+BH11/BH6</f>
        <v>0.34221499623204327</v>
      </c>
      <c r="BJ11" s="61">
        <f>+'Deuda Pública colones'!BJ11/'Deuda Pública dólares'!BJ76</f>
        <v>17947.844104484462</v>
      </c>
      <c r="BK11" s="72">
        <f>+BJ11/BJ6</f>
        <v>0.34340928680395372</v>
      </c>
      <c r="BL11" s="61">
        <f>+'Deuda Pública colones'!BL11/'Deuda Pública dólares'!BL76</f>
        <v>17696.214707589916</v>
      </c>
      <c r="BM11" s="72">
        <f>+BL11/BL6</f>
        <v>0.33966622920843598</v>
      </c>
      <c r="BN11" s="61">
        <f>+'Deuda Pública colones'!BN11/'Deuda Pública dólares'!BN76</f>
        <v>17594.587232889964</v>
      </c>
      <c r="BO11" s="72">
        <f>+BN11/BN6</f>
        <v>0.33406658353307989</v>
      </c>
      <c r="BP11" s="61">
        <f>+'Deuda Pública colones'!BP11/'Deuda Pública dólares'!BP76</f>
        <v>17582.419760290017</v>
      </c>
      <c r="BQ11" s="72">
        <f>+BP11/BP6</f>
        <v>0.33723422173264084</v>
      </c>
      <c r="BR11" s="61">
        <f>+'Deuda Pública colones'!BR11/'Deuda Pública dólares'!BR76</f>
        <v>17592.764002219996</v>
      </c>
      <c r="BS11" s="72">
        <f>+BR11/BR6</f>
        <v>0.33367221687733034</v>
      </c>
      <c r="BT11" s="61">
        <f>+'Deuda Pública colones'!BT11/'Deuda Pública dólares'!BT76</f>
        <v>19113.748587109978</v>
      </c>
      <c r="BU11" s="72">
        <f>+BT11/BT6</f>
        <v>0.35364436617274936</v>
      </c>
      <c r="BV11" s="61">
        <f>+'Deuda Pública colones'!BV11/'Deuda Pública dólares'!BV76</f>
        <v>19130.001824560077</v>
      </c>
      <c r="BW11" s="72">
        <f>+BV11/BV6</f>
        <v>0.34832996660170223</v>
      </c>
      <c r="BX11" s="61">
        <f>+'Deuda Pública colones'!BX11/'Deuda Pública dólares'!BX76</f>
        <v>18980.844345820056</v>
      </c>
      <c r="BY11" s="72">
        <f>+BX11/BX6</f>
        <v>0.33943893213439491</v>
      </c>
      <c r="BZ11" s="60">
        <f>+'Deuda Pública colones'!BZ11/'Deuda Pública dólares'!BZ76</f>
        <v>18648.038938570025</v>
      </c>
      <c r="CA11" s="71">
        <f>+BZ11/BZ6</f>
        <v>0.33374135234095531</v>
      </c>
      <c r="CB11" s="60">
        <f>+'Deuda Pública colones'!CB11/'Deuda Pública dólares'!CB76</f>
        <v>18280.131333700054</v>
      </c>
      <c r="CC11" s="71">
        <f>+CB11/CB6</f>
        <v>0.3237286790171679</v>
      </c>
      <c r="CD11" s="61">
        <f>+'Deuda Pública colones'!CD11/'Deuda Pública dólares'!CD76</f>
        <v>18329.71679905006</v>
      </c>
      <c r="CE11" s="72">
        <f>+CD11/CD6</f>
        <v>0.32439675934324097</v>
      </c>
      <c r="CF11" s="61">
        <f>+'Deuda Pública colones'!CF11/'Deuda Pública dólares'!CF76</f>
        <v>17719.121276880069</v>
      </c>
      <c r="CG11" s="72">
        <f>+CF11/CF6</f>
        <v>0.32112641801924013</v>
      </c>
      <c r="CH11" s="61">
        <f>+'Deuda Pública colones'!CH11/'Deuda Pública dólares'!CH76</f>
        <v>17746.081098970019</v>
      </c>
      <c r="CI11" s="72">
        <f>+CH11/CH6</f>
        <v>0.32108480206275258</v>
      </c>
      <c r="CJ11" s="61">
        <f>+'Deuda Pública colones'!CJ11/'Deuda Pública dólares'!CJ76</f>
        <v>17754.27480963002</v>
      </c>
      <c r="CK11" s="72">
        <f>+CJ11/CJ6</f>
        <v>0.31853286915078854</v>
      </c>
      <c r="CL11" s="61">
        <f>+'Deuda Pública colones'!CL11/'Deuda Pública dólares'!CL76</f>
        <v>17755.613844240041</v>
      </c>
      <c r="CM11" s="72">
        <f>+CL11/CL6</f>
        <v>0.31423939321210903</v>
      </c>
      <c r="CN11" s="61">
        <f>+'Deuda Pública colones'!CN11/'Deuda Pública dólares'!CN76</f>
        <v>17747.816784240025</v>
      </c>
      <c r="CO11" s="72">
        <f>+CN11/CN6</f>
        <v>0.31484480922991226</v>
      </c>
      <c r="CP11" s="61">
        <f>+'Deuda Pública colones'!CP11/'Deuda Pública dólares'!CP76</f>
        <v>17770.25195677</v>
      </c>
      <c r="CQ11" s="72">
        <f>+CP11/CP6</f>
        <v>0.31178699668300386</v>
      </c>
      <c r="CR11" s="61">
        <f>+'Deuda Pública colones'!CR11/'Deuda Pública dólares'!CR76</f>
        <v>16955.551054430016</v>
      </c>
      <c r="CS11" s="72">
        <f>+CR11/CR6</f>
        <v>0.29436340420958973</v>
      </c>
      <c r="CT11" s="61">
        <f>+'Deuda Pública colones'!CT11/'Deuda Pública dólares'!CT76</f>
        <v>16980.551143560013</v>
      </c>
      <c r="CU11" s="72">
        <f>+CT11/CT6</f>
        <v>0.2959633304646086</v>
      </c>
      <c r="CV11" s="61">
        <f>+'Deuda Pública colones'!CV11/'Deuda Pública dólares'!CV76</f>
        <v>17125.783270260024</v>
      </c>
      <c r="CW11" s="72">
        <f>+CV11/CV6</f>
        <v>0.29759806935144301</v>
      </c>
      <c r="CX11" s="61">
        <f>+'Deuda Pública colones'!CX11/'Deuda Pública dólares'!CX76</f>
        <v>17139.199536020016</v>
      </c>
      <c r="CY11" s="72">
        <f>+CX11/CX6</f>
        <v>0.29441033791200072</v>
      </c>
      <c r="CZ11" s="61">
        <f>+'Deuda Pública colones'!CZ11/'Deuda Pública dólares'!CZ76</f>
        <v>16834.257468940013</v>
      </c>
      <c r="DA11" s="72">
        <f>+CZ11/CZ6</f>
        <v>0.2870106011274805</v>
      </c>
      <c r="DB11" s="61">
        <f>+'Deuda Pública colones'!DB11/'Deuda Pública dólares'!DB76</f>
        <v>16318.267992749998</v>
      </c>
      <c r="DC11" s="72">
        <f>+DB11/DB6</f>
        <v>0.27982994295347391</v>
      </c>
      <c r="DD11" s="61">
        <f>+'Deuda Pública colones'!DD11/'Deuda Pública dólares'!DD76</f>
        <v>16400.634120809998</v>
      </c>
      <c r="DE11" s="72">
        <f>+DD11/DD6</f>
        <v>0.28017370244663137</v>
      </c>
      <c r="DF11" s="61">
        <f>+'Deuda Pública colones'!DF11/'Deuda Pública dólares'!DF76</f>
        <v>16487.989399290051</v>
      </c>
      <c r="DG11" s="72">
        <f>+DF11/DF6</f>
        <v>0.28152169006818561</v>
      </c>
      <c r="DH11" s="62">
        <f>+'Deuda Pública colones'!DH11/'Deuda Pública dólares'!DH76</f>
        <v>15740.312392009997</v>
      </c>
      <c r="DI11" s="73">
        <f>+DH11/DH6</f>
        <v>0.26962466036344818</v>
      </c>
      <c r="DJ11" s="62"/>
    </row>
    <row r="12" spans="1:114">
      <c r="A12" s="98" t="s">
        <v>53</v>
      </c>
      <c r="B12" s="64">
        <f>+B11/B65</f>
        <v>0.26280579146536054</v>
      </c>
      <c r="C12" s="65"/>
      <c r="D12" s="66"/>
      <c r="E12" s="67"/>
      <c r="F12" s="66"/>
      <c r="G12" s="67"/>
      <c r="H12" s="66"/>
      <c r="I12" s="67"/>
      <c r="J12" s="66"/>
      <c r="K12" s="67"/>
      <c r="L12" s="66"/>
      <c r="M12" s="67"/>
      <c r="N12" s="66"/>
      <c r="O12" s="67"/>
      <c r="P12" s="66"/>
      <c r="Q12" s="67"/>
      <c r="R12" s="66"/>
      <c r="S12" s="67"/>
      <c r="T12" s="66"/>
      <c r="U12" s="67"/>
      <c r="V12" s="66"/>
      <c r="W12" s="67"/>
      <c r="X12" s="66"/>
      <c r="Y12" s="67"/>
      <c r="Z12" s="66">
        <f>+Z11/Z65</f>
        <v>0.25151391245129562</v>
      </c>
      <c r="AA12" s="67"/>
      <c r="AB12" s="66">
        <v>0</v>
      </c>
      <c r="AC12" s="67"/>
      <c r="AD12" s="66">
        <v>0</v>
      </c>
      <c r="AE12" s="67"/>
      <c r="AF12" s="64">
        <v>0</v>
      </c>
      <c r="AG12" s="65"/>
      <c r="AH12" s="64">
        <v>0</v>
      </c>
      <c r="AI12" s="65"/>
      <c r="AJ12" s="64">
        <v>0</v>
      </c>
      <c r="AK12" s="65"/>
      <c r="AL12" s="64">
        <v>0</v>
      </c>
      <c r="AM12" s="65"/>
      <c r="AN12" s="64">
        <v>0</v>
      </c>
      <c r="AO12" s="65"/>
      <c r="AP12" s="66">
        <v>0</v>
      </c>
      <c r="AQ12" s="67"/>
      <c r="AR12" s="66">
        <v>0</v>
      </c>
      <c r="AS12" s="67"/>
      <c r="AT12" s="66">
        <v>0</v>
      </c>
      <c r="AU12" s="67"/>
      <c r="AV12" s="66">
        <v>0</v>
      </c>
      <c r="AW12" s="67"/>
      <c r="AX12" s="66">
        <f>+AX11/AX65</f>
        <v>0.22685405535273256</v>
      </c>
      <c r="AY12" s="67"/>
      <c r="AZ12" s="68" t="e">
        <f>+AZ11/AZ65</f>
        <v>#DIV/0!</v>
      </c>
      <c r="BA12" s="67"/>
      <c r="BB12" s="68" t="e">
        <f>+BB11/BB65</f>
        <v>#DIV/0!</v>
      </c>
      <c r="BC12" s="67"/>
      <c r="BD12" s="68" t="e">
        <f>+BD11/BD65</f>
        <v>#DIV/0!</v>
      </c>
      <c r="BE12" s="67"/>
      <c r="BF12" s="68" t="e">
        <f>+BF11/BF65</f>
        <v>#DIV/0!</v>
      </c>
      <c r="BG12" s="67"/>
      <c r="BH12" s="68" t="e">
        <f>+BH11/BH65</f>
        <v>#DIV/0!</v>
      </c>
      <c r="BI12" s="67"/>
      <c r="BJ12" s="68" t="e">
        <f>+BJ11/BJ65</f>
        <v>#DIV/0!</v>
      </c>
      <c r="BK12" s="67"/>
      <c r="BL12" s="68" t="e">
        <f>+BL11/BL65</f>
        <v>#DIV/0!</v>
      </c>
      <c r="BM12" s="67"/>
      <c r="BN12" s="68" t="e">
        <f>+BN11/BN65</f>
        <v>#DIV/0!</v>
      </c>
      <c r="BO12" s="67"/>
      <c r="BP12" s="68"/>
      <c r="BQ12" s="67"/>
      <c r="BR12" s="68"/>
      <c r="BS12" s="67"/>
      <c r="BT12" s="68"/>
      <c r="BU12" s="67"/>
      <c r="BV12" s="66">
        <f>+BV11/BV65</f>
        <v>0.21289671716574163</v>
      </c>
      <c r="BW12" s="67"/>
      <c r="BX12" s="66"/>
      <c r="BY12" s="67"/>
      <c r="BZ12" s="64"/>
      <c r="CA12" s="65"/>
      <c r="CB12" s="64"/>
      <c r="CC12" s="65"/>
      <c r="CD12" s="66"/>
      <c r="CE12" s="67"/>
      <c r="CF12" s="66"/>
      <c r="CG12" s="67"/>
      <c r="CH12" s="66"/>
      <c r="CI12" s="67"/>
      <c r="CJ12" s="66"/>
      <c r="CK12" s="67"/>
      <c r="CL12" s="66"/>
      <c r="CM12" s="67"/>
      <c r="CN12" s="66"/>
      <c r="CO12" s="67"/>
      <c r="CP12" s="66"/>
      <c r="CQ12" s="67"/>
      <c r="CR12" s="66"/>
      <c r="CS12" s="67"/>
      <c r="CT12" s="66">
        <f>+CT11/CT65</f>
        <v>0.17684813247512629</v>
      </c>
      <c r="CU12" s="67"/>
      <c r="CV12" s="68" t="e">
        <f>+CV11/CV65</f>
        <v>#DIV/0!</v>
      </c>
      <c r="CW12" s="67"/>
      <c r="CX12" s="68" t="e">
        <f>+CX11/CX65</f>
        <v>#DIV/0!</v>
      </c>
      <c r="CY12" s="67"/>
      <c r="CZ12" s="68" t="e">
        <f>+CZ11/CZ65</f>
        <v>#DIV/0!</v>
      </c>
      <c r="DA12" s="67"/>
      <c r="DB12" s="68" t="e">
        <f>+DB11/DB65</f>
        <v>#DIV/0!</v>
      </c>
      <c r="DC12" s="67"/>
      <c r="DD12" s="458" t="e">
        <f>+DD11/DD65</f>
        <v>#DIV/0!</v>
      </c>
      <c r="DE12" s="67"/>
      <c r="DF12" s="458" t="e">
        <f>+DF11/DF65</f>
        <v>#DIV/0!</v>
      </c>
      <c r="DG12" s="67"/>
      <c r="DH12" s="451" t="e">
        <f>+DH11/DH65</f>
        <v>#DIV/0!</v>
      </c>
      <c r="DI12" s="70"/>
      <c r="DJ12" s="62"/>
    </row>
    <row r="13" spans="1:114">
      <c r="A13" s="92" t="s">
        <v>187</v>
      </c>
      <c r="B13" s="60">
        <f>+'Deuda Pública colones'!B13/'Deuda Pública dólares'!B76</f>
        <v>878.84503031001213</v>
      </c>
      <c r="C13" s="52">
        <f>+B13/B6</f>
        <v>2.2160138310848572E-2</v>
      </c>
      <c r="D13" s="61">
        <f>+'Deuda Pública colones'!D13/'Deuda Pública dólares'!D76</f>
        <v>877.54313100434479</v>
      </c>
      <c r="E13" s="54">
        <f>+D13/D6</f>
        <v>2.1815696938257755E-2</v>
      </c>
      <c r="F13" s="61">
        <f>+'Deuda Pública colones'!F13/'Deuda Pública dólares'!F76</f>
        <v>874.83001545300294</v>
      </c>
      <c r="G13" s="54">
        <f>+F13/F6</f>
        <v>2.1399443409479132E-2</v>
      </c>
      <c r="H13" s="61">
        <f>+'Deuda Pública colones'!H13/'Deuda Pública dólares'!H76</f>
        <v>853.31238839595289</v>
      </c>
      <c r="I13" s="54">
        <f>+H13/H6</f>
        <v>2.060260393667062E-2</v>
      </c>
      <c r="J13" s="61">
        <f>+'Deuda Pública colones'!J13/'Deuda Pública dólares'!J76</f>
        <v>867.2741670256064</v>
      </c>
      <c r="K13" s="54">
        <f>+J13/J6</f>
        <v>2.0782033584107261E-2</v>
      </c>
      <c r="L13" s="61">
        <f>+'Deuda Pública colones'!L13/'Deuda Pública dólares'!L76</f>
        <v>872.8223165035057</v>
      </c>
      <c r="M13" s="54">
        <f>+L13/L6</f>
        <v>2.0996006014736512E-2</v>
      </c>
      <c r="N13" s="61">
        <f>+'Deuda Pública colones'!N13/'Deuda Pública dólares'!N76</f>
        <v>858.94352699767001</v>
      </c>
      <c r="O13" s="54">
        <f>+N13/N6</f>
        <v>2.0314300873405421E-2</v>
      </c>
      <c r="P13" s="61">
        <f>+'Deuda Pública colones'!P13/'Deuda Pública dólares'!P76</f>
        <v>1155.1070082098897</v>
      </c>
      <c r="Q13" s="54">
        <f>+P13/P6</f>
        <v>2.722096683008305E-2</v>
      </c>
      <c r="R13" s="61">
        <f>+'Deuda Pública colones'!R13/'Deuda Pública dólares'!R76</f>
        <v>1152.0407952295166</v>
      </c>
      <c r="S13" s="54">
        <f>+R13/R6</f>
        <v>2.6673322586160408E-2</v>
      </c>
      <c r="T13" s="61">
        <f>+'Deuda Pública colones'!T13/'Deuda Pública dólares'!T76</f>
        <v>1134.9234198325767</v>
      </c>
      <c r="U13" s="54">
        <f>+T13/T6</f>
        <v>2.6223509596865809E-2</v>
      </c>
      <c r="V13" s="61">
        <f>+'Deuda Pública colones'!V13/'Deuda Pública dólares'!V76</f>
        <v>1138.6789163717503</v>
      </c>
      <c r="W13" s="54">
        <f>+V13/V6</f>
        <v>2.6516906616134636E-2</v>
      </c>
      <c r="X13" s="61">
        <f>+'Deuda Pública colones'!X13/'Deuda Pública dólares'!X76</f>
        <v>1128.0334122077847</v>
      </c>
      <c r="Y13" s="54">
        <f>+X13/X6</f>
        <v>2.6303616533892109E-2</v>
      </c>
      <c r="Z13" s="61">
        <f>+'Deuda Pública colones'!Z13/'Deuda Pública dólares'!Z76</f>
        <v>1125.0808479649568</v>
      </c>
      <c r="AA13" s="54">
        <f>+Z13/Z6</f>
        <v>2.6512348390363934E-2</v>
      </c>
      <c r="AB13" s="61">
        <f>+'Deuda Pública colones'!AB13/'Deuda Pública dólares'!AB76</f>
        <v>1118.2729306801441</v>
      </c>
      <c r="AC13" s="54">
        <f>+AB13/AB6</f>
        <v>2.6334716555371979E-2</v>
      </c>
      <c r="AD13" s="61">
        <f>+'Deuda Pública colones'!AD13/'Deuda Pública dólares'!AD76</f>
        <v>1121.0647890376911</v>
      </c>
      <c r="AE13" s="54">
        <f>+AD13/AD6</f>
        <v>2.6088015025550731E-2</v>
      </c>
      <c r="AF13" s="60">
        <f>+'Deuda Pública colones'!AF13/'Deuda Pública dólares'!AF76</f>
        <v>1386.8981547510664</v>
      </c>
      <c r="AG13" s="52">
        <f>+AF13/AF6</f>
        <v>3.2540922768126215E-2</v>
      </c>
      <c r="AH13" s="60">
        <f>+'Deuda Pública colones'!AH13/'Deuda Pública dólares'!AH76</f>
        <v>1341.8339337321188</v>
      </c>
      <c r="AI13" s="52">
        <f>+AH13/AH6</f>
        <v>3.1263051971181136E-2</v>
      </c>
      <c r="AJ13" s="60">
        <f>+'Deuda Pública colones'!AJ13/'Deuda Pública dólares'!AJ76</f>
        <v>1348.1699782304929</v>
      </c>
      <c r="AK13" s="52">
        <f>+AJ13/AJ6</f>
        <v>3.2033855745071525E-2</v>
      </c>
      <c r="AL13" s="60">
        <f>+'Deuda Pública colones'!AL13/'Deuda Pública dólares'!AL76</f>
        <v>1322.9142529983442</v>
      </c>
      <c r="AM13" s="52">
        <f>+AL13/AL6</f>
        <v>3.1673426005025408E-2</v>
      </c>
      <c r="AN13" s="60">
        <f>+'Deuda Pública colones'!AN13/'Deuda Pública dólares'!AN76</f>
        <v>1316.2187473304639</v>
      </c>
      <c r="AO13" s="52">
        <f>+AN13/AN6</f>
        <v>3.093977714076139E-2</v>
      </c>
      <c r="AP13" s="61">
        <f>+'Deuda Pública colones'!AP13/'Deuda Pública dólares'!AP76</f>
        <v>1292.8760533672116</v>
      </c>
      <c r="AQ13" s="54">
        <f>+AP13/AP6</f>
        <v>2.9529337490345024E-2</v>
      </c>
      <c r="AR13" s="61">
        <f>+'Deuda Pública colones'!AR13/'Deuda Pública dólares'!AR76</f>
        <v>1262.5889880458401</v>
      </c>
      <c r="AS13" s="54">
        <f>+AR13/AR6</f>
        <v>2.8151994520843524E-2</v>
      </c>
      <c r="AT13" s="61">
        <f>+'Deuda Pública colones'!AT13/'Deuda Pública dólares'!AT76</f>
        <v>1362.2327086857867</v>
      </c>
      <c r="AU13" s="54">
        <f>+AT13/AT6</f>
        <v>2.9936995042458253E-2</v>
      </c>
      <c r="AV13" s="61">
        <f>+'Deuda Pública colones'!AV13/'Deuda Pública dólares'!AV76</f>
        <v>1674.6219854739261</v>
      </c>
      <c r="AW13" s="54">
        <f>+AV13/AV6</f>
        <v>3.5670029050731918E-2</v>
      </c>
      <c r="AX13" s="61">
        <f>+'Deuda Pública colones'!AX13/'Deuda Pública dólares'!AX76</f>
        <v>1701.9411575080205</v>
      </c>
      <c r="AY13" s="54">
        <f>+AX13/AX6</f>
        <v>3.6039020011007089E-2</v>
      </c>
      <c r="AZ13" s="61">
        <f>+'Deuda Pública colones'!AZ13/'Deuda Pública dólares'!AZ76</f>
        <v>1726.1660704288508</v>
      </c>
      <c r="BA13" s="54">
        <f>+AZ13/AZ6</f>
        <v>3.5283332201565071E-2</v>
      </c>
      <c r="BB13" s="61">
        <f>+'Deuda Pública colones'!BB13/'Deuda Pública dólares'!BB76</f>
        <v>1696.7001098788905</v>
      </c>
      <c r="BC13" s="54">
        <f>+BB13/BB6</f>
        <v>3.4591467140182089E-2</v>
      </c>
      <c r="BD13" s="61">
        <f>+'Deuda Pública colones'!BD13/'Deuda Pública dólares'!BD76</f>
        <v>1715.2760288291859</v>
      </c>
      <c r="BE13" s="54">
        <f>+BD13/BD6</f>
        <v>3.4091952273027207E-2</v>
      </c>
      <c r="BF13" s="61">
        <f>+'Deuda Pública colones'!BF13/'Deuda Pública dólares'!BF76</f>
        <v>1717.560902290197</v>
      </c>
      <c r="BG13" s="54">
        <f>+BF13/BF6</f>
        <v>3.2986132050335563E-2</v>
      </c>
      <c r="BH13" s="61">
        <f>+'Deuda Pública colones'!BH13/'Deuda Pública dólares'!BH76</f>
        <v>1687.4346937702733</v>
      </c>
      <c r="BI13" s="54">
        <f>+BH13/BH6</f>
        <v>3.214479477577882E-2</v>
      </c>
      <c r="BJ13" s="61">
        <f>+'Deuda Pública colones'!BJ13/'Deuda Pública dólares'!BJ76</f>
        <v>1692.044194264904</v>
      </c>
      <c r="BK13" s="54">
        <f>+BJ13/BJ6</f>
        <v>3.2375124645087384E-2</v>
      </c>
      <c r="BL13" s="61">
        <f>+'Deuda Pública colones'!BL13/'Deuda Pública dólares'!BL76</f>
        <v>1986.3866821438605</v>
      </c>
      <c r="BM13" s="54">
        <f>+BL13/BL6</f>
        <v>3.8127276664668766E-2</v>
      </c>
      <c r="BN13" s="61">
        <f>+'Deuda Pública colones'!BN13/'Deuda Pública dólares'!BN76</f>
        <v>1963.9794725218203</v>
      </c>
      <c r="BO13" s="54">
        <f>+BN13/BN6</f>
        <v>3.7289872381206096E-2</v>
      </c>
      <c r="BP13" s="61">
        <f>+'Deuda Pública colones'!BP13/'Deuda Pública dólares'!BP76</f>
        <v>1934.1012174421207</v>
      </c>
      <c r="BQ13" s="54">
        <f>+BP13/BP6</f>
        <v>3.7096436537668476E-2</v>
      </c>
      <c r="BR13" s="61">
        <f>+'Deuda Pública colones'!BR13/'Deuda Pública dólares'!BR76</f>
        <v>1985.9116479341178</v>
      </c>
      <c r="BS13" s="54">
        <f>+BR13/BR6</f>
        <v>3.7665686983868581E-2</v>
      </c>
      <c r="BT13" s="61">
        <f>+'Deuda Pública colones'!BT13/'Deuda Pública dólares'!BT76</f>
        <v>2020.2853595360887</v>
      </c>
      <c r="BU13" s="54">
        <f>+BT13/BT6</f>
        <v>3.7379508901935005E-2</v>
      </c>
      <c r="BV13" s="61">
        <f>+'Deuda Pública colones'!BV13/'Deuda Pública dólares'!BV76</f>
        <v>1973.8882526856694</v>
      </c>
      <c r="BW13" s="54">
        <f>+BV13/BV6</f>
        <v>3.5941681314988747E-2</v>
      </c>
      <c r="BX13" s="61">
        <f>+'Deuda Pública colones'!BX13/'Deuda Pública dólares'!BX76</f>
        <v>2717.7917570578588</v>
      </c>
      <c r="BY13" s="54">
        <f>+BX13/BX6</f>
        <v>4.8602913283072043E-2</v>
      </c>
      <c r="BZ13" s="60">
        <f>+'Deuda Pública colones'!BZ13/'Deuda Pública dólares'!BZ76</f>
        <v>2712.5830153317283</v>
      </c>
      <c r="CA13" s="52">
        <f>+BZ13/BZ6</f>
        <v>4.8546719944984086E-2</v>
      </c>
      <c r="CB13" s="60">
        <f>+'Deuda Pública colones'!CB13/'Deuda Pública dólares'!CB76</f>
        <v>2637.7687317028012</v>
      </c>
      <c r="CC13" s="52">
        <f>+CB13/CB6</f>
        <v>4.6713088187320881E-2</v>
      </c>
      <c r="CD13" s="61">
        <f>+'Deuda Pública colones'!CD13/'Deuda Pública dólares'!CD76</f>
        <v>2623.4398777131432</v>
      </c>
      <c r="CE13" s="54">
        <f>+CD13/CD6</f>
        <v>4.6429271329826383E-2</v>
      </c>
      <c r="CF13" s="61">
        <f>+'Deuda Pública colones'!CF13/'Deuda Pública dólares'!CF76</f>
        <v>2635.8371432252311</v>
      </c>
      <c r="CG13" s="54">
        <f>+CF13/CF6</f>
        <v>4.7769690554035391E-2</v>
      </c>
      <c r="CH13" s="61">
        <f>+'Deuda Pública colones'!CH13/'Deuda Pública dólares'!CH76</f>
        <v>3070.3894086438468</v>
      </c>
      <c r="CI13" s="54">
        <f>+CH13/CH6</f>
        <v>5.5553413175103802E-2</v>
      </c>
      <c r="CJ13" s="61">
        <f>+'Deuda Pública colones'!CJ13/'Deuda Pública dólares'!CJ76</f>
        <v>3103.6410783350243</v>
      </c>
      <c r="CK13" s="54">
        <f>+CJ13/CJ6</f>
        <v>5.5683023277305246E-2</v>
      </c>
      <c r="CL13" s="61">
        <f>+'Deuda Pública colones'!CL13/'Deuda Pública dólares'!CL76</f>
        <v>3149.3150282612623</v>
      </c>
      <c r="CM13" s="54">
        <f>+CL13/CL6</f>
        <v>5.5736673043023856E-2</v>
      </c>
      <c r="CN13" s="61">
        <f>+'Deuda Pública colones'!CN13/'Deuda Pública dólares'!CN76</f>
        <v>3104.9090309362268</v>
      </c>
      <c r="CO13" s="54">
        <f>+CN13/CN6</f>
        <v>5.5080830696281509E-2</v>
      </c>
      <c r="CP13" s="61">
        <f>+'Deuda Pública colones'!CP13/'Deuda Pública dólares'!CP76</f>
        <v>3043.8430345735405</v>
      </c>
      <c r="CQ13" s="54">
        <f>+CP13/CP6</f>
        <v>5.3405583693066833E-2</v>
      </c>
      <c r="CR13" s="61">
        <f>+'Deuda Pública colones'!CR13/'Deuda Pública dólares'!CR76</f>
        <v>3803.0386449623311</v>
      </c>
      <c r="CS13" s="54">
        <f>+CR13/CR6</f>
        <v>6.6024123797453885E-2</v>
      </c>
      <c r="CT13" s="61">
        <f>+'Deuda Pública colones'!CT13/'Deuda Pública dólares'!CT76</f>
        <v>3659.58773205948</v>
      </c>
      <c r="CU13" s="54">
        <f>+CT13/CT6</f>
        <v>6.3784959872667135E-2</v>
      </c>
      <c r="CV13" s="61">
        <f>+'Deuda Pública colones'!CV13/'Deuda Pública dólares'!CV76</f>
        <v>3654.0389549105848</v>
      </c>
      <c r="CW13" s="54">
        <f>+CV13/CV6</f>
        <v>6.3496946163318094E-2</v>
      </c>
      <c r="CX13" s="61">
        <f>+'Deuda Pública colones'!CX13/'Deuda Pública dólares'!CX76</f>
        <v>3669.6777457593321</v>
      </c>
      <c r="CY13" s="54">
        <f>+CX13/CX6</f>
        <v>6.3036261576078084E-2</v>
      </c>
      <c r="CZ13" s="61">
        <f>+'Deuda Pública colones'!CZ13/'Deuda Pública dólares'!CZ76</f>
        <v>3668.278412309598</v>
      </c>
      <c r="DA13" s="54">
        <f>+CZ13/CZ6</f>
        <v>6.2541207663151563E-2</v>
      </c>
      <c r="DB13" s="61">
        <f>+'Deuda Pública colones'!DB13/'Deuda Pública dólares'!DB76</f>
        <v>3782.3097057881951</v>
      </c>
      <c r="DC13" s="54">
        <f>+DB13/DB6</f>
        <v>6.4860039660662325E-2</v>
      </c>
      <c r="DD13" s="61">
        <f>+'Deuda Pública colones'!DD13/'Deuda Pública dólares'!DD76</f>
        <v>3773.3089096443136</v>
      </c>
      <c r="DE13" s="54">
        <f>+DD13/DD6</f>
        <v>6.445982026685787E-2</v>
      </c>
      <c r="DF13" s="61">
        <f>+'Deuda Pública colones'!DF13/'Deuda Pública dólares'!DF76</f>
        <v>3745.6938124899789</v>
      </c>
      <c r="DG13" s="54">
        <f>+DF13/DF6</f>
        <v>6.3955284482141245E-2</v>
      </c>
      <c r="DH13" s="62">
        <f>+'Deuda Pública colones'!DH13/'Deuda Pública dólares'!DH76</f>
        <v>3683.4819538835945</v>
      </c>
      <c r="DI13" s="58">
        <f>+DH13/DH6</f>
        <v>6.3096433287746903E-2</v>
      </c>
      <c r="DJ13" s="62"/>
    </row>
    <row r="14" spans="1:114">
      <c r="A14" s="98" t="s">
        <v>53</v>
      </c>
      <c r="B14" s="64">
        <f>+B13/B65</f>
        <v>1.4827685714210124E-2</v>
      </c>
      <c r="C14" s="65"/>
      <c r="D14" s="66"/>
      <c r="E14" s="67"/>
      <c r="F14" s="66"/>
      <c r="G14" s="67"/>
      <c r="H14" s="66"/>
      <c r="I14" s="67"/>
      <c r="J14" s="66"/>
      <c r="K14" s="67"/>
      <c r="L14" s="66"/>
      <c r="M14" s="67"/>
      <c r="N14" s="66"/>
      <c r="O14" s="67"/>
      <c r="P14" s="66"/>
      <c r="Q14" s="67"/>
      <c r="R14" s="66"/>
      <c r="S14" s="67"/>
      <c r="T14" s="66"/>
      <c r="U14" s="67"/>
      <c r="V14" s="66"/>
      <c r="W14" s="67"/>
      <c r="X14" s="66"/>
      <c r="Y14" s="67"/>
      <c r="Z14" s="66">
        <f>+Z13/Z65</f>
        <v>1.7929703786823428E-2</v>
      </c>
      <c r="AA14" s="67"/>
      <c r="AB14" s="66">
        <v>0</v>
      </c>
      <c r="AC14" s="67"/>
      <c r="AD14" s="66">
        <v>0</v>
      </c>
      <c r="AE14" s="67"/>
      <c r="AF14" s="64">
        <v>0</v>
      </c>
      <c r="AG14" s="65"/>
      <c r="AH14" s="64">
        <v>0</v>
      </c>
      <c r="AI14" s="65"/>
      <c r="AJ14" s="64">
        <v>0</v>
      </c>
      <c r="AK14" s="65"/>
      <c r="AL14" s="64">
        <v>0</v>
      </c>
      <c r="AM14" s="65"/>
      <c r="AN14" s="64">
        <v>0</v>
      </c>
      <c r="AO14" s="65"/>
      <c r="AP14" s="66">
        <v>0</v>
      </c>
      <c r="AQ14" s="67"/>
      <c r="AR14" s="66">
        <v>0</v>
      </c>
      <c r="AS14" s="67"/>
      <c r="AT14" s="66">
        <v>0</v>
      </c>
      <c r="AU14" s="67"/>
      <c r="AV14" s="66">
        <v>0</v>
      </c>
      <c r="AW14" s="67"/>
      <c r="AX14" s="66">
        <f>+AX13/AX65</f>
        <v>2.2699116702309084E-2</v>
      </c>
      <c r="AY14" s="67"/>
      <c r="AZ14" s="68" t="e">
        <f>+AZ13/AZ65</f>
        <v>#DIV/0!</v>
      </c>
      <c r="BA14" s="67"/>
      <c r="BB14" s="68" t="e">
        <f>+BB13/BB65</f>
        <v>#DIV/0!</v>
      </c>
      <c r="BC14" s="67"/>
      <c r="BD14" s="68" t="e">
        <f>+BD13/BD65</f>
        <v>#DIV/0!</v>
      </c>
      <c r="BE14" s="67"/>
      <c r="BF14" s="68" t="e">
        <f>+BF13/BF65</f>
        <v>#DIV/0!</v>
      </c>
      <c r="BG14" s="67"/>
      <c r="BH14" s="68" t="e">
        <f>+BH13/BH65</f>
        <v>#DIV/0!</v>
      </c>
      <c r="BI14" s="67"/>
      <c r="BJ14" s="68" t="e">
        <f>+BJ13/BJ65</f>
        <v>#DIV/0!</v>
      </c>
      <c r="BK14" s="67"/>
      <c r="BL14" s="68" t="e">
        <f>+BL13/BL65</f>
        <v>#DIV/0!</v>
      </c>
      <c r="BM14" s="67"/>
      <c r="BN14" s="68" t="e">
        <f>+BN13/BN65</f>
        <v>#DIV/0!</v>
      </c>
      <c r="BO14" s="67"/>
      <c r="BP14" s="68"/>
      <c r="BQ14" s="67"/>
      <c r="BR14" s="68"/>
      <c r="BS14" s="67"/>
      <c r="BT14" s="68"/>
      <c r="BU14" s="67"/>
      <c r="BV14" s="66">
        <f>+BV13/BV65</f>
        <v>2.1967291634509022E-2</v>
      </c>
      <c r="BW14" s="67"/>
      <c r="BX14" s="66"/>
      <c r="BY14" s="67"/>
      <c r="BZ14" s="64"/>
      <c r="CA14" s="65"/>
      <c r="CB14" s="64"/>
      <c r="CC14" s="65"/>
      <c r="CD14" s="66"/>
      <c r="CE14" s="67"/>
      <c r="CF14" s="66"/>
      <c r="CG14" s="67"/>
      <c r="CH14" s="66"/>
      <c r="CI14" s="67"/>
      <c r="CJ14" s="66"/>
      <c r="CK14" s="67"/>
      <c r="CL14" s="66"/>
      <c r="CM14" s="67"/>
      <c r="CN14" s="66"/>
      <c r="CO14" s="67"/>
      <c r="CP14" s="66"/>
      <c r="CQ14" s="67"/>
      <c r="CR14" s="66"/>
      <c r="CS14" s="67"/>
      <c r="CT14" s="66">
        <f>+CT13/CT65</f>
        <v>3.8113677852503247E-2</v>
      </c>
      <c r="CU14" s="67"/>
      <c r="CV14" s="68" t="e">
        <f>+CV13/CV65</f>
        <v>#DIV/0!</v>
      </c>
      <c r="CW14" s="67"/>
      <c r="CX14" s="68" t="e">
        <f>+CX13/CX65</f>
        <v>#DIV/0!</v>
      </c>
      <c r="CY14" s="67"/>
      <c r="CZ14" s="68" t="e">
        <f>+CZ13/CZ65</f>
        <v>#DIV/0!</v>
      </c>
      <c r="DA14" s="67"/>
      <c r="DB14" s="68" t="e">
        <f>+DB13/DB65</f>
        <v>#DIV/0!</v>
      </c>
      <c r="DC14" s="67"/>
      <c r="DD14" s="458" t="e">
        <f>+DD13/DD65</f>
        <v>#DIV/0!</v>
      </c>
      <c r="DE14" s="67"/>
      <c r="DF14" s="458" t="e">
        <f>+DF13/DF65</f>
        <v>#DIV/0!</v>
      </c>
      <c r="DG14" s="67"/>
      <c r="DH14" s="451" t="e">
        <f>+DH13/DH65</f>
        <v>#DIV/0!</v>
      </c>
      <c r="DI14" s="70"/>
      <c r="DJ14" s="62"/>
    </row>
    <row r="15" spans="1:114">
      <c r="A15" s="98"/>
      <c r="B15" s="64"/>
      <c r="C15" s="65"/>
      <c r="D15" s="66"/>
      <c r="E15" s="67"/>
      <c r="F15" s="66"/>
      <c r="G15" s="67"/>
      <c r="H15" s="66"/>
      <c r="I15" s="67"/>
      <c r="J15" s="66"/>
      <c r="K15" s="67"/>
      <c r="L15" s="66"/>
      <c r="M15" s="67"/>
      <c r="N15" s="66"/>
      <c r="O15" s="67"/>
      <c r="P15" s="66"/>
      <c r="Q15" s="67"/>
      <c r="R15" s="66"/>
      <c r="S15" s="67"/>
      <c r="T15" s="66"/>
      <c r="U15" s="67"/>
      <c r="V15" s="66"/>
      <c r="W15" s="67"/>
      <c r="X15" s="66"/>
      <c r="Y15" s="67"/>
      <c r="Z15" s="66"/>
      <c r="AA15" s="67"/>
      <c r="AB15" s="66"/>
      <c r="AC15" s="67"/>
      <c r="AD15" s="66"/>
      <c r="AE15" s="67"/>
      <c r="AF15" s="64"/>
      <c r="AG15" s="65"/>
      <c r="AH15" s="64"/>
      <c r="AI15" s="65"/>
      <c r="AJ15" s="64"/>
      <c r="AK15" s="65"/>
      <c r="AL15" s="64"/>
      <c r="AM15" s="65"/>
      <c r="AN15" s="64"/>
      <c r="AO15" s="65"/>
      <c r="AP15" s="66"/>
      <c r="AQ15" s="67"/>
      <c r="AR15" s="66"/>
      <c r="AS15" s="67"/>
      <c r="AT15" s="66"/>
      <c r="AU15" s="67"/>
      <c r="AV15" s="66"/>
      <c r="AW15" s="67"/>
      <c r="AX15" s="66"/>
      <c r="AY15" s="67"/>
      <c r="AZ15" s="66"/>
      <c r="BA15" s="67"/>
      <c r="BB15" s="66"/>
      <c r="BC15" s="67"/>
      <c r="BD15" s="66"/>
      <c r="BE15" s="67"/>
      <c r="BF15" s="66"/>
      <c r="BG15" s="67"/>
      <c r="BH15" s="66"/>
      <c r="BI15" s="67"/>
      <c r="BJ15" s="66"/>
      <c r="BK15" s="67"/>
      <c r="BL15" s="66"/>
      <c r="BM15" s="67"/>
      <c r="BN15" s="66"/>
      <c r="BO15" s="67"/>
      <c r="BP15" s="66"/>
      <c r="BQ15" s="67"/>
      <c r="BR15" s="66"/>
      <c r="BS15" s="67"/>
      <c r="BT15" s="66"/>
      <c r="BU15" s="67"/>
      <c r="BV15" s="66"/>
      <c r="BW15" s="67"/>
      <c r="BX15" s="66"/>
      <c r="BY15" s="67"/>
      <c r="BZ15" s="64"/>
      <c r="CA15" s="65"/>
      <c r="CB15" s="64"/>
      <c r="CC15" s="65"/>
      <c r="CD15" s="66"/>
      <c r="CE15" s="67"/>
      <c r="CF15" s="66"/>
      <c r="CG15" s="67"/>
      <c r="CH15" s="66"/>
      <c r="CI15" s="67"/>
      <c r="CJ15" s="66"/>
      <c r="CK15" s="67"/>
      <c r="CL15" s="66"/>
      <c r="CM15" s="67"/>
      <c r="CN15" s="66"/>
      <c r="CO15" s="67"/>
      <c r="CP15" s="66"/>
      <c r="CQ15" s="67"/>
      <c r="CR15" s="66"/>
      <c r="CS15" s="67"/>
      <c r="CT15" s="66"/>
      <c r="CU15" s="67"/>
      <c r="CV15" s="66"/>
      <c r="CW15" s="67"/>
      <c r="CX15" s="66"/>
      <c r="CY15" s="67"/>
      <c r="CZ15" s="66"/>
      <c r="DA15" s="67"/>
      <c r="DB15" s="66"/>
      <c r="DC15" s="67"/>
      <c r="DD15" s="66"/>
      <c r="DE15" s="67"/>
      <c r="DF15" s="66"/>
      <c r="DG15" s="67"/>
      <c r="DH15" s="74"/>
      <c r="DI15" s="70"/>
      <c r="DJ15" s="62"/>
    </row>
    <row r="16" spans="1:114">
      <c r="A16" s="99" t="s">
        <v>55</v>
      </c>
      <c r="B16" s="60"/>
      <c r="C16" s="65"/>
      <c r="D16" s="61"/>
      <c r="E16" s="67"/>
      <c r="F16" s="61"/>
      <c r="G16" s="67"/>
      <c r="H16" s="61"/>
      <c r="I16" s="67"/>
      <c r="J16" s="61"/>
      <c r="K16" s="67"/>
      <c r="L16" s="61"/>
      <c r="M16" s="67"/>
      <c r="N16" s="61"/>
      <c r="O16" s="67"/>
      <c r="P16" s="61"/>
      <c r="Q16" s="67"/>
      <c r="R16" s="61"/>
      <c r="S16" s="67"/>
      <c r="T16" s="61"/>
      <c r="U16" s="67"/>
      <c r="V16" s="61"/>
      <c r="W16" s="67"/>
      <c r="X16" s="61"/>
      <c r="Y16" s="67"/>
      <c r="Z16" s="61"/>
      <c r="AA16" s="67"/>
      <c r="AB16" s="61"/>
      <c r="AC16" s="67"/>
      <c r="AD16" s="56">
        <f>+AD17+AD19+AD21</f>
        <v>42972.406598957969</v>
      </c>
      <c r="AE16" s="67"/>
      <c r="AF16" s="55">
        <f>+AF17+AF19+AF21</f>
        <v>42620.123732616797</v>
      </c>
      <c r="AG16" s="65"/>
      <c r="AH16" s="55">
        <f>+AH17+AH19+AH21</f>
        <v>42920.759462929156</v>
      </c>
      <c r="AI16" s="65"/>
      <c r="AJ16" s="55">
        <f>+AJ17+AJ19+AJ21</f>
        <v>42085.785394033046</v>
      </c>
      <c r="AK16" s="65"/>
      <c r="AL16" s="55">
        <f>+AL17+AL19+AL21</f>
        <v>41767.324216472392</v>
      </c>
      <c r="AM16" s="65"/>
      <c r="AN16" s="55">
        <f>+AN17+AN19+AN21</f>
        <v>42541.313123953325</v>
      </c>
      <c r="AO16" s="65"/>
      <c r="AP16" s="56"/>
      <c r="AQ16" s="67"/>
      <c r="AR16" s="56"/>
      <c r="AS16" s="67"/>
      <c r="AT16" s="56"/>
      <c r="AU16" s="67"/>
      <c r="AV16" s="56"/>
      <c r="AW16" s="67"/>
      <c r="AX16" s="56"/>
      <c r="AY16" s="67"/>
      <c r="AZ16" s="56"/>
      <c r="BA16" s="67"/>
      <c r="BB16" s="56"/>
      <c r="BC16" s="67"/>
      <c r="BD16" s="56"/>
      <c r="BE16" s="67"/>
      <c r="BF16" s="56"/>
      <c r="BG16" s="67"/>
      <c r="BH16" s="56"/>
      <c r="BI16" s="67"/>
      <c r="BJ16" s="56"/>
      <c r="BK16" s="67"/>
      <c r="BL16" s="56"/>
      <c r="BM16" s="67"/>
      <c r="BN16" s="56"/>
      <c r="BO16" s="67"/>
      <c r="BP16" s="56"/>
      <c r="BQ16" s="67"/>
      <c r="BR16" s="56"/>
      <c r="BS16" s="67"/>
      <c r="BT16" s="56"/>
      <c r="BU16" s="67"/>
      <c r="BV16" s="56"/>
      <c r="BW16" s="67"/>
      <c r="BX16" s="56"/>
      <c r="BY16" s="67"/>
      <c r="BZ16" s="55"/>
      <c r="CA16" s="65"/>
      <c r="CB16" s="55"/>
      <c r="CC16" s="65"/>
      <c r="CD16" s="56"/>
      <c r="CE16" s="67"/>
      <c r="CF16" s="56"/>
      <c r="CG16" s="67"/>
      <c r="CH16" s="56"/>
      <c r="CI16" s="67"/>
      <c r="CJ16" s="56"/>
      <c r="CK16" s="67"/>
      <c r="CL16" s="56"/>
      <c r="CM16" s="67"/>
      <c r="CN16" s="56"/>
      <c r="CO16" s="67"/>
      <c r="CP16" s="56"/>
      <c r="CQ16" s="67"/>
      <c r="CR16" s="56"/>
      <c r="CS16" s="67"/>
      <c r="CT16" s="56"/>
      <c r="CU16" s="67"/>
      <c r="CV16" s="56"/>
      <c r="CW16" s="67"/>
      <c r="CX16" s="56"/>
      <c r="CY16" s="67"/>
      <c r="CZ16" s="56"/>
      <c r="DA16" s="67"/>
      <c r="DB16" s="56"/>
      <c r="DC16" s="67"/>
      <c r="DD16" s="56"/>
      <c r="DE16" s="67"/>
      <c r="DF16" s="56"/>
      <c r="DG16" s="67"/>
      <c r="DH16" s="57"/>
      <c r="DI16" s="70"/>
      <c r="DJ16" s="62">
        <f>+DH17+DH19+DH21-DH6</f>
        <v>0</v>
      </c>
    </row>
    <row r="17" spans="1:114">
      <c r="A17" s="92" t="s">
        <v>56</v>
      </c>
      <c r="B17" s="60">
        <f>+'Deuda Pública colones'!B17/'Deuda Pública dólares'!B76</f>
        <v>8759.8898543357864</v>
      </c>
      <c r="C17" s="52">
        <f>+B17/B6</f>
        <v>0.22088122941470614</v>
      </c>
      <c r="D17" s="61">
        <f>+'Deuda Pública colones'!D17/'Deuda Pública dólares'!D76</f>
        <v>8763.3522039591917</v>
      </c>
      <c r="E17" s="54">
        <f>+D17/D6</f>
        <v>0.217856683153549</v>
      </c>
      <c r="F17" s="61">
        <f>+'Deuda Pública colones'!F17/'Deuda Pública dólares'!F76</f>
        <v>8750.7330627728752</v>
      </c>
      <c r="G17" s="54">
        <f>+F17/F6</f>
        <v>0.21405394609294365</v>
      </c>
      <c r="H17" s="61">
        <f>+'Deuda Pública colones'!H17/'Deuda Pública dólares'!H76</f>
        <v>8559.9532565916397</v>
      </c>
      <c r="I17" s="54">
        <f>+H17/H6</f>
        <v>0.20667381495947335</v>
      </c>
      <c r="J17" s="61">
        <f>+'Deuda Pública colones'!J17/'Deuda Pública dólares'!J76</f>
        <v>8309.6648836261829</v>
      </c>
      <c r="K17" s="54">
        <f>+J17/J6</f>
        <v>0.19912011823949247</v>
      </c>
      <c r="L17" s="61">
        <f>+'Deuda Pública colones'!L17/'Deuda Pública dólares'!L76</f>
        <v>8288.1284787187724</v>
      </c>
      <c r="M17" s="54">
        <f>+L17/L6</f>
        <v>0.19937344875323129</v>
      </c>
      <c r="N17" s="61">
        <f>+'Deuda Pública colones'!N17/'Deuda Pública dólares'!N76</f>
        <v>8599.2408054167081</v>
      </c>
      <c r="O17" s="54">
        <f>+N17/N6</f>
        <v>0.20337491291738211</v>
      </c>
      <c r="P17" s="61">
        <f>+'Deuda Pública colones'!P17/'Deuda Pública dólares'!P76</f>
        <v>8882.9840661353956</v>
      </c>
      <c r="Q17" s="54">
        <f>+P17/P6</f>
        <v>0.20933421137419916</v>
      </c>
      <c r="R17" s="61">
        <f>+'Deuda Pública colones'!R17/'Deuda Pública dólares'!R76</f>
        <v>9062.6884767848587</v>
      </c>
      <c r="S17" s="54">
        <f>+R17/R6</f>
        <v>0.20982938645935878</v>
      </c>
      <c r="T17" s="61">
        <f>+'Deuda Pública colones'!T17/'Deuda Pública dólares'!T76</f>
        <v>9007.0767586304682</v>
      </c>
      <c r="U17" s="54">
        <f>+T17/T6</f>
        <v>0.20811727002205732</v>
      </c>
      <c r="V17" s="61">
        <f>+'Deuda Pública colones'!V17/'Deuda Pública dólares'!V76</f>
        <v>9016.5623284272224</v>
      </c>
      <c r="W17" s="54">
        <f>+V17/V6</f>
        <v>0.20997257244675704</v>
      </c>
      <c r="X17" s="61">
        <f>+'Deuda Pública colones'!X17/'Deuda Pública dólares'!X76</f>
        <v>9109.4477810277804</v>
      </c>
      <c r="Y17" s="54">
        <f>+X17/X6</f>
        <v>0.21241518085772132</v>
      </c>
      <c r="Z17" s="61">
        <f>+'Deuda Pública colones'!Z17/'Deuda Pública dólares'!Z76</f>
        <v>9394.7718380828283</v>
      </c>
      <c r="AA17" s="54">
        <f>+Z17/Z6</f>
        <v>0.22138628034577457</v>
      </c>
      <c r="AB17" s="61">
        <f>+'Deuda Pública colones'!AB17/'Deuda Pública dólares'!AB76</f>
        <v>9422.5438937121908</v>
      </c>
      <c r="AC17" s="54">
        <f>+AB17/AB6</f>
        <v>0.22189576074289885</v>
      </c>
      <c r="AD17" s="61">
        <f>+'Deuda Pública colones'!AD17/'Deuda Pública dólares'!AD76</f>
        <v>9404.8621440721199</v>
      </c>
      <c r="AE17" s="54">
        <f>+AD17/AD6</f>
        <v>0.21885816709879533</v>
      </c>
      <c r="AF17" s="60">
        <f>+'Deuda Pública colones'!AF17/'Deuda Pública dólares'!AF76</f>
        <v>9779.9556931820898</v>
      </c>
      <c r="AG17" s="52">
        <f>+AF17/AF6</f>
        <v>0.2294680267597998</v>
      </c>
      <c r="AH17" s="60">
        <f>+'Deuda Pública colones'!AH17/'Deuda Pública dólares'!AH76</f>
        <v>10017.466137877105</v>
      </c>
      <c r="AI17" s="52">
        <f>+AH17/AH6</f>
        <v>0.23339442878519503</v>
      </c>
      <c r="AJ17" s="60">
        <f>+'Deuda Pública colones'!AJ17/'Deuda Pública dólares'!AJ76</f>
        <v>9909.6284928083405</v>
      </c>
      <c r="AK17" s="52">
        <f>+AJ17/AJ6</f>
        <v>0.23546260097152263</v>
      </c>
      <c r="AL17" s="60">
        <f>+'Deuda Pública colones'!AL17/'Deuda Pública dólares'!AL76</f>
        <v>9872.0005416295553</v>
      </c>
      <c r="AM17" s="52">
        <f>+AL17/AL6</f>
        <v>0.2363570261399745</v>
      </c>
      <c r="AN17" s="60">
        <f>+'Deuda Pública colones'!AN17/'Deuda Pública dólares'!AN76</f>
        <v>10292.232462879221</v>
      </c>
      <c r="AO17" s="52">
        <f>+AN17/AN6</f>
        <v>0.2419349969966976</v>
      </c>
      <c r="AP17" s="61">
        <f>+'Deuda Pública colones'!AP17/'Deuda Pública dólares'!AP76</f>
        <v>10402.212774198473</v>
      </c>
      <c r="AQ17" s="54">
        <f>+AP17/AP6</f>
        <v>0.23758692943200505</v>
      </c>
      <c r="AR17" s="61">
        <f>+'Deuda Pública colones'!AR17/'Deuda Pública dólares'!AR76</f>
        <v>10609.411905927986</v>
      </c>
      <c r="AS17" s="54">
        <f>+AR17/AR6</f>
        <v>0.23655845938220146</v>
      </c>
      <c r="AT17" s="61">
        <f>+'Deuda Pública colones'!AT17/'Deuda Pública dólares'!AT76</f>
        <v>10766.607526662241</v>
      </c>
      <c r="AU17" s="54">
        <f>+AT17/AT6</f>
        <v>0.23661146446904738</v>
      </c>
      <c r="AV17" s="61">
        <f>+'Deuda Pública colones'!AV17/'Deuda Pública dólares'!AV76</f>
        <v>11124.979003390796</v>
      </c>
      <c r="AW17" s="54">
        <f>+AV17/AV6</f>
        <v>0.23696591092313171</v>
      </c>
      <c r="AX17" s="61">
        <f>+'Deuda Pública colones'!AX17/'Deuda Pública dólares'!AX76</f>
        <v>11181.365895062027</v>
      </c>
      <c r="AY17" s="54">
        <f>+AX17/AX6</f>
        <v>0.23676815585831062</v>
      </c>
      <c r="AZ17" s="61">
        <f>+'Deuda Pública colones'!AZ17/'Deuda Pública dólares'!AZ76</f>
        <v>11557.061812730621</v>
      </c>
      <c r="BA17" s="54">
        <f>+AZ17/AZ6</f>
        <v>0.23622967581056034</v>
      </c>
      <c r="BB17" s="61">
        <f>+'Deuda Pública colones'!BB17/'Deuda Pública dólares'!BB76</f>
        <v>11513.372759964759</v>
      </c>
      <c r="BC17" s="54">
        <f>+BB17/BB6</f>
        <v>0.23472884405448433</v>
      </c>
      <c r="BD17" s="61">
        <f>+'Deuda Pública colones'!BD17/'Deuda Pública dólares'!BD76</f>
        <v>11432.757215602902</v>
      </c>
      <c r="BE17" s="54">
        <f>+BD17/BD6</f>
        <v>0.22723165647542312</v>
      </c>
      <c r="BF17" s="61">
        <f>+'Deuda Pública colones'!BF17/'Deuda Pública dólares'!BF76</f>
        <v>11257.10977963609</v>
      </c>
      <c r="BG17" s="54">
        <f>+BF17/BF6</f>
        <v>0.2161952506027997</v>
      </c>
      <c r="BH17" s="61">
        <f>+'Deuda Pública colones'!BH17/'Deuda Pública dólares'!BH76</f>
        <v>11274.134219228174</v>
      </c>
      <c r="BI17" s="54">
        <f>+BH17/BH6</f>
        <v>0.21476667043152112</v>
      </c>
      <c r="BJ17" s="61">
        <f>+'Deuda Pública colones'!BJ17/'Deuda Pública dólares'!BJ76</f>
        <v>11246.960630416701</v>
      </c>
      <c r="BK17" s="54">
        <f>+BJ17/BJ6</f>
        <v>0.21519636042740672</v>
      </c>
      <c r="BL17" s="61">
        <f>+'Deuda Pública colones'!BL17/'Deuda Pública dólares'!BL76</f>
        <v>11546.636138365568</v>
      </c>
      <c r="BM17" s="54">
        <f>+BL17/BL6</f>
        <v>0.22162945138082782</v>
      </c>
      <c r="BN17" s="61">
        <f>+'Deuda Pública colones'!BN17/'Deuda Pública dólares'!BN76</f>
        <v>11593.930466371055</v>
      </c>
      <c r="BO17" s="54">
        <f>+BN17/BN6</f>
        <v>0.22013274249369763</v>
      </c>
      <c r="BP17" s="61">
        <f>+'Deuda Pública colones'!BP17/'Deuda Pública dólares'!BP76</f>
        <v>11524.335874651486</v>
      </c>
      <c r="BQ17" s="54">
        <f>+BP17/BP6</f>
        <v>0.22103899762711282</v>
      </c>
      <c r="BR17" s="61">
        <f>+'Deuda Pública colones'!BR17/'Deuda Pública dólares'!BR76</f>
        <v>11639.263138989279</v>
      </c>
      <c r="BS17" s="54">
        <f>+BR17/BR6</f>
        <v>0.22075546138827709</v>
      </c>
      <c r="BT17" s="61">
        <f>+'Deuda Pública colones'!BT17/'Deuda Pública dólares'!BT76</f>
        <v>11457.836619997202</v>
      </c>
      <c r="BU17" s="54">
        <f>+BT17/BT6</f>
        <v>0.21199396605658161</v>
      </c>
      <c r="BV17" s="61">
        <f>+'Deuda Pública colones'!BV17/'Deuda Pública dólares'!BV76</f>
        <v>11542.348606468788</v>
      </c>
      <c r="BW17" s="54">
        <f>+BV17/BV6</f>
        <v>0.21016965609667082</v>
      </c>
      <c r="BX17" s="61">
        <f>+'Deuda Pública colones'!BX17/'Deuda Pública dólares'!BX76</f>
        <v>12345.538575159773</v>
      </c>
      <c r="BY17" s="54">
        <f>+BX17/BX6</f>
        <v>0.22077818848448927</v>
      </c>
      <c r="BZ17" s="60">
        <f>+'Deuda Pública colones'!BZ17/'Deuda Pública dólares'!BZ76</f>
        <v>12043.726213135775</v>
      </c>
      <c r="CA17" s="52">
        <f>+BZ17/BZ6</f>
        <v>0.21554488849133485</v>
      </c>
      <c r="CB17" s="60">
        <f>+'Deuda Pública colones'!CB17/'Deuda Pública dólares'!CB76</f>
        <v>12065.494374077356</v>
      </c>
      <c r="CC17" s="52">
        <f>+CB17/CB6</f>
        <v>0.21367168999537689</v>
      </c>
      <c r="CD17" s="61">
        <f>+'Deuda Pública colones'!CD17/'Deuda Pública dólares'!CD76</f>
        <v>11901.967498659882</v>
      </c>
      <c r="CE17" s="54">
        <f>+CD17/CD6</f>
        <v>0.21063935295355682</v>
      </c>
      <c r="CF17" s="61">
        <f>+'Deuda Pública colones'!CF17/'Deuda Pública dólares'!CF76</f>
        <v>11699.896656047584</v>
      </c>
      <c r="CG17" s="54">
        <f>+CF17/CF6</f>
        <v>0.21203906478444701</v>
      </c>
      <c r="CH17" s="61">
        <f>+'Deuda Pública colones'!CH17/'Deuda Pública dólares'!CH76</f>
        <v>12240.236830663753</v>
      </c>
      <c r="CI17" s="54">
        <f>+CH17/CH6</f>
        <v>0.22146602385373926</v>
      </c>
      <c r="CJ17" s="61">
        <f>+'Deuda Pública colones'!CJ17/'Deuda Pública dólares'!CJ76</f>
        <v>12249.491236952312</v>
      </c>
      <c r="CK17" s="54">
        <f>+CJ17/CJ6</f>
        <v>0.21977048520322934</v>
      </c>
      <c r="CL17" s="61">
        <f>+'Deuda Pública colones'!CL17/'Deuda Pública dólares'!CL76</f>
        <v>12313.971134775944</v>
      </c>
      <c r="CM17" s="54">
        <f>+CL17/CL6</f>
        <v>0.21793303522866958</v>
      </c>
      <c r="CN17" s="61">
        <f>+'Deuda Pública colones'!CN17/'Deuda Pública dólares'!CN76</f>
        <v>12256.814473656719</v>
      </c>
      <c r="CO17" s="54">
        <f>+CN17/CN6</f>
        <v>0.21743488011165665</v>
      </c>
      <c r="CP17" s="61">
        <f>+'Deuda Pública colones'!CP17/'Deuda Pública dólares'!CP76</f>
        <v>12234.303551804674</v>
      </c>
      <c r="CQ17" s="54">
        <f>+CP17/CP6</f>
        <v>0.21465631270760699</v>
      </c>
      <c r="CR17" s="61">
        <f>+'Deuda Pública colones'!CR17/'Deuda Pública dólares'!CR76</f>
        <v>12167.402721033746</v>
      </c>
      <c r="CS17" s="54">
        <f>+CR17/CR6</f>
        <v>0.21123690252560301</v>
      </c>
      <c r="CT17" s="61">
        <f>+'Deuda Pública colones'!CT17/'Deuda Pública dólares'!CT76</f>
        <v>12015.189188888759</v>
      </c>
      <c r="CU17" s="54">
        <f>+CT17/CT6</f>
        <v>0.20941931616009615</v>
      </c>
      <c r="CV17" s="61">
        <f>+'Deuda Pública colones'!CV17/'Deuda Pública dólares'!CV76</f>
        <v>12047.799300165134</v>
      </c>
      <c r="CW17" s="54">
        <f>+CV17/CV6</f>
        <v>0.20935695349415523</v>
      </c>
      <c r="CX17" s="61">
        <f>+'Deuda Pública colones'!CX17/'Deuda Pública dólares'!CX76</f>
        <v>12109.546952395425</v>
      </c>
      <c r="CY17" s="54">
        <f>+CX17/CX6</f>
        <v>0.20801297065964749</v>
      </c>
      <c r="CZ17" s="61">
        <f>+'Deuda Pública colones'!CZ17/'Deuda Pública dólares'!CZ76</f>
        <v>12000.919523841998</v>
      </c>
      <c r="DA17" s="54">
        <f>+CZ17/CZ6</f>
        <v>0.20460606195286429</v>
      </c>
      <c r="DB17" s="61">
        <f>+'Deuda Pública colones'!DB17/'Deuda Pública dólares'!DB76</f>
        <v>12054.483028995573</v>
      </c>
      <c r="DC17" s="54">
        <f>+DB17/DB6</f>
        <v>0.20671343918583293</v>
      </c>
      <c r="DD17" s="61">
        <f>+'Deuda Pública colones'!DD17/'Deuda Pública dólares'!DD76</f>
        <v>12024.871008619635</v>
      </c>
      <c r="DE17" s="54">
        <f>+DD17/DD6</f>
        <v>0.2054220957013661</v>
      </c>
      <c r="DF17" s="61">
        <f>+'Deuda Pública colones'!DF17/'Deuda Pública dólares'!DF76</f>
        <v>12035.24623106455</v>
      </c>
      <c r="DG17" s="54">
        <f>+DF17/DF6</f>
        <v>0.20549399792202339</v>
      </c>
      <c r="DH17" s="62">
        <f>+'Deuda Pública colones'!DH17/'Deuda Pública dólares'!DH76</f>
        <v>11544.376674934996</v>
      </c>
      <c r="DI17" s="58">
        <f>+DH17/DH6</f>
        <v>0.19775011845807364</v>
      </c>
      <c r="DJ17" s="62"/>
    </row>
    <row r="18" spans="1:114">
      <c r="A18" s="98" t="s">
        <v>53</v>
      </c>
      <c r="B18" s="64">
        <f>+B17/B65</f>
        <v>0.1477949913483276</v>
      </c>
      <c r="C18" s="65"/>
      <c r="D18" s="66"/>
      <c r="E18" s="67"/>
      <c r="F18" s="66"/>
      <c r="G18" s="67"/>
      <c r="H18" s="66"/>
      <c r="I18" s="67"/>
      <c r="J18" s="66"/>
      <c r="K18" s="67"/>
      <c r="L18" s="66"/>
      <c r="M18" s="67"/>
      <c r="N18" s="66"/>
      <c r="O18" s="67"/>
      <c r="P18" s="66"/>
      <c r="Q18" s="67"/>
      <c r="R18" s="66"/>
      <c r="S18" s="67"/>
      <c r="T18" s="66"/>
      <c r="U18" s="67"/>
      <c r="V18" s="66"/>
      <c r="W18" s="67"/>
      <c r="X18" s="66"/>
      <c r="Y18" s="67"/>
      <c r="Z18" s="66">
        <f>+Z17/Z65</f>
        <v>0.14971855267672499</v>
      </c>
      <c r="AA18" s="67"/>
      <c r="AB18" s="66">
        <v>0</v>
      </c>
      <c r="AC18" s="67"/>
      <c r="AD18" s="66">
        <v>0</v>
      </c>
      <c r="AE18" s="67"/>
      <c r="AF18" s="64">
        <v>0</v>
      </c>
      <c r="AG18" s="65"/>
      <c r="AH18" s="64">
        <v>0</v>
      </c>
      <c r="AI18" s="65"/>
      <c r="AJ18" s="64">
        <v>0</v>
      </c>
      <c r="AK18" s="65"/>
      <c r="AL18" s="64">
        <v>0</v>
      </c>
      <c r="AM18" s="65"/>
      <c r="AN18" s="64">
        <v>0</v>
      </c>
      <c r="AO18" s="65"/>
      <c r="AP18" s="66">
        <v>0</v>
      </c>
      <c r="AQ18" s="67"/>
      <c r="AR18" s="66">
        <v>0</v>
      </c>
      <c r="AS18" s="67"/>
      <c r="AT18" s="66">
        <v>0</v>
      </c>
      <c r="AU18" s="67"/>
      <c r="AV18" s="66">
        <v>0</v>
      </c>
      <c r="AW18" s="67"/>
      <c r="AX18" s="66">
        <f>+AX17/AX65</f>
        <v>0.14912802844186199</v>
      </c>
      <c r="AY18" s="67"/>
      <c r="AZ18" s="68" t="e">
        <f>+AZ17/AZ65</f>
        <v>#DIV/0!</v>
      </c>
      <c r="BA18" s="67"/>
      <c r="BB18" s="68" t="e">
        <f>+BB17/BB65</f>
        <v>#DIV/0!</v>
      </c>
      <c r="BC18" s="67"/>
      <c r="BD18" s="68" t="e">
        <f>+BD17/BD65</f>
        <v>#DIV/0!</v>
      </c>
      <c r="BE18" s="67"/>
      <c r="BF18" s="68" t="e">
        <f>+BF17/BF65</f>
        <v>#DIV/0!</v>
      </c>
      <c r="BG18" s="67"/>
      <c r="BH18" s="68" t="e">
        <f>+BH17/BH65</f>
        <v>#DIV/0!</v>
      </c>
      <c r="BI18" s="67"/>
      <c r="BJ18" s="68" t="e">
        <f>+BJ17/BJ65</f>
        <v>#DIV/0!</v>
      </c>
      <c r="BK18" s="67"/>
      <c r="BL18" s="68" t="e">
        <f>+BL17/BL65</f>
        <v>#DIV/0!</v>
      </c>
      <c r="BM18" s="67"/>
      <c r="BN18" s="68" t="e">
        <f>+BN17/BN65</f>
        <v>#DIV/0!</v>
      </c>
      <c r="BO18" s="67"/>
      <c r="BP18" s="68"/>
      <c r="BQ18" s="67"/>
      <c r="BR18" s="68"/>
      <c r="BS18" s="67"/>
      <c r="BT18" s="68"/>
      <c r="BU18" s="67"/>
      <c r="BV18" s="66">
        <f>+BV17/BV65</f>
        <v>0.12845415014780259</v>
      </c>
      <c r="BW18" s="67"/>
      <c r="BX18" s="66"/>
      <c r="BY18" s="67"/>
      <c r="BZ18" s="64"/>
      <c r="CA18" s="65"/>
      <c r="CB18" s="64"/>
      <c r="CC18" s="65"/>
      <c r="CD18" s="66"/>
      <c r="CE18" s="67"/>
      <c r="CF18" s="66"/>
      <c r="CG18" s="67"/>
      <c r="CH18" s="66"/>
      <c r="CI18" s="67"/>
      <c r="CJ18" s="66"/>
      <c r="CK18" s="67"/>
      <c r="CL18" s="66"/>
      <c r="CM18" s="67"/>
      <c r="CN18" s="66"/>
      <c r="CO18" s="67"/>
      <c r="CP18" s="66"/>
      <c r="CQ18" s="67"/>
      <c r="CR18" s="66"/>
      <c r="CS18" s="67"/>
      <c r="CT18" s="66">
        <f>+CT17/CT65</f>
        <v>0.12513514734745068</v>
      </c>
      <c r="CU18" s="67"/>
      <c r="CV18" s="68" t="e">
        <f>+CV17/CV65</f>
        <v>#DIV/0!</v>
      </c>
      <c r="CW18" s="67"/>
      <c r="CX18" s="68" t="e">
        <f>+CX17/CX65</f>
        <v>#DIV/0!</v>
      </c>
      <c r="CY18" s="67"/>
      <c r="CZ18" s="68" t="e">
        <f>+CZ17/CZ65</f>
        <v>#DIV/0!</v>
      </c>
      <c r="DA18" s="67"/>
      <c r="DB18" s="68" t="e">
        <f>+DB17/DB65</f>
        <v>#DIV/0!</v>
      </c>
      <c r="DC18" s="67"/>
      <c r="DD18" s="458" t="e">
        <f>+DD17/DD65</f>
        <v>#DIV/0!</v>
      </c>
      <c r="DE18" s="67"/>
      <c r="DF18" s="458" t="e">
        <f>+DF17/DF65</f>
        <v>#DIV/0!</v>
      </c>
      <c r="DG18" s="67"/>
      <c r="DH18" s="451" t="e">
        <f>+DH17/DH65</f>
        <v>#DIV/0!</v>
      </c>
      <c r="DI18" s="70"/>
      <c r="DJ18" s="62"/>
    </row>
    <row r="19" spans="1:114">
      <c r="A19" s="92" t="s">
        <v>57</v>
      </c>
      <c r="B19" s="60">
        <f>+'Deuda Pública colones'!B19/'Deuda Pública dólares'!B76</f>
        <v>28956.095348098108</v>
      </c>
      <c r="C19" s="71">
        <f>+B19/B6</f>
        <v>0.73012994979288193</v>
      </c>
      <c r="D19" s="61">
        <f>+'Deuda Pública colones'!D19/'Deuda Pública dólares'!D76</f>
        <v>29508.606152869772</v>
      </c>
      <c r="E19" s="72">
        <f>+D19/D6</f>
        <v>0.73358309826281087</v>
      </c>
      <c r="F19" s="61">
        <f>+'Deuda Pública colones'!F19/'Deuda Pública dólares'!F76</f>
        <v>30173.400616924904</v>
      </c>
      <c r="G19" s="72">
        <f>+F19/F6</f>
        <v>0.73807936121061768</v>
      </c>
      <c r="H19" s="61">
        <f>+'Deuda Pública colones'!H19/'Deuda Pública dólares'!H76</f>
        <v>30889.434252249768</v>
      </c>
      <c r="I19" s="72">
        <f>+H19/H6</f>
        <v>0.74580281310954855</v>
      </c>
      <c r="J19" s="61">
        <f>+'Deuda Pública colones'!J19/'Deuda Pública dólares'!J76</f>
        <v>31471.980931114515</v>
      </c>
      <c r="K19" s="72">
        <f>+J19/J6</f>
        <v>0.75414648508664062</v>
      </c>
      <c r="L19" s="61">
        <f>+'Deuda Pública colones'!L19/'Deuda Pública dólares'!L76</f>
        <v>31347.142384662227</v>
      </c>
      <c r="M19" s="72">
        <f>+L19/L6</f>
        <v>0.75406503432423</v>
      </c>
      <c r="N19" s="61">
        <f>+'Deuda Pública colones'!N19/'Deuda Pública dólares'!N76</f>
        <v>31729.045228867246</v>
      </c>
      <c r="O19" s="72">
        <f>+N19/N6</f>
        <v>0.75040250138219677</v>
      </c>
      <c r="P19" s="61">
        <f>+'Deuda Pública colones'!P19/'Deuda Pública dólares'!P76</f>
        <v>31594.774322940375</v>
      </c>
      <c r="Q19" s="72">
        <f>+P19/P6</f>
        <v>0.74455465834421231</v>
      </c>
      <c r="R19" s="61">
        <f>+'Deuda Pública colones'!R19/'Deuda Pública dólares'!R76</f>
        <v>32140.85025674156</v>
      </c>
      <c r="S19" s="72">
        <f>+R19/R6</f>
        <v>0.74416051119157378</v>
      </c>
      <c r="T19" s="61">
        <f>+'Deuda Pública colones'!T19/'Deuda Pública dólares'!T76</f>
        <v>32258.970482512439</v>
      </c>
      <c r="U19" s="72">
        <f>+T19/T6</f>
        <v>0.74537489248214561</v>
      </c>
      <c r="V19" s="61">
        <f>+'Deuda Pública colones'!V19/'Deuda Pública dólares'!V76</f>
        <v>31853.658878216891</v>
      </c>
      <c r="W19" s="72">
        <f>+V19/V6</f>
        <v>0.74178988098531251</v>
      </c>
      <c r="X19" s="61">
        <f>+'Deuda Pública colones'!X19/'Deuda Pública dólares'!X76</f>
        <v>31662.729137009523</v>
      </c>
      <c r="Y19" s="72">
        <f>+X19/X6</f>
        <v>0.73831526320337437</v>
      </c>
      <c r="Z19" s="61">
        <f>+'Deuda Pública colones'!Z19/'Deuda Pública dólares'!Z76</f>
        <v>30949.024789094303</v>
      </c>
      <c r="AA19" s="72">
        <f>+Z19/Z6</f>
        <v>0.72930876837398195</v>
      </c>
      <c r="AB19" s="61">
        <f>+'Deuda Pública colones'!AB19/'Deuda Pública dólares'!AB76</f>
        <v>30997.443854711091</v>
      </c>
      <c r="AC19" s="72">
        <f>+AB19/AB6</f>
        <v>0.72997286749880175</v>
      </c>
      <c r="AD19" s="61">
        <f>+'Deuda Pública colones'!AD19/'Deuda Pública dólares'!AD76</f>
        <v>31064.454078351657</v>
      </c>
      <c r="AE19" s="72">
        <f>+AD19/AD6</f>
        <v>0.72289305014406446</v>
      </c>
      <c r="AF19" s="60">
        <f>+'Deuda Pública colones'!AF19/'Deuda Pública dólares'!AF76</f>
        <v>30314.069450123552</v>
      </c>
      <c r="AG19" s="71">
        <f>+AF19/AF6</f>
        <v>0.71126188277403957</v>
      </c>
      <c r="AH19" s="60">
        <f>+'Deuda Pública colones'!AH19/'Deuda Pública dólares'!AH76</f>
        <v>30339.156314280386</v>
      </c>
      <c r="AI19" s="71">
        <f>+AH19/AH6</f>
        <v>0.706864386695777</v>
      </c>
      <c r="AJ19" s="60">
        <f>+'Deuda Pública colones'!AJ19/'Deuda Pública dólares'!AJ76</f>
        <v>29630.098796935414</v>
      </c>
      <c r="AK19" s="71">
        <f>+AJ19/AJ6</f>
        <v>0.70404053338960348</v>
      </c>
      <c r="AL19" s="60">
        <f>+'Deuda Pública colones'!AL19/'Deuda Pública dólares'!AL76</f>
        <v>29208.389780596255</v>
      </c>
      <c r="AM19" s="71">
        <f>+AL19/AL6</f>
        <v>0.6993119700274435</v>
      </c>
      <c r="AN19" s="60">
        <f>+'Deuda Pública colones'!AN19/'Deuda Pública dólares'!AN76</f>
        <v>29422.37770853367</v>
      </c>
      <c r="AO19" s="71">
        <f>+AN19/AN6</f>
        <v>0.69161893575793487</v>
      </c>
      <c r="AP19" s="61">
        <f>+'Deuda Pública colones'!AP19/'Deuda Pública dólares'!AP76</f>
        <v>30429.600278208647</v>
      </c>
      <c r="AQ19" s="72">
        <f>+AP19/AP6</f>
        <v>0.69501321025419527</v>
      </c>
      <c r="AR19" s="61">
        <f>+'Deuda Pública colones'!AR19/'Deuda Pública dólares'!AR76</f>
        <v>31073.808071063693</v>
      </c>
      <c r="AS19" s="72">
        <f>+AR19/AR6</f>
        <v>0.6928538763135228</v>
      </c>
      <c r="AT19" s="61">
        <f>+'Deuda Pública colones'!AT19/'Deuda Pública dólares'!AT76</f>
        <v>31468.584663235917</v>
      </c>
      <c r="AU19" s="72">
        <f>+AT19/AT6</f>
        <v>0.69156676172115827</v>
      </c>
      <c r="AV19" s="61">
        <f>+'Deuda Pública colones'!AV19/'Deuda Pública dólares'!AV76</f>
        <v>32291.06092756744</v>
      </c>
      <c r="AW19" s="72">
        <f>+AV19/AV6</f>
        <v>0.68781079632088638</v>
      </c>
      <c r="AX19" s="61">
        <f>+'Deuda Pública colones'!AX19/'Deuda Pública dólares'!AX76</f>
        <v>32450.152634961018</v>
      </c>
      <c r="AY19" s="72">
        <f>+AX19/AX6</f>
        <v>0.68713991374645</v>
      </c>
      <c r="AZ19" s="61">
        <f>+'Deuda Pública colones'!AZ19/'Deuda Pública dólares'!AZ76</f>
        <v>33483.348375972077</v>
      </c>
      <c r="BA19" s="72">
        <f>+AZ19/AZ6</f>
        <v>0.68440929537946926</v>
      </c>
      <c r="BB19" s="61">
        <f>+'Deuda Pública colones'!BB19/'Deuda Pública dólares'!BB76</f>
        <v>33651.126570037857</v>
      </c>
      <c r="BC19" s="72">
        <f>+BB19/BB6</f>
        <v>0.68606221700584524</v>
      </c>
      <c r="BD19" s="61">
        <f>+'Deuda Pública colones'!BD19/'Deuda Pública dólares'!BD76</f>
        <v>34849.727087168358</v>
      </c>
      <c r="BE19" s="72">
        <f>+BD19/BD6</f>
        <v>0.69265541674638675</v>
      </c>
      <c r="BF19" s="61">
        <f>+'Deuda Pública colones'!BF19/'Deuda Pública dólares'!BF76</f>
        <v>36869.297190856043</v>
      </c>
      <c r="BG19" s="72">
        <f>+BF19/BF6</f>
        <v>0.70808290065231116</v>
      </c>
      <c r="BH19" s="61">
        <f>+'Deuda Pública colones'!BH19/'Deuda Pública dólares'!BH76</f>
        <v>37252.217116601751</v>
      </c>
      <c r="BI19" s="72">
        <f>+BH19/BH6</f>
        <v>0.70963627723002165</v>
      </c>
      <c r="BJ19" s="61">
        <f>+'Deuda Pública colones'!BJ19/'Deuda Pública dólares'!BJ76</f>
        <v>37026.316235783772</v>
      </c>
      <c r="BK19" s="72">
        <f>+BJ19/BJ6</f>
        <v>0.70845171027149345</v>
      </c>
      <c r="BL19" s="61">
        <f>+'Deuda Pública colones'!BL19/'Deuda Pública dólares'!BL76</f>
        <v>36520.286917500853</v>
      </c>
      <c r="BM19" s="72">
        <f>+BL19/BL6</f>
        <v>0.70098087934914721</v>
      </c>
      <c r="BN19" s="61">
        <f>+'Deuda Pública colones'!BN19/'Deuda Pública dólares'!BN76</f>
        <v>37046.230732540083</v>
      </c>
      <c r="BO19" s="72">
        <f>+BN19/BN6</f>
        <v>0.70339289974721808</v>
      </c>
      <c r="BP19" s="61">
        <f>+'Deuda Pública colones'!BP19/'Deuda Pública dólares'!BP76</f>
        <v>36570.800044605436</v>
      </c>
      <c r="BQ19" s="72">
        <f>+BP19/BP6</f>
        <v>0.70143503905170745</v>
      </c>
      <c r="BR19" s="61">
        <f>+'Deuda Pública colones'!BR19/'Deuda Pública dólares'!BR76</f>
        <v>36837.411359681239</v>
      </c>
      <c r="BS19" s="72">
        <f>+BR19/BR6</f>
        <v>0.69867479100247898</v>
      </c>
      <c r="BT19" s="61">
        <f>+'Deuda Pública colones'!BT19/'Deuda Pública dólares'!BT76</f>
        <v>38345.313051122102</v>
      </c>
      <c r="BU19" s="72">
        <f>+BT19/BT6</f>
        <v>0.70946857273223707</v>
      </c>
      <c r="BV19" s="61">
        <f>+'Deuda Pública colones'!BV19/'Deuda Pública dólares'!BV76</f>
        <v>39008.454245009336</v>
      </c>
      <c r="BW19" s="72">
        <f>+BV19/BV6</f>
        <v>0.71028814785074401</v>
      </c>
      <c r="BX19" s="61">
        <f>+'Deuda Pública colones'!BX19/'Deuda Pública dólares'!BX76</f>
        <v>39128.629387797424</v>
      </c>
      <c r="BY19" s="72">
        <f>+BX19/BX6</f>
        <v>0.69974654094886779</v>
      </c>
      <c r="BZ19" s="60">
        <f>+'Deuda Pública colones'!BZ19/'Deuda Pública dólares'!BZ76</f>
        <v>39364.546513717018</v>
      </c>
      <c r="CA19" s="71">
        <f>+BZ19/BZ6</f>
        <v>0.70450179941461322</v>
      </c>
      <c r="CB19" s="60">
        <f>+'Deuda Pública colones'!CB19/'Deuda Pública dólares'!CB76</f>
        <v>39828.467116472275</v>
      </c>
      <c r="CC19" s="71">
        <f>+CB19/CB6</f>
        <v>0.70533503351392512</v>
      </c>
      <c r="CD19" s="61">
        <f>+'Deuda Pública colones'!CD19/'Deuda Pública dólares'!CD76</f>
        <v>40059.13834332845</v>
      </c>
      <c r="CE19" s="72">
        <f>+CD19/CD6</f>
        <v>0.70896101686261648</v>
      </c>
      <c r="CF19" s="61">
        <f>+'Deuda Pública colones'!CF19/'Deuda Pública dólares'!CF76</f>
        <v>39051.754284619303</v>
      </c>
      <c r="CG19" s="72">
        <f>+CF19/CF6</f>
        <v>0.70774107670622677</v>
      </c>
      <c r="CH19" s="61">
        <f>+'Deuda Pública colones'!CH19/'Deuda Pública dólares'!CH76</f>
        <v>38443.015712064742</v>
      </c>
      <c r="CI19" s="72">
        <f>+CH19/CH6</f>
        <v>0.69556022097295667</v>
      </c>
      <c r="CJ19" s="61">
        <f>+'Deuda Pública colones'!CJ19/'Deuda Pública dólares'!CJ76</f>
        <v>38981.239165184779</v>
      </c>
      <c r="CK19" s="72">
        <f>+CJ19/CJ6</f>
        <v>0.69936993132518432</v>
      </c>
      <c r="CL19" s="61">
        <f>+'Deuda Pública colones'!CL19/'Deuda Pública dólares'!CL76</f>
        <v>39557.002167745784</v>
      </c>
      <c r="CM19" s="72">
        <f>+CL19/CL6</f>
        <v>0.70008102606460743</v>
      </c>
      <c r="CN19" s="61">
        <f>+'Deuda Pública colones'!CN19/'Deuda Pública dólares'!CN76</f>
        <v>39405.035779673453</v>
      </c>
      <c r="CO19" s="72">
        <f>+CN19/CN6</f>
        <v>0.69904209196964673</v>
      </c>
      <c r="CP19" s="61">
        <f>+'Deuda Pública colones'!CP19/'Deuda Pública dólares'!CP76</f>
        <v>39842.796039884066</v>
      </c>
      <c r="CQ19" s="72">
        <f>+CP19/CP6</f>
        <v>0.69905962768278584</v>
      </c>
      <c r="CR19" s="61">
        <f>+'Deuda Pública colones'!CR19/'Deuda Pública dólares'!CR76</f>
        <v>40476.492048364948</v>
      </c>
      <c r="CS19" s="72">
        <f>+CR19/CR6</f>
        <v>0.70270780062356564</v>
      </c>
      <c r="CT19" s="61">
        <f>+'Deuda Pública colones'!CT19/'Deuda Pública dólares'!CT76</f>
        <v>40408.238440375957</v>
      </c>
      <c r="CU19" s="72">
        <f>+CT19/CT6</f>
        <v>0.70429732968693171</v>
      </c>
      <c r="CV19" s="61">
        <f>+'Deuda Pública colones'!CV19/'Deuda Pública dólares'!CV76</f>
        <v>40450.789636613234</v>
      </c>
      <c r="CW19" s="72">
        <f>+CV19/CV6</f>
        <v>0.7029212450972866</v>
      </c>
      <c r="CX19" s="61">
        <f>+'Deuda Pública colones'!CX19/'Deuda Pública dólares'!CX76</f>
        <v>40863.438250599225</v>
      </c>
      <c r="CY19" s="72">
        <f>+CX19/CX6</f>
        <v>0.70193585402406644</v>
      </c>
      <c r="CZ19" s="61">
        <f>+'Deuda Pública colones'!CZ19/'Deuda Pública dólares'!CZ76</f>
        <v>41316.265081056241</v>
      </c>
      <c r="DA19" s="72">
        <f>+CZ19/CZ6</f>
        <v>0.70440921431403936</v>
      </c>
      <c r="DB19" s="61">
        <f>+'Deuda Pública colones'!DB19/'Deuda Pública dólares'!DB76</f>
        <v>40931.612841174378</v>
      </c>
      <c r="DC19" s="72">
        <f>+DB19/DB6</f>
        <v>0.70190604121885525</v>
      </c>
      <c r="DD19" s="61">
        <f>+'Deuda Pública colones'!DD19/'Deuda Pública dólares'!DD76</f>
        <v>41184.150577871071</v>
      </c>
      <c r="DE19" s="72">
        <f>+DD19/DD6</f>
        <v>0.7035530373109643</v>
      </c>
      <c r="DF19" s="61">
        <f>+'Deuda Pública colones'!DF19/'Deuda Pública dólares'!DF76</f>
        <v>41187.410905112309</v>
      </c>
      <c r="DG19" s="72">
        <f>+DF19/DF6</f>
        <v>0.70324824008191722</v>
      </c>
      <c r="DH19" s="62">
        <f>+'Deuda Pública colones'!DH19/'Deuda Pública dólares'!DH76</f>
        <v>41497.752581279259</v>
      </c>
      <c r="DI19" s="73">
        <f>+DH19/DH6</f>
        <v>0.7108383345208209</v>
      </c>
      <c r="DJ19" s="62"/>
    </row>
    <row r="20" spans="1:114">
      <c r="A20" s="98" t="s">
        <v>53</v>
      </c>
      <c r="B20" s="64">
        <f>+B19/B65</f>
        <v>0.48854105846265855</v>
      </c>
      <c r="C20" s="65"/>
      <c r="D20" s="66"/>
      <c r="E20" s="67"/>
      <c r="F20" s="66"/>
      <c r="G20" s="67"/>
      <c r="H20" s="66"/>
      <c r="I20" s="67"/>
      <c r="J20" s="66"/>
      <c r="K20" s="67"/>
      <c r="L20" s="66"/>
      <c r="M20" s="67"/>
      <c r="N20" s="66"/>
      <c r="O20" s="67"/>
      <c r="P20" s="66"/>
      <c r="Q20" s="67"/>
      <c r="R20" s="66"/>
      <c r="S20" s="67"/>
      <c r="T20" s="66"/>
      <c r="U20" s="67"/>
      <c r="V20" s="66"/>
      <c r="W20" s="67"/>
      <c r="X20" s="66"/>
      <c r="Y20" s="67"/>
      <c r="Z20" s="66">
        <f>+Z19/Z65</f>
        <v>0.49321508579870532</v>
      </c>
      <c r="AA20" s="67"/>
      <c r="AB20" s="66">
        <v>0</v>
      </c>
      <c r="AC20" s="67"/>
      <c r="AD20" s="66">
        <v>0</v>
      </c>
      <c r="AE20" s="67"/>
      <c r="AF20" s="64">
        <v>0</v>
      </c>
      <c r="AG20" s="65"/>
      <c r="AH20" s="64">
        <v>0</v>
      </c>
      <c r="AI20" s="65"/>
      <c r="AJ20" s="64">
        <v>0</v>
      </c>
      <c r="AK20" s="65"/>
      <c r="AL20" s="64">
        <v>0</v>
      </c>
      <c r="AM20" s="65"/>
      <c r="AN20" s="64">
        <v>0</v>
      </c>
      <c r="AO20" s="65"/>
      <c r="AP20" s="66">
        <v>0</v>
      </c>
      <c r="AQ20" s="67"/>
      <c r="AR20" s="66">
        <v>0</v>
      </c>
      <c r="AS20" s="67"/>
      <c r="AT20" s="66">
        <v>0</v>
      </c>
      <c r="AU20" s="67"/>
      <c r="AV20" s="66">
        <v>0</v>
      </c>
      <c r="AW20" s="67"/>
      <c r="AX20" s="66">
        <f>+AX19/AX65</f>
        <v>0.43279392969568725</v>
      </c>
      <c r="AY20" s="67"/>
      <c r="AZ20" s="68" t="e">
        <f>+AZ19/AZ65</f>
        <v>#DIV/0!</v>
      </c>
      <c r="BA20" s="67"/>
      <c r="BB20" s="68" t="e">
        <f>+BB19/BB65</f>
        <v>#DIV/0!</v>
      </c>
      <c r="BC20" s="67"/>
      <c r="BD20" s="68" t="e">
        <f>+BD19/BD65</f>
        <v>#DIV/0!</v>
      </c>
      <c r="BE20" s="67"/>
      <c r="BF20" s="68" t="e">
        <f>+BF19/BF65</f>
        <v>#DIV/0!</v>
      </c>
      <c r="BG20" s="67"/>
      <c r="BH20" s="68" t="e">
        <f>+BH19/BH65</f>
        <v>#DIV/0!</v>
      </c>
      <c r="BI20" s="67"/>
      <c r="BJ20" s="68" t="e">
        <f>+BJ19/BJ65</f>
        <v>#DIV/0!</v>
      </c>
      <c r="BK20" s="67"/>
      <c r="BL20" s="68" t="e">
        <f>+BL19/BL65</f>
        <v>#DIV/0!</v>
      </c>
      <c r="BM20" s="67"/>
      <c r="BN20" s="68" t="e">
        <f>+BN19/BN65</f>
        <v>#DIV/0!</v>
      </c>
      <c r="BO20" s="67"/>
      <c r="BP20" s="68"/>
      <c r="BQ20" s="67"/>
      <c r="BR20" s="68"/>
      <c r="BS20" s="67"/>
      <c r="BT20" s="68"/>
      <c r="BU20" s="67"/>
      <c r="BV20" s="66">
        <f>+BV19/BV65</f>
        <v>0.43412289902714146</v>
      </c>
      <c r="BW20" s="67"/>
      <c r="BX20" s="66"/>
      <c r="BY20" s="67"/>
      <c r="BZ20" s="64"/>
      <c r="CA20" s="65"/>
      <c r="CB20" s="64"/>
      <c r="CC20" s="65"/>
      <c r="CD20" s="66"/>
      <c r="CE20" s="67"/>
      <c r="CF20" s="66"/>
      <c r="CG20" s="67"/>
      <c r="CH20" s="66"/>
      <c r="CI20" s="67"/>
      <c r="CJ20" s="66"/>
      <c r="CK20" s="67"/>
      <c r="CL20" s="66"/>
      <c r="CM20" s="67"/>
      <c r="CN20" s="66"/>
      <c r="CO20" s="67"/>
      <c r="CP20" s="66"/>
      <c r="CQ20" s="67"/>
      <c r="CR20" s="66"/>
      <c r="CS20" s="67"/>
      <c r="CT20" s="66">
        <f>+CT19/CT65</f>
        <v>0.42084155245457461</v>
      </c>
      <c r="CU20" s="67"/>
      <c r="CV20" s="68" t="e">
        <f>+CV19/CV65</f>
        <v>#DIV/0!</v>
      </c>
      <c r="CW20" s="67"/>
      <c r="CX20" s="68" t="e">
        <f>+CX19/CX65</f>
        <v>#DIV/0!</v>
      </c>
      <c r="CY20" s="67"/>
      <c r="CZ20" s="68" t="e">
        <f>+CZ19/CZ65</f>
        <v>#DIV/0!</v>
      </c>
      <c r="DA20" s="67"/>
      <c r="DB20" s="68" t="e">
        <f>+DB19/DB65</f>
        <v>#DIV/0!</v>
      </c>
      <c r="DC20" s="67"/>
      <c r="DD20" s="458" t="e">
        <f>+DD19/DD65</f>
        <v>#DIV/0!</v>
      </c>
      <c r="DE20" s="67"/>
      <c r="DF20" s="458" t="e">
        <f>+DF19/DF65</f>
        <v>#DIV/0!</v>
      </c>
      <c r="DG20" s="67"/>
      <c r="DH20" s="451" t="e">
        <f>+DH19/DH65</f>
        <v>#DIV/0!</v>
      </c>
      <c r="DI20" s="70"/>
      <c r="DJ20" s="62"/>
    </row>
    <row r="21" spans="1:114">
      <c r="A21" s="92" t="s">
        <v>58</v>
      </c>
      <c r="B21" s="60">
        <f>+'Deuda Pública colones'!B21/'Deuda Pública dólares'!B76</f>
        <v>1942.8390333232653</v>
      </c>
      <c r="C21" s="52">
        <f>+B21/B6</f>
        <v>4.8988820792411791E-2</v>
      </c>
      <c r="D21" s="61">
        <f>+'Deuda Pública colones'!D21/'Deuda Pública dólares'!D76</f>
        <v>1953.3497544794066</v>
      </c>
      <c r="E21" s="54">
        <f>+D21/D6</f>
        <v>4.8560218583640125E-2</v>
      </c>
      <c r="F21" s="61">
        <f>+'Deuda Pública colones'!F21/'Deuda Pública dólares'!F76</f>
        <v>1956.8368536520181</v>
      </c>
      <c r="G21" s="54">
        <f>+F21/F6</f>
        <v>4.7866692696438645E-2</v>
      </c>
      <c r="H21" s="61">
        <f>+'Deuda Pública colones'!H21/'Deuda Pública dólares'!H76</f>
        <v>1968.3085755423849</v>
      </c>
      <c r="I21" s="54">
        <f>+H21/H6</f>
        <v>4.7523371930978067E-2</v>
      </c>
      <c r="J21" s="61">
        <f>+'Deuda Pública colones'!J21/'Deuda Pública dólares'!J76</f>
        <v>1950.2743804437112</v>
      </c>
      <c r="K21" s="54">
        <f>+J21/J6</f>
        <v>4.6733396673866931E-2</v>
      </c>
      <c r="L21" s="61">
        <f>+'Deuda Pública colones'!L21/'Deuda Pública dólares'!L76</f>
        <v>1935.6029442801337</v>
      </c>
      <c r="M21" s="54">
        <f>+L21/L6</f>
        <v>4.6561516922538675E-2</v>
      </c>
      <c r="N21" s="61">
        <f>+'Deuda Pública colones'!N21/'Deuda Pública dólares'!N76</f>
        <v>1954.4158096254532</v>
      </c>
      <c r="O21" s="54">
        <f>+N21/N6</f>
        <v>4.6222585700421037E-2</v>
      </c>
      <c r="P21" s="61">
        <f>+'Deuda Pública colones'!P21/'Deuda Pública dólares'!P76</f>
        <v>1956.700879774736</v>
      </c>
      <c r="Q21" s="54">
        <f>+P21/P6</f>
        <v>4.6111130281588732E-2</v>
      </c>
      <c r="R21" s="61">
        <f>+'Deuda Pública colones'!R21/'Deuda Pública dólares'!R76</f>
        <v>1987.2108068873763</v>
      </c>
      <c r="S21" s="54">
        <f>+R21/R6</f>
        <v>4.6010102349067439E-2</v>
      </c>
      <c r="T21" s="61">
        <f>+'Deuda Pública colones'!T21/'Deuda Pública dólares'!T76</f>
        <v>2012.8058673754458</v>
      </c>
      <c r="U21" s="54">
        <f>+T21/T6</f>
        <v>4.6507837495797129E-2</v>
      </c>
      <c r="V21" s="61">
        <f>+'Deuda Pública colones'!V21/'Deuda Pública dólares'!V76</f>
        <v>2071.3983742350147</v>
      </c>
      <c r="W21" s="54">
        <f>+V21/V6</f>
        <v>4.8237546567930542E-2</v>
      </c>
      <c r="X21" s="61">
        <f>+'Deuda Pública colones'!X21/'Deuda Pública dólares'!X76</f>
        <v>2112.930183273957</v>
      </c>
      <c r="Y21" s="54">
        <f>+X21/X6</f>
        <v>4.9269555938904294E-2</v>
      </c>
      <c r="Z21" s="61">
        <f>+'Deuda Pública colones'!Z21/'Deuda Pública dólares'!Z76</f>
        <v>2092.3101785811182</v>
      </c>
      <c r="AA21" s="54">
        <f>+Z21/Z6</f>
        <v>4.9304951280243453E-2</v>
      </c>
      <c r="AB21" s="61">
        <f>+'Deuda Pública colones'!AB21/'Deuda Pública dólares'!AB76</f>
        <v>2043.8423949100543</v>
      </c>
      <c r="AC21" s="54">
        <f>+AB21/AB6</f>
        <v>4.8131371758299332E-2</v>
      </c>
      <c r="AD21" s="61">
        <f>+'Deuda Pública colones'!AD21/'Deuda Pública dólares'!AD76</f>
        <v>2503.0903765341964</v>
      </c>
      <c r="AE21" s="54">
        <f>+AD21/AD6</f>
        <v>5.8248782757140093E-2</v>
      </c>
      <c r="AF21" s="60">
        <f>+'Deuda Pública colones'!AF21/'Deuda Pública dólares'!AF76</f>
        <v>2526.0985893111547</v>
      </c>
      <c r="AG21" s="52">
        <f>+AF21/AF6</f>
        <v>5.9270090466160573E-2</v>
      </c>
      <c r="AH21" s="60">
        <f>+'Deuda Pública colones'!AH21/'Deuda Pública dólares'!AH76</f>
        <v>2564.137010771663</v>
      </c>
      <c r="AI21" s="52">
        <f>+AH21/AH6</f>
        <v>5.9741184519027886E-2</v>
      </c>
      <c r="AJ21" s="60">
        <f>+'Deuda Pública colones'!AJ21/'Deuda Pública dólares'!AJ76</f>
        <v>2546.0581042892932</v>
      </c>
      <c r="AK21" s="52">
        <f>+AJ21/AJ6</f>
        <v>6.0496865638873756E-2</v>
      </c>
      <c r="AL21" s="60">
        <f>+'Deuda Pública colones'!AL21/'Deuda Pública dólares'!AL76</f>
        <v>2686.9338942465861</v>
      </c>
      <c r="AM21" s="52">
        <f>+AL21/AL6</f>
        <v>6.433100383258214E-2</v>
      </c>
      <c r="AN21" s="60">
        <f>+'Deuda Pública colones'!AN21/'Deuda Pública dólares'!AN76</f>
        <v>2826.7029525404359</v>
      </c>
      <c r="AO21" s="52">
        <f>+AN21/AN6</f>
        <v>6.6446067245367446E-2</v>
      </c>
      <c r="AP21" s="61">
        <f>+'Deuda Pública colones'!AP21/'Deuda Pública dólares'!AP76</f>
        <v>2950.952266656785</v>
      </c>
      <c r="AQ21" s="54">
        <f>+AP21/AP6</f>
        <v>6.7399860313799798E-2</v>
      </c>
      <c r="AR21" s="61">
        <f>+'Deuda Pública colones'!AR21/'Deuda Pública dólares'!AR76</f>
        <v>3165.7866222042917</v>
      </c>
      <c r="AS21" s="54">
        <f>+AR21/AR6</f>
        <v>7.0587664304275724E-2</v>
      </c>
      <c r="AT21" s="61">
        <f>+'Deuda Pública colones'!AT21/'Deuda Pública dólares'!AT76</f>
        <v>3268.1292608284493</v>
      </c>
      <c r="AU21" s="54">
        <f>+AT21/AT6</f>
        <v>7.1821773809794334E-2</v>
      </c>
      <c r="AV21" s="61">
        <f>+'Deuda Pública colones'!AV21/'Deuda Pública dólares'!AV76</f>
        <v>3531.5524887783545</v>
      </c>
      <c r="AW21" s="54">
        <f>+AV21/AV6</f>
        <v>7.5223292755981719E-2</v>
      </c>
      <c r="AX21" s="61">
        <f>+'Deuda Pública colones'!AX21/'Deuda Pública dólares'!AX76</f>
        <v>3593.4381138649233</v>
      </c>
      <c r="AY21" s="54">
        <f>+AX21/AX6</f>
        <v>7.609193039523944E-2</v>
      </c>
      <c r="AZ21" s="61">
        <f>+'Deuda Pública colones'!AZ21/'Deuda Pública dólares'!AZ76</f>
        <v>3882.5787333096905</v>
      </c>
      <c r="BA21" s="54">
        <f>+AZ21/AZ6</f>
        <v>7.9361028809970452E-2</v>
      </c>
      <c r="BB21" s="61">
        <f>+'Deuda Pública colones'!BB21/'Deuda Pública dólares'!BB76</f>
        <v>3885.1724576381121</v>
      </c>
      <c r="BC21" s="54">
        <f>+BB21/BB6</f>
        <v>7.9208938939670473E-2</v>
      </c>
      <c r="BD21" s="61">
        <f>+'Deuda Pública colones'!BD21/'Deuda Pública dólares'!BD76</f>
        <v>4030.7396244566926</v>
      </c>
      <c r="BE21" s="54">
        <f>+BD21/BD6</f>
        <v>8.0112926778190041E-2</v>
      </c>
      <c r="BF21" s="61">
        <f>+'Deuda Pública colones'!BF21/'Deuda Pública dólares'!BF76</f>
        <v>3942.7746986185589</v>
      </c>
      <c r="BG21" s="54">
        <f>+BF21/BF6</f>
        <v>7.5721848744889242E-2</v>
      </c>
      <c r="BH21" s="61">
        <f>+'Deuda Pública colones'!BH21/'Deuda Pública dólares'!BH76</f>
        <v>3968.4524276011311</v>
      </c>
      <c r="BI21" s="54">
        <f>+BH21/BH6</f>
        <v>7.5597052338457066E-2</v>
      </c>
      <c r="BJ21" s="61">
        <f>+'Deuda Pública colones'!BJ21/'Deuda Pública dólares'!BJ76</f>
        <v>3990.4352527165893</v>
      </c>
      <c r="BK21" s="54">
        <f>+BJ21/BJ6</f>
        <v>7.6351929301099811E-2</v>
      </c>
      <c r="BL21" s="61">
        <f>+'Deuda Pública colones'!BL21/'Deuda Pública dólares'!BL76</f>
        <v>4031.9115819763697</v>
      </c>
      <c r="BM21" s="54">
        <f>+BL21/BL6</f>
        <v>7.7389669270024872E-2</v>
      </c>
      <c r="BN21" s="61">
        <f>+'Deuda Pública colones'!BN21/'Deuda Pública dólares'!BN76</f>
        <v>4027.744243201772</v>
      </c>
      <c r="BO21" s="54">
        <f>+BN21/BN6</f>
        <v>7.6474357759084427E-2</v>
      </c>
      <c r="BP21" s="61">
        <f>+'Deuda Pública colones'!BP21/'Deuda Pública dólares'!BP76</f>
        <v>4041.9801478940349</v>
      </c>
      <c r="BQ21" s="54">
        <f>+BP21/BP6</f>
        <v>7.7525963321179725E-2</v>
      </c>
      <c r="BR21" s="61">
        <f>+'Deuda Pública colones'!BR21/'Deuda Pública dólares'!BR76</f>
        <v>4248.0149191712962</v>
      </c>
      <c r="BS21" s="54">
        <f>+BR21/BR6</f>
        <v>8.0569747609244069E-2</v>
      </c>
      <c r="BT21" s="61">
        <f>+'Deuda Pública colones'!BT21/'Deuda Pública dólares'!BT76</f>
        <v>4244.7877920586925</v>
      </c>
      <c r="BU21" s="54">
        <f>+BT21/BT6</f>
        <v>7.8537461211181256E-2</v>
      </c>
      <c r="BV21" s="61">
        <f>+'Deuda Pública colones'!BV21/'Deuda Pública dólares'!BV76</f>
        <v>4368.3934817913332</v>
      </c>
      <c r="BW21" s="54">
        <f>+BV21/BV6</f>
        <v>7.9542196052585126E-2</v>
      </c>
      <c r="BX21" s="61">
        <f>+'Deuda Pública colones'!BX21/'Deuda Pública dólares'!BX76</f>
        <v>4444.1211574696999</v>
      </c>
      <c r="BY21" s="54">
        <f>+BX21/BX6</f>
        <v>7.9475270566643053E-2</v>
      </c>
      <c r="BZ21" s="60">
        <f>+'Deuda Pública colones'!BZ21/'Deuda Pública dólares'!BZ76</f>
        <v>4467.4490192462681</v>
      </c>
      <c r="CA21" s="52">
        <f>+BZ21/BZ6</f>
        <v>7.9953312094052029E-2</v>
      </c>
      <c r="CB21" s="60">
        <f>+'Deuda Pública colones'!CB21/'Deuda Pública dólares'!CB76</f>
        <v>4573.4833746939157</v>
      </c>
      <c r="CC21" s="52">
        <f>+CB21/CB6</f>
        <v>8.0993276490697999E-2</v>
      </c>
      <c r="CD21" s="61">
        <f>+'Deuda Pública colones'!CD21/'Deuda Pública dólares'!CD76</f>
        <v>4542.9012762072352</v>
      </c>
      <c r="CE21" s="54">
        <f>+CD21/CD6</f>
        <v>8.0399630183826704E-2</v>
      </c>
      <c r="CF21" s="61">
        <f>+'Deuda Pública colones'!CF21/'Deuda Pública dólares'!CF76</f>
        <v>4426.3732971846221</v>
      </c>
      <c r="CG21" s="54">
        <f>+CF21/CF6</f>
        <v>8.0219858509326239E-2</v>
      </c>
      <c r="CH21" s="61">
        <f>+'Deuda Pública colones'!CH21/'Deuda Pública dólares'!CH76</f>
        <v>4585.8881483395771</v>
      </c>
      <c r="CI21" s="54">
        <f>+CH21/CH6</f>
        <v>8.297375517330402E-2</v>
      </c>
      <c r="CJ21" s="61">
        <f>+'Deuda Pública colones'!CJ21/'Deuda Pública dólares'!CJ76</f>
        <v>4506.9234762933302</v>
      </c>
      <c r="CK21" s="54">
        <f>+CJ21/CJ6</f>
        <v>8.0859583471586297E-2</v>
      </c>
      <c r="CL21" s="61">
        <f>+'Deuda Pública colones'!CL21/'Deuda Pública dólares'!CL76</f>
        <v>4632.489432512094</v>
      </c>
      <c r="CM21" s="54">
        <f>+CL21/CL6</f>
        <v>8.1985938706723077E-2</v>
      </c>
      <c r="CN21" s="61">
        <f>+'Deuda Pública colones'!CN21/'Deuda Pública dólares'!CN76</f>
        <v>4708.1970332994069</v>
      </c>
      <c r="CO21" s="54">
        <f>+CN21/CN6</f>
        <v>8.3523027918696549E-2</v>
      </c>
      <c r="CP21" s="61">
        <f>+'Deuda Pública colones'!CP21/'Deuda Pública dólares'!CP76</f>
        <v>4917.7467162769071</v>
      </c>
      <c r="CQ21" s="54">
        <f>+CP21/CP6</f>
        <v>8.6284059609607167E-2</v>
      </c>
      <c r="CR21" s="61">
        <f>+'Deuda Pública colones'!CR21/'Deuda Pública dólares'!CR76</f>
        <v>4956.8491136877155</v>
      </c>
      <c r="CS21" s="54">
        <f>+CR21/CR6</f>
        <v>8.6055296850831464E-2</v>
      </c>
      <c r="CT21" s="61">
        <f>+'Deuda Pública colones'!CT21/'Deuda Pública dólares'!CT76</f>
        <v>4950.4068822730287</v>
      </c>
      <c r="CU21" s="54">
        <f>+CT21/CT6</f>
        <v>8.6283354152972183E-2</v>
      </c>
      <c r="CV21" s="61">
        <f>+'Deuda Pública colones'!CV21/'Deuda Pública dólares'!CV76</f>
        <v>5048.0991434982652</v>
      </c>
      <c r="CW21" s="54">
        <f>+CV21/CV6</f>
        <v>8.7721801408558106E-2</v>
      </c>
      <c r="CX21" s="61">
        <f>+'Deuda Pública colones'!CX21/'Deuda Pública dólares'!CX76</f>
        <v>5242.3602824037844</v>
      </c>
      <c r="CY21" s="54">
        <f>+CX21/CX6</f>
        <v>9.0051175316286203E-2</v>
      </c>
      <c r="CZ21" s="61">
        <f>+'Deuda Pública colones'!CZ21/'Deuda Pública dólares'!CZ76</f>
        <v>5336.5982268474099</v>
      </c>
      <c r="DA21" s="54">
        <f>+CZ21/CZ6</f>
        <v>9.0984723733096393E-2</v>
      </c>
      <c r="DB21" s="61">
        <f>+'Deuda Pública colones'!DB21/'Deuda Pública dólares'!DB76</f>
        <v>5328.8500591981665</v>
      </c>
      <c r="DC21" s="54">
        <f>+DB21/DB6</f>
        <v>9.138051959531171E-2</v>
      </c>
      <c r="DD21" s="61">
        <f>+'Deuda Pública colones'!DD21/'Deuda Pública dólares'!DD76</f>
        <v>5328.3571096203568</v>
      </c>
      <c r="DE21" s="54">
        <f>+DD21/DD6</f>
        <v>9.1024866987669664E-2</v>
      </c>
      <c r="DF21" s="61">
        <f>+'Deuda Pública colones'!DF21/'Deuda Pública dólares'!DF76</f>
        <v>5344.7285430459242</v>
      </c>
      <c r="DG21" s="54">
        <f>+DF21/DF6</f>
        <v>9.1257761996059283E-2</v>
      </c>
      <c r="DH21" s="62">
        <f>+'Deuda Pública colones'!DH21/'Deuda Pública dólares'!DH76</f>
        <v>5336.4788829388881</v>
      </c>
      <c r="DI21" s="58">
        <f>+DH21/DH6</f>
        <v>9.1411547021105474E-2</v>
      </c>
      <c r="DJ21" s="62"/>
    </row>
    <row r="22" spans="1:114">
      <c r="A22" s="98" t="s">
        <v>53</v>
      </c>
      <c r="B22" s="64">
        <f>+B21/B65</f>
        <v>3.2779165365770177E-2</v>
      </c>
      <c r="C22" s="65"/>
      <c r="D22" s="66"/>
      <c r="E22" s="67"/>
      <c r="F22" s="66"/>
      <c r="G22" s="67"/>
      <c r="H22" s="66"/>
      <c r="I22" s="67"/>
      <c r="J22" s="66"/>
      <c r="K22" s="67"/>
      <c r="L22" s="66"/>
      <c r="M22" s="67"/>
      <c r="N22" s="66"/>
      <c r="O22" s="67"/>
      <c r="P22" s="66"/>
      <c r="Q22" s="67"/>
      <c r="R22" s="66"/>
      <c r="S22" s="67"/>
      <c r="T22" s="66"/>
      <c r="U22" s="67"/>
      <c r="V22" s="66"/>
      <c r="W22" s="67"/>
      <c r="X22" s="66"/>
      <c r="Y22" s="67"/>
      <c r="Z22" s="66">
        <f>+Z21/Z65</f>
        <v>3.3343827512459401E-2</v>
      </c>
      <c r="AA22" s="67"/>
      <c r="AB22" s="66">
        <v>0</v>
      </c>
      <c r="AC22" s="67"/>
      <c r="AD22" s="66">
        <v>0</v>
      </c>
      <c r="AE22" s="67"/>
      <c r="AF22" s="64">
        <v>0</v>
      </c>
      <c r="AG22" s="65"/>
      <c r="AH22" s="64">
        <v>0</v>
      </c>
      <c r="AI22" s="65"/>
      <c r="AJ22" s="64">
        <v>0</v>
      </c>
      <c r="AK22" s="65"/>
      <c r="AL22" s="64">
        <v>0</v>
      </c>
      <c r="AM22" s="65"/>
      <c r="AN22" s="64">
        <v>0</v>
      </c>
      <c r="AO22" s="65"/>
      <c r="AP22" s="66">
        <v>0</v>
      </c>
      <c r="AQ22" s="67"/>
      <c r="AR22" s="66">
        <v>0</v>
      </c>
      <c r="AS22" s="67"/>
      <c r="AT22" s="66">
        <v>0</v>
      </c>
      <c r="AU22" s="67"/>
      <c r="AV22" s="66">
        <v>0</v>
      </c>
      <c r="AW22" s="67"/>
      <c r="AX22" s="66">
        <f>+AX21/AX65</f>
        <v>4.792637556787032E-2</v>
      </c>
      <c r="AY22" s="67"/>
      <c r="AZ22" s="68" t="e">
        <f>+AZ21/AZ65</f>
        <v>#DIV/0!</v>
      </c>
      <c r="BA22" s="67"/>
      <c r="BB22" s="68" t="e">
        <f>+BB21/BB65</f>
        <v>#DIV/0!</v>
      </c>
      <c r="BC22" s="67"/>
      <c r="BD22" s="68" t="e">
        <f>+BD21/BD65</f>
        <v>#DIV/0!</v>
      </c>
      <c r="BE22" s="67"/>
      <c r="BF22" s="68" t="e">
        <f>+BF21/BF65</f>
        <v>#DIV/0!</v>
      </c>
      <c r="BG22" s="67"/>
      <c r="BH22" s="68" t="e">
        <f>+BH21/BH65</f>
        <v>#DIV/0!</v>
      </c>
      <c r="BI22" s="67"/>
      <c r="BJ22" s="68" t="e">
        <f>+BJ21/BJ65</f>
        <v>#DIV/0!</v>
      </c>
      <c r="BK22" s="67"/>
      <c r="BL22" s="68" t="e">
        <f>+BL21/BL65</f>
        <v>#DIV/0!</v>
      </c>
      <c r="BM22" s="67"/>
      <c r="BN22" s="68" t="e">
        <f>+BN21/BN65</f>
        <v>#DIV/0!</v>
      </c>
      <c r="BO22" s="67"/>
      <c r="BP22" s="68"/>
      <c r="BQ22" s="67"/>
      <c r="BR22" s="68"/>
      <c r="BS22" s="67"/>
      <c r="BT22" s="68"/>
      <c r="BU22" s="67"/>
      <c r="BV22" s="66">
        <f>+BV21/BV65</f>
        <v>4.8615606004156035E-2</v>
      </c>
      <c r="BW22" s="67"/>
      <c r="BX22" s="66"/>
      <c r="BY22" s="67"/>
      <c r="BZ22" s="64"/>
      <c r="CA22" s="65"/>
      <c r="CB22" s="64"/>
      <c r="CC22" s="65"/>
      <c r="CD22" s="66"/>
      <c r="CE22" s="67"/>
      <c r="CF22" s="66"/>
      <c r="CG22" s="67"/>
      <c r="CH22" s="66"/>
      <c r="CI22" s="67"/>
      <c r="CJ22" s="66"/>
      <c r="CK22" s="67"/>
      <c r="CL22" s="66"/>
      <c r="CM22" s="67"/>
      <c r="CN22" s="66"/>
      <c r="CO22" s="67"/>
      <c r="CP22" s="66"/>
      <c r="CQ22" s="67"/>
      <c r="CR22" s="66"/>
      <c r="CS22" s="67"/>
      <c r="CT22" s="66">
        <f>+CT21/CT65</f>
        <v>5.1557231842502674E-2</v>
      </c>
      <c r="CU22" s="67"/>
      <c r="CV22" s="68" t="e">
        <f>+CV21/CV65</f>
        <v>#DIV/0!</v>
      </c>
      <c r="CW22" s="67"/>
      <c r="CX22" s="68" t="e">
        <f>+CX21/CX65</f>
        <v>#DIV/0!</v>
      </c>
      <c r="CY22" s="67"/>
      <c r="CZ22" s="68" t="e">
        <f>+CZ21/CZ65</f>
        <v>#DIV/0!</v>
      </c>
      <c r="DA22" s="67"/>
      <c r="DB22" s="68" t="e">
        <f>+DB21/DB65</f>
        <v>#DIV/0!</v>
      </c>
      <c r="DC22" s="67"/>
      <c r="DD22" s="458" t="e">
        <f>+DD21/DD65</f>
        <v>#DIV/0!</v>
      </c>
      <c r="DE22" s="67"/>
      <c r="DF22" s="458" t="e">
        <f>+DF21/DF65</f>
        <v>#DIV/0!</v>
      </c>
      <c r="DG22" s="67"/>
      <c r="DH22" s="451" t="e">
        <f>+DH21/DH65</f>
        <v>#DIV/0!</v>
      </c>
      <c r="DI22" s="70"/>
      <c r="DJ22" s="62"/>
    </row>
    <row r="23" spans="1:114" ht="14.25" customHeight="1">
      <c r="B23" s="64"/>
      <c r="C23" s="76"/>
      <c r="D23" s="66"/>
      <c r="E23" s="77"/>
      <c r="F23" s="66"/>
      <c r="G23" s="77"/>
      <c r="H23" s="66"/>
      <c r="I23" s="77"/>
      <c r="J23" s="66"/>
      <c r="K23" s="77"/>
      <c r="L23" s="66"/>
      <c r="M23" s="77"/>
      <c r="N23" s="66"/>
      <c r="O23" s="77"/>
      <c r="P23" s="66"/>
      <c r="Q23" s="77"/>
      <c r="R23" s="66"/>
      <c r="S23" s="77"/>
      <c r="T23" s="66"/>
      <c r="U23" s="77"/>
      <c r="V23" s="66"/>
      <c r="W23" s="77"/>
      <c r="X23" s="66"/>
      <c r="Y23" s="77"/>
      <c r="Z23" s="66"/>
      <c r="AA23" s="77"/>
      <c r="AB23" s="66"/>
      <c r="AC23" s="77"/>
      <c r="AD23" s="66"/>
      <c r="AE23" s="77"/>
      <c r="AF23" s="64"/>
      <c r="AG23" s="76"/>
      <c r="AH23" s="64"/>
      <c r="AI23" s="76"/>
      <c r="AJ23" s="64"/>
      <c r="AK23" s="76"/>
      <c r="AL23" s="64"/>
      <c r="AM23" s="76"/>
      <c r="AN23" s="64"/>
      <c r="AO23" s="76"/>
      <c r="AP23" s="66"/>
      <c r="AQ23" s="77"/>
      <c r="AR23" s="66"/>
      <c r="AS23" s="77"/>
      <c r="AT23" s="66"/>
      <c r="AU23" s="77"/>
      <c r="AV23" s="66"/>
      <c r="AW23" s="77"/>
      <c r="AX23" s="66"/>
      <c r="AY23" s="77"/>
      <c r="AZ23" s="66"/>
      <c r="BA23" s="77"/>
      <c r="BB23" s="66"/>
      <c r="BC23" s="77"/>
      <c r="BD23" s="66"/>
      <c r="BE23" s="77"/>
      <c r="BF23" s="66"/>
      <c r="BG23" s="77"/>
      <c r="BH23" s="66"/>
      <c r="BI23" s="77"/>
      <c r="BJ23" s="66"/>
      <c r="BK23" s="77"/>
      <c r="BL23" s="66"/>
      <c r="BM23" s="77"/>
      <c r="BN23" s="66"/>
      <c r="BO23" s="77"/>
      <c r="BP23" s="66"/>
      <c r="BQ23" s="77"/>
      <c r="BR23" s="66"/>
      <c r="BS23" s="77"/>
      <c r="BT23" s="66"/>
      <c r="BU23" s="77"/>
      <c r="BV23" s="66"/>
      <c r="BW23" s="77"/>
      <c r="BX23" s="66"/>
      <c r="BY23" s="77"/>
      <c r="BZ23" s="64"/>
      <c r="CA23" s="76"/>
      <c r="CB23" s="64"/>
      <c r="CC23" s="76"/>
      <c r="CD23" s="66"/>
      <c r="CE23" s="77"/>
      <c r="CF23" s="66"/>
      <c r="CG23" s="77"/>
      <c r="CH23" s="66"/>
      <c r="CI23" s="77"/>
      <c r="CJ23" s="66"/>
      <c r="CK23" s="77"/>
      <c r="CL23" s="66"/>
      <c r="CM23" s="77"/>
      <c r="CN23" s="66"/>
      <c r="CO23" s="77"/>
      <c r="CP23" s="66"/>
      <c r="CQ23" s="77"/>
      <c r="CR23" s="66"/>
      <c r="CS23" s="77"/>
      <c r="CT23" s="66"/>
      <c r="CU23" s="77"/>
      <c r="CV23" s="66"/>
      <c r="CW23" s="77"/>
      <c r="CX23" s="66"/>
      <c r="CY23" s="77"/>
      <c r="CZ23" s="66"/>
      <c r="DA23" s="77"/>
      <c r="DB23" s="66"/>
      <c r="DC23" s="77"/>
      <c r="DD23" s="66"/>
      <c r="DE23" s="77"/>
      <c r="DF23" s="66"/>
      <c r="DG23" s="77"/>
      <c r="DH23" s="74"/>
      <c r="DI23" s="78"/>
      <c r="DJ23" s="62"/>
    </row>
    <row r="24" spans="1:114">
      <c r="A24" s="98"/>
      <c r="B24" s="64"/>
      <c r="C24" s="76"/>
      <c r="D24" s="66"/>
      <c r="E24" s="77"/>
      <c r="F24" s="66"/>
      <c r="G24" s="77"/>
      <c r="H24" s="66"/>
      <c r="I24" s="77"/>
      <c r="J24" s="66"/>
      <c r="K24" s="77"/>
      <c r="L24" s="66"/>
      <c r="M24" s="77"/>
      <c r="N24" s="66"/>
      <c r="O24" s="77"/>
      <c r="P24" s="66"/>
      <c r="Q24" s="77"/>
      <c r="R24" s="66"/>
      <c r="S24" s="77"/>
      <c r="T24" s="66"/>
      <c r="U24" s="77"/>
      <c r="V24" s="66"/>
      <c r="W24" s="77"/>
      <c r="X24" s="66"/>
      <c r="Y24" s="77"/>
      <c r="Z24" s="66"/>
      <c r="AA24" s="77"/>
      <c r="AB24" s="66"/>
      <c r="AC24" s="77"/>
      <c r="AD24" s="66"/>
      <c r="AE24" s="77"/>
      <c r="AF24" s="64"/>
      <c r="AG24" s="76"/>
      <c r="AH24" s="64"/>
      <c r="AI24" s="76"/>
      <c r="AJ24" s="64"/>
      <c r="AK24" s="76"/>
      <c r="AL24" s="64"/>
      <c r="AM24" s="76"/>
      <c r="AN24" s="64"/>
      <c r="AO24" s="76"/>
      <c r="AP24" s="66"/>
      <c r="AQ24" s="77"/>
      <c r="AR24" s="66"/>
      <c r="AS24" s="77"/>
      <c r="AT24" s="66"/>
      <c r="AU24" s="77"/>
      <c r="AV24" s="66"/>
      <c r="AW24" s="77"/>
      <c r="AX24" s="66"/>
      <c r="AY24" s="77"/>
      <c r="AZ24" s="66"/>
      <c r="BA24" s="77"/>
      <c r="BB24" s="66"/>
      <c r="BC24" s="77"/>
      <c r="BD24" s="66"/>
      <c r="BE24" s="77"/>
      <c r="BF24" s="66"/>
      <c r="BG24" s="77"/>
      <c r="BH24" s="66"/>
      <c r="BI24" s="77"/>
      <c r="BJ24" s="66"/>
      <c r="BK24" s="77"/>
      <c r="BL24" s="66"/>
      <c r="BM24" s="77"/>
      <c r="BN24" s="66"/>
      <c r="BO24" s="77"/>
      <c r="BP24" s="66"/>
      <c r="BQ24" s="77"/>
      <c r="BR24" s="66"/>
      <c r="BS24" s="77"/>
      <c r="BT24" s="66"/>
      <c r="BU24" s="77"/>
      <c r="BV24" s="66"/>
      <c r="BW24" s="77"/>
      <c r="BX24" s="66"/>
      <c r="BY24" s="77"/>
      <c r="BZ24" s="64"/>
      <c r="CA24" s="76"/>
      <c r="CB24" s="64"/>
      <c r="CC24" s="76"/>
      <c r="CD24" s="66"/>
      <c r="CE24" s="77"/>
      <c r="CF24" s="66"/>
      <c r="CG24" s="77"/>
      <c r="CH24" s="66"/>
      <c r="CI24" s="77"/>
      <c r="CJ24" s="66"/>
      <c r="CK24" s="77"/>
      <c r="CL24" s="66"/>
      <c r="CM24" s="77"/>
      <c r="CN24" s="66"/>
      <c r="CO24" s="77"/>
      <c r="CP24" s="66"/>
      <c r="CQ24" s="77"/>
      <c r="CR24" s="66"/>
      <c r="CS24" s="77"/>
      <c r="CT24" s="66"/>
      <c r="CU24" s="77"/>
      <c r="CV24" s="66"/>
      <c r="CW24" s="77"/>
      <c r="CX24" s="66"/>
      <c r="CY24" s="77"/>
      <c r="CZ24" s="66"/>
      <c r="DA24" s="77"/>
      <c r="DB24" s="66"/>
      <c r="DC24" s="77"/>
      <c r="DD24" s="66"/>
      <c r="DE24" s="77"/>
      <c r="DF24" s="66"/>
      <c r="DG24" s="77"/>
      <c r="DH24" s="74"/>
      <c r="DI24" s="78"/>
      <c r="DJ24" s="62"/>
    </row>
    <row r="25" spans="1:114">
      <c r="A25" s="99" t="s">
        <v>60</v>
      </c>
      <c r="B25" s="64"/>
      <c r="C25" s="76"/>
      <c r="D25" s="66"/>
      <c r="E25" s="77"/>
      <c r="F25" s="66"/>
      <c r="G25" s="77"/>
      <c r="H25" s="66"/>
      <c r="I25" s="77"/>
      <c r="J25" s="66"/>
      <c r="K25" s="77"/>
      <c r="L25" s="66"/>
      <c r="M25" s="77"/>
      <c r="N25" s="66"/>
      <c r="O25" s="77"/>
      <c r="P25" s="66"/>
      <c r="Q25" s="77"/>
      <c r="R25" s="66"/>
      <c r="S25" s="77"/>
      <c r="T25" s="66"/>
      <c r="U25" s="77"/>
      <c r="V25" s="66"/>
      <c r="W25" s="77"/>
      <c r="X25" s="66"/>
      <c r="Y25" s="77"/>
      <c r="Z25" s="66"/>
      <c r="AA25" s="77"/>
      <c r="AB25" s="66"/>
      <c r="AC25" s="77"/>
      <c r="AD25" s="66"/>
      <c r="AE25" s="77"/>
      <c r="AF25" s="64"/>
      <c r="AG25" s="76"/>
      <c r="AH25" s="285">
        <f>+AH26+AH28+AH30</f>
        <v>42920.759462929156</v>
      </c>
      <c r="AI25" s="76"/>
      <c r="AJ25" s="285">
        <f>+AJ26+AJ28+AJ30</f>
        <v>42085.785394033053</v>
      </c>
      <c r="AK25" s="76"/>
      <c r="AL25" s="285">
        <f>+AL26+AL28+AL30</f>
        <v>41767.324216472392</v>
      </c>
      <c r="AM25" s="76"/>
      <c r="AN25" s="285">
        <f>+AN26+AN28+AN30</f>
        <v>42541.313123953325</v>
      </c>
      <c r="AO25" s="76"/>
      <c r="AP25" s="286"/>
      <c r="AQ25" s="77"/>
      <c r="AR25" s="286"/>
      <c r="AS25" s="77"/>
      <c r="AT25" s="286"/>
      <c r="AU25" s="77"/>
      <c r="AV25" s="286"/>
      <c r="AW25" s="77"/>
      <c r="AX25" s="286"/>
      <c r="AY25" s="77"/>
      <c r="AZ25" s="286"/>
      <c r="BA25" s="77"/>
      <c r="BB25" s="286"/>
      <c r="BC25" s="77"/>
      <c r="BD25" s="286"/>
      <c r="BE25" s="77"/>
      <c r="BF25" s="286"/>
      <c r="BG25" s="77"/>
      <c r="BH25" s="286"/>
      <c r="BI25" s="77"/>
      <c r="BJ25" s="286"/>
      <c r="BK25" s="77"/>
      <c r="BL25" s="286"/>
      <c r="BM25" s="77"/>
      <c r="BN25" s="286"/>
      <c r="BO25" s="77"/>
      <c r="BP25" s="286"/>
      <c r="BQ25" s="77"/>
      <c r="BR25" s="286"/>
      <c r="BS25" s="77"/>
      <c r="BT25" s="286"/>
      <c r="BU25" s="77"/>
      <c r="BV25" s="286"/>
      <c r="BW25" s="77"/>
      <c r="BX25" s="286"/>
      <c r="BY25" s="77"/>
      <c r="BZ25" s="285"/>
      <c r="CA25" s="76"/>
      <c r="CB25" s="285"/>
      <c r="CC25" s="76"/>
      <c r="CD25" s="286"/>
      <c r="CE25" s="77"/>
      <c r="CF25" s="286"/>
      <c r="CG25" s="77"/>
      <c r="CH25" s="286"/>
      <c r="CI25" s="77"/>
      <c r="CJ25" s="286"/>
      <c r="CK25" s="77"/>
      <c r="CL25" s="286"/>
      <c r="CM25" s="77"/>
      <c r="CN25" s="286"/>
      <c r="CO25" s="77"/>
      <c r="CP25" s="286"/>
      <c r="CQ25" s="77"/>
      <c r="CR25" s="286"/>
      <c r="CS25" s="77"/>
      <c r="CT25" s="286"/>
      <c r="CU25" s="77"/>
      <c r="CV25" s="286"/>
      <c r="CW25" s="77"/>
      <c r="CX25" s="286"/>
      <c r="CY25" s="77"/>
      <c r="CZ25" s="286"/>
      <c r="DA25" s="77"/>
      <c r="DB25" s="286"/>
      <c r="DC25" s="77"/>
      <c r="DD25" s="286"/>
      <c r="DE25" s="77"/>
      <c r="DF25" s="286"/>
      <c r="DG25" s="77"/>
      <c r="DH25" s="453"/>
      <c r="DI25" s="78"/>
      <c r="DJ25" s="62">
        <f>+DH26+DH28+DH30-DH6</f>
        <v>0</v>
      </c>
    </row>
    <row r="26" spans="1:114">
      <c r="A26" s="92" t="s">
        <v>61</v>
      </c>
      <c r="B26" s="60">
        <f>+'Deuda Pública colones'!B26/'Deuda Pública dólares'!B76</f>
        <v>3947.0143403072448</v>
      </c>
      <c r="C26" s="71">
        <f>+B26/B6</f>
        <v>9.9524239973522458E-2</v>
      </c>
      <c r="D26" s="61">
        <f>+'Deuda Pública colones'!D26/'Deuda Pública dólares'!D76</f>
        <v>4330.1145271041332</v>
      </c>
      <c r="E26" s="72">
        <f>+D26/D6</f>
        <v>0.10764652231182853</v>
      </c>
      <c r="F26" s="61">
        <f>+'Deuda Pública colones'!F26/'Deuda Pública dólares'!F76</f>
        <v>4205.5333785560788</v>
      </c>
      <c r="G26" s="72">
        <f>+F26/F6</f>
        <v>0.10287264034314687</v>
      </c>
      <c r="H26" s="61">
        <f>+'Deuda Pública colones'!H26/'Deuda Pública dólares'!H76</f>
        <v>3866.6505835221938</v>
      </c>
      <c r="I26" s="72">
        <f>+H26/H6</f>
        <v>9.3357452226322232E-2</v>
      </c>
      <c r="J26" s="61">
        <f>+'Deuda Pública colones'!J26/'Deuda Pública dólares'!J76</f>
        <v>3707.1328342923962</v>
      </c>
      <c r="K26" s="72">
        <f>+J26/J6</f>
        <v>8.8832069479519785E-2</v>
      </c>
      <c r="L26" s="61">
        <f>+'Deuda Pública colones'!L26/'Deuda Pública dólares'!L76</f>
        <v>3844.1213395093505</v>
      </c>
      <c r="M26" s="72">
        <f>+L26/L6</f>
        <v>9.2471506788508115E-2</v>
      </c>
      <c r="N26" s="61">
        <f>+'Deuda Pública colones'!N26/'Deuda Pública dólares'!N76</f>
        <v>4050.8045012439725</v>
      </c>
      <c r="O26" s="72">
        <f>+N26/N6</f>
        <v>9.5802877408305176E-2</v>
      </c>
      <c r="P26" s="61">
        <f>+'Deuda Pública colones'!P26/'Deuda Pública dólares'!P76</f>
        <v>4071.4925663819831</v>
      </c>
      <c r="Q26" s="72">
        <f>+P26/P6</f>
        <v>9.59477895213975E-2</v>
      </c>
      <c r="R26" s="61">
        <f>+'Deuda Pública colones'!R26/'Deuda Pública dólares'!R76</f>
        <v>4719.574759503088</v>
      </c>
      <c r="S26" s="72">
        <f>+R26/R6</f>
        <v>0.10927281442724116</v>
      </c>
      <c r="T26" s="61">
        <f>+'Deuda Pública colones'!T26/'Deuda Pública dólares'!T76</f>
        <v>4851.1952204410818</v>
      </c>
      <c r="U26" s="72">
        <f>+T26/T6</f>
        <v>0.11209158450380115</v>
      </c>
      <c r="V26" s="61">
        <f>+'Deuda Pública colones'!V26/'Deuda Pública dólares'!V76</f>
        <v>4791.0572526696214</v>
      </c>
      <c r="W26" s="72">
        <f>+V26/V6</f>
        <v>0.11157141485187402</v>
      </c>
      <c r="X26" s="61">
        <f>+'Deuda Pública colones'!X26/'Deuda Pública dólares'!X76</f>
        <v>4196.5567800118415</v>
      </c>
      <c r="Y26" s="72">
        <f>+X26/X6</f>
        <v>9.7855807380822127E-2</v>
      </c>
      <c r="Z26" s="61">
        <f>+'Deuda Pública colones'!Z26/'Deuda Pública dólares'!Z76</f>
        <v>3757.3422143792436</v>
      </c>
      <c r="AA26" s="72">
        <f>+Z26/Z6</f>
        <v>8.8541162165927084E-2</v>
      </c>
      <c r="AB26" s="61">
        <f>+'Deuda Pública colones'!AB26/'Deuda Pública dólares'!AB76</f>
        <v>4353.7498640381273</v>
      </c>
      <c r="AC26" s="72">
        <f>+AB26/AB6</f>
        <v>0.10252843065127157</v>
      </c>
      <c r="AD26" s="61">
        <f>+'Deuda Pública colones'!AD26/'Deuda Pública dólares'!AD76</f>
        <v>4783.0758153306297</v>
      </c>
      <c r="AE26" s="72">
        <f>+AD26/AD6</f>
        <v>0.11130574696383454</v>
      </c>
      <c r="AF26" s="60">
        <f>+'Deuda Pública colones'!AF26/'Deuda Pública dólares'!AF76</f>
        <v>4759.1247263782789</v>
      </c>
      <c r="AG26" s="71">
        <f>+AF26/AF6</f>
        <v>0.11166379422629792</v>
      </c>
      <c r="AH26" s="60">
        <f>+'Deuda Pública colones'!AH26/'Deuda Pública dólares'!AH76</f>
        <v>4700.4710871231164</v>
      </c>
      <c r="AI26" s="71">
        <f>+AH26/AH6</f>
        <v>0.10951509586364457</v>
      </c>
      <c r="AJ26" s="60">
        <f>+'Deuda Pública colones'!AJ26/'Deuda Pública dólares'!AJ76</f>
        <v>4582.036324350418</v>
      </c>
      <c r="AK26" s="71">
        <f>+AJ26/AJ6</f>
        <v>0.10887372735118452</v>
      </c>
      <c r="AL26" s="60">
        <f>+'Deuda Pública colones'!AL26/'Deuda Pública dólares'!AL76</f>
        <v>4641.4847588859357</v>
      </c>
      <c r="AM26" s="71">
        <f>+AL26/AL6</f>
        <v>0.1111271752729471</v>
      </c>
      <c r="AN26" s="60">
        <f>+'Deuda Pública colones'!AN26/'Deuda Pública dólares'!AN76</f>
        <v>4707.8165839379762</v>
      </c>
      <c r="AO26" s="71">
        <f>+AN26/AN6</f>
        <v>0.11066458080926493</v>
      </c>
      <c r="AP26" s="61">
        <f>+'Deuda Pública colones'!AP26/'Deuda Pública dólares'!AP76</f>
        <v>4745.923483949091</v>
      </c>
      <c r="AQ26" s="72">
        <f>+AP26/AP6</f>
        <v>0.10839707015679569</v>
      </c>
      <c r="AR26" s="61">
        <f>+'Deuda Pública colones'!AR26/'Deuda Pública dólares'!AR76</f>
        <v>4935.8248047332872</v>
      </c>
      <c r="AS26" s="72">
        <f>+AR26/AR6</f>
        <v>0.11005427274774407</v>
      </c>
      <c r="AT26" s="61">
        <f>+'Deuda Pública colones'!AT26/'Deuda Pública dólares'!AT76</f>
        <v>4921.6875856945435</v>
      </c>
      <c r="AU26" s="72">
        <f>+AT26/AT6</f>
        <v>0.1081610622869367</v>
      </c>
      <c r="AV26" s="61">
        <f>+'Deuda Pública colones'!AV26/'Deuda Pública dólares'!AV76</f>
        <v>4978.0741487227715</v>
      </c>
      <c r="AW26" s="72">
        <f>+AV26/AV6</f>
        <v>0.1060347057675743</v>
      </c>
      <c r="AX26" s="61">
        <f>+'Deuda Pública colones'!AX26/'Deuda Pública dólares'!AX76</f>
        <v>4722.0909414619737</v>
      </c>
      <c r="AY26" s="72">
        <f>+AX26/AX6</f>
        <v>9.9991429893099226E-2</v>
      </c>
      <c r="AZ26" s="61">
        <f>+'Deuda Pública colones'!AZ26/'Deuda Pública dólares'!AZ76</f>
        <v>4874.4235235842098</v>
      </c>
      <c r="BA26" s="72">
        <f>+AZ26/AZ6</f>
        <v>9.9634622311291651E-2</v>
      </c>
      <c r="BB26" s="61">
        <f>+'Deuda Pública colones'!BB26/'Deuda Pública dólares'!BB76</f>
        <v>4770.2624226045573</v>
      </c>
      <c r="BC26" s="72">
        <f>+BB26/BB6</f>
        <v>9.7253707287936281E-2</v>
      </c>
      <c r="BD26" s="61">
        <f>+'Deuda Pública colones'!BD26/'Deuda Pública dólares'!BD76</f>
        <v>5015.483885735478</v>
      </c>
      <c r="BE26" s="72">
        <f>+BD26/BD6</f>
        <v>9.9685201906158385E-2</v>
      </c>
      <c r="BF26" s="61">
        <f>+'Deuda Pública colones'!BF26/'Deuda Pública dólares'!BF76</f>
        <v>4755.1396806045177</v>
      </c>
      <c r="BG26" s="72">
        <f>+BF26/BF6</f>
        <v>9.1323495552945055E-2</v>
      </c>
      <c r="BH26" s="61">
        <f>+'Deuda Pública colones'!BH26/'Deuda Pública dólares'!BH76</f>
        <v>4869.1239135460237</v>
      </c>
      <c r="BI26" s="72">
        <f>+BH26/BH6</f>
        <v>9.2754397854096823E-2</v>
      </c>
      <c r="BJ26" s="61">
        <f>+'Deuda Pública colones'!BJ26/'Deuda Pública dólares'!BJ76</f>
        <v>5761.7088353975705</v>
      </c>
      <c r="BK26" s="72">
        <f>+BJ26/BJ6</f>
        <v>0.11024300804136904</v>
      </c>
      <c r="BL26" s="61">
        <f>+'Deuda Pública colones'!BL26/'Deuda Pública dólares'!BL76</f>
        <v>5660.1087427850089</v>
      </c>
      <c r="BM26" s="72">
        <f>+BL26/BL6</f>
        <v>0.1086417533545693</v>
      </c>
      <c r="BN26" s="61">
        <f>+'Deuda Pública colones'!BN26/'Deuda Pública dólares'!BN76</f>
        <v>4708.2573917936052</v>
      </c>
      <c r="BO26" s="72">
        <f>+BN26/BN6</f>
        <v>8.9395189580273565E-2</v>
      </c>
      <c r="BP26" s="61">
        <f>+'Deuda Pública colones'!BP26/'Deuda Pública dólares'!BP76</f>
        <v>4683.0627544786767</v>
      </c>
      <c r="BQ26" s="72">
        <f>+BP26/BP6</f>
        <v>8.9822052076049624E-2</v>
      </c>
      <c r="BR26" s="61">
        <f>+'Deuda Pública colones'!BR26/'Deuda Pública dólares'!BR76</f>
        <v>4660.1569684541719</v>
      </c>
      <c r="BS26" s="72">
        <f>+BR26/BR6</f>
        <v>8.8386617728983624E-2</v>
      </c>
      <c r="BT26" s="61">
        <f>+'Deuda Pública colones'!BT26/'Deuda Pública dólares'!BT76</f>
        <v>4670.7261571641766</v>
      </c>
      <c r="BU26" s="72">
        <f>+BT26/BT6</f>
        <v>8.6418212727289875E-2</v>
      </c>
      <c r="BV26" s="61">
        <f>+'Deuda Pública colones'!BV26/'Deuda Pública dólares'!BV76</f>
        <v>4821.2058262765768</v>
      </c>
      <c r="BW26" s="72">
        <f>+BV26/BV6</f>
        <v>8.7787261070241526E-2</v>
      </c>
      <c r="BX26" s="61">
        <f>+'Deuda Pública colones'!BX26/'Deuda Pública dólares'!BX76</f>
        <v>5131.0474256701909</v>
      </c>
      <c r="BY26" s="72">
        <f>+BX26/BX6</f>
        <v>9.1759735613867785E-2</v>
      </c>
      <c r="BZ26" s="60">
        <f>+'Deuda Pública colones'!BZ26/'Deuda Pública dólares'!BZ76</f>
        <v>5574.4849323796652</v>
      </c>
      <c r="CA26" s="71">
        <f>+BZ26/BZ6</f>
        <v>9.9765779450872963E-2</v>
      </c>
      <c r="CB26" s="60">
        <f>+'Deuda Pública colones'!CB26/'Deuda Pública dólares'!CB76</f>
        <v>5212.5519603114699</v>
      </c>
      <c r="CC26" s="71">
        <f>+CB26/CB6</f>
        <v>9.2310746001540156E-2</v>
      </c>
      <c r="CD26" s="61">
        <f>+'Deuda Pública colones'!CD26/'Deuda Pública dólares'!CD76</f>
        <v>5053.8008182929298</v>
      </c>
      <c r="CE26" s="72">
        <f>+CD26/CD6</f>
        <v>8.9441458686661743E-2</v>
      </c>
      <c r="CF26" s="61">
        <f>+'Deuda Pública colones'!CF26/'Deuda Pública dólares'!CF76</f>
        <v>5084.9899349359375</v>
      </c>
      <c r="CG26" s="72">
        <f>+CF26/CF6</f>
        <v>9.2156071283315197E-2</v>
      </c>
      <c r="CH26" s="61">
        <f>+'Deuda Pública colones'!CH26/'Deuda Pública dólares'!CH76</f>
        <v>4280.968923961269</v>
      </c>
      <c r="CI26" s="72">
        <f>+CH26/CH6</f>
        <v>7.7456766478243927E-2</v>
      </c>
      <c r="CJ26" s="61">
        <f>+'Deuda Pública colones'!CJ26/'Deuda Pública dólares'!CJ76</f>
        <v>4391.2167317182011</v>
      </c>
      <c r="CK26" s="72">
        <f>+CJ26/CJ6</f>
        <v>7.8783666447387588E-2</v>
      </c>
      <c r="CL26" s="61">
        <f>+'Deuda Pública colones'!CL26/'Deuda Pública dólares'!CL76</f>
        <v>4851.6983562680343</v>
      </c>
      <c r="CM26" s="72">
        <f>+CL26/CL6</f>
        <v>8.5865504898690714E-2</v>
      </c>
      <c r="CN26" s="61">
        <f>+'Deuda Pública colones'!CN26/'Deuda Pública dólares'!CN76</f>
        <v>4795.255786400855</v>
      </c>
      <c r="CO26" s="72">
        <f>+CN26/CN6</f>
        <v>8.5067443034383294E-2</v>
      </c>
      <c r="CP26" s="61">
        <f>+'Deuda Pública colones'!CP26/'Deuda Pública dólares'!CP76</f>
        <v>4773.0586870135094</v>
      </c>
      <c r="CQ26" s="72">
        <f>+CP26/CP6</f>
        <v>8.3745443600686087E-2</v>
      </c>
      <c r="CR26" s="61">
        <f>+'Deuda Pública colones'!CR26/'Deuda Pública dólares'!CR76</f>
        <v>4980.4114879797362</v>
      </c>
      <c r="CS26" s="72">
        <f>+CR26/CR6</f>
        <v>8.6464360566047477E-2</v>
      </c>
      <c r="CT26" s="61">
        <f>+'Deuda Pública colones'!CT26/'Deuda Pública dólares'!CT76</f>
        <v>4663.9974443253732</v>
      </c>
      <c r="CU26" s="72">
        <f>+CT26/CT6</f>
        <v>8.1291367119404476E-2</v>
      </c>
      <c r="CV26" s="61">
        <f>+'Deuda Pública colones'!CV26/'Deuda Pública dólares'!CV76</f>
        <v>4770.1866284009066</v>
      </c>
      <c r="CW26" s="72">
        <f>+CV26/CV6</f>
        <v>8.2892461539169349E-2</v>
      </c>
      <c r="CX26" s="61">
        <f>+'Deuda Pública colones'!CX26/'Deuda Pública dólares'!CX76</f>
        <v>4876.2483752603439</v>
      </c>
      <c r="CY26" s="72">
        <f>+CX26/CX6</f>
        <v>8.3762250908283362E-2</v>
      </c>
      <c r="CZ26" s="61">
        <f>+'Deuda Pública colones'!CZ26/'Deuda Pública dólares'!CZ76</f>
        <v>4983.7833972098742</v>
      </c>
      <c r="DA26" s="72">
        <f>+CZ26/CZ6</f>
        <v>8.4969513586299547E-2</v>
      </c>
      <c r="DB26" s="61">
        <f>+'Deuda Pública colones'!DB26/'Deuda Pública dólares'!DB76</f>
        <v>4487.0606648061157</v>
      </c>
      <c r="DC26" s="72">
        <f>+DB26/DB6</f>
        <v>7.6945294097346961E-2</v>
      </c>
      <c r="DD26" s="61">
        <f>+'Deuda Pública colones'!DD26/'Deuda Pública dólares'!DD76</f>
        <v>4687.0006736480955</v>
      </c>
      <c r="DE26" s="72">
        <f>+DD26/DD6</f>
        <v>8.006850969497678E-2</v>
      </c>
      <c r="DF26" s="61">
        <f>+'Deuda Pública colones'!DF26/'Deuda Pública dólares'!DF76</f>
        <v>4604.4078640113821</v>
      </c>
      <c r="DG26" s="72">
        <f>+DF26/DF6</f>
        <v>7.8617268136740984E-2</v>
      </c>
      <c r="DH26" s="62">
        <f>+'Deuda Pública colones'!DH26/'Deuda Pública dólares'!DH76</f>
        <v>4577.0650130167005</v>
      </c>
      <c r="DI26" s="73">
        <f>+DH26/DH6</f>
        <v>7.8403119891222145E-2</v>
      </c>
      <c r="DJ26" s="62"/>
    </row>
    <row r="27" spans="1:114">
      <c r="A27" s="98" t="s">
        <v>53</v>
      </c>
      <c r="B27" s="64">
        <f>+B26/B65</f>
        <v>6.6593183245186621E-2</v>
      </c>
      <c r="C27" s="65"/>
      <c r="D27" s="66"/>
      <c r="E27" s="67"/>
      <c r="F27" s="66"/>
      <c r="G27" s="67"/>
      <c r="H27" s="66"/>
      <c r="I27" s="67"/>
      <c r="J27" s="66"/>
      <c r="K27" s="67"/>
      <c r="L27" s="66"/>
      <c r="M27" s="67"/>
      <c r="N27" s="66"/>
      <c r="O27" s="67"/>
      <c r="P27" s="66"/>
      <c r="Q27" s="67"/>
      <c r="R27" s="66"/>
      <c r="S27" s="67"/>
      <c r="T27" s="66"/>
      <c r="U27" s="67"/>
      <c r="V27" s="66"/>
      <c r="W27" s="67"/>
      <c r="X27" s="66"/>
      <c r="Y27" s="67"/>
      <c r="Z27" s="66">
        <f>+Z26/Z65</f>
        <v>5.9878392785195987E-2</v>
      </c>
      <c r="AA27" s="67"/>
      <c r="AB27" s="66">
        <v>0</v>
      </c>
      <c r="AC27" s="67"/>
      <c r="AD27" s="66">
        <v>0</v>
      </c>
      <c r="AE27" s="67"/>
      <c r="AF27" s="64">
        <v>0</v>
      </c>
      <c r="AG27" s="65"/>
      <c r="AH27" s="64">
        <v>0</v>
      </c>
      <c r="AI27" s="65"/>
      <c r="AJ27" s="64">
        <v>0</v>
      </c>
      <c r="AK27" s="65"/>
      <c r="AL27" s="64">
        <v>0</v>
      </c>
      <c r="AM27" s="65"/>
      <c r="AN27" s="64">
        <v>0</v>
      </c>
      <c r="AO27" s="65"/>
      <c r="AP27" s="66">
        <v>0</v>
      </c>
      <c r="AQ27" s="67"/>
      <c r="AR27" s="66">
        <v>0</v>
      </c>
      <c r="AS27" s="67"/>
      <c r="AT27" s="66">
        <v>0</v>
      </c>
      <c r="AU27" s="67"/>
      <c r="AV27" s="66">
        <v>0</v>
      </c>
      <c r="AW27" s="67"/>
      <c r="AX27" s="66">
        <f>+AX26/AX65</f>
        <v>6.2979435502990816E-2</v>
      </c>
      <c r="AY27" s="67"/>
      <c r="AZ27" s="68" t="e">
        <f>+AZ26/AZ65</f>
        <v>#DIV/0!</v>
      </c>
      <c r="BA27" s="67"/>
      <c r="BB27" s="68" t="e">
        <f>+BB26/BB65</f>
        <v>#DIV/0!</v>
      </c>
      <c r="BC27" s="67"/>
      <c r="BD27" s="68" t="e">
        <f>+BD26/BD65</f>
        <v>#DIV/0!</v>
      </c>
      <c r="BE27" s="67"/>
      <c r="BF27" s="68" t="e">
        <f>+BF26/BF65</f>
        <v>#DIV/0!</v>
      </c>
      <c r="BG27" s="67"/>
      <c r="BH27" s="68" t="e">
        <f>+BH26/BH65</f>
        <v>#DIV/0!</v>
      </c>
      <c r="BI27" s="67"/>
      <c r="BJ27" s="68" t="e">
        <f>+BJ26/BJ65</f>
        <v>#DIV/0!</v>
      </c>
      <c r="BK27" s="67"/>
      <c r="BL27" s="68" t="e">
        <f>+BL26/BL65</f>
        <v>#DIV/0!</v>
      </c>
      <c r="BM27" s="67"/>
      <c r="BN27" s="68" t="e">
        <f>+BN26/BN65</f>
        <v>#DIV/0!</v>
      </c>
      <c r="BO27" s="67"/>
      <c r="BP27" s="68"/>
      <c r="BQ27" s="67"/>
      <c r="BR27" s="68"/>
      <c r="BS27" s="67"/>
      <c r="BT27" s="68"/>
      <c r="BU27" s="67"/>
      <c r="BV27" s="66">
        <f>+BV26/BV65</f>
        <v>5.3654929184421767E-2</v>
      </c>
      <c r="BW27" s="67"/>
      <c r="BX27" s="66"/>
      <c r="BY27" s="67"/>
      <c r="BZ27" s="64"/>
      <c r="CA27" s="65"/>
      <c r="CB27" s="64"/>
      <c r="CC27" s="65"/>
      <c r="CD27" s="66"/>
      <c r="CE27" s="67"/>
      <c r="CF27" s="66"/>
      <c r="CG27" s="67"/>
      <c r="CH27" s="66"/>
      <c r="CI27" s="67"/>
      <c r="CJ27" s="66"/>
      <c r="CK27" s="67"/>
      <c r="CL27" s="66"/>
      <c r="CM27" s="67"/>
      <c r="CN27" s="66"/>
      <c r="CO27" s="67"/>
      <c r="CP27" s="66"/>
      <c r="CQ27" s="67"/>
      <c r="CR27" s="66"/>
      <c r="CS27" s="67"/>
      <c r="CT27" s="66">
        <f>+CT26/CT65</f>
        <v>4.8574350203616466E-2</v>
      </c>
      <c r="CU27" s="67"/>
      <c r="CV27" s="68" t="e">
        <f>+CV26/CV65</f>
        <v>#DIV/0!</v>
      </c>
      <c r="CW27" s="67"/>
      <c r="CX27" s="68" t="e">
        <f>+CX26/CX65</f>
        <v>#DIV/0!</v>
      </c>
      <c r="CY27" s="67"/>
      <c r="CZ27" s="68" t="e">
        <f>+CZ26/CZ65</f>
        <v>#DIV/0!</v>
      </c>
      <c r="DA27" s="67"/>
      <c r="DB27" s="68" t="e">
        <f>+DB26/DB65</f>
        <v>#DIV/0!</v>
      </c>
      <c r="DC27" s="67"/>
      <c r="DD27" s="458" t="e">
        <f>+DD26/DD65</f>
        <v>#DIV/0!</v>
      </c>
      <c r="DE27" s="67"/>
      <c r="DF27" s="458" t="e">
        <f>+DF26/DF65</f>
        <v>#DIV/0!</v>
      </c>
      <c r="DG27" s="67"/>
      <c r="DH27" s="451" t="e">
        <f>+DH26/DH65</f>
        <v>#DIV/0!</v>
      </c>
      <c r="DI27" s="70"/>
      <c r="DJ27" s="62"/>
    </row>
    <row r="28" spans="1:114">
      <c r="A28" s="92" t="s">
        <v>62</v>
      </c>
      <c r="B28" s="60">
        <f>+'Deuda Pública colones'!B28/'Deuda Pública dólares'!B76</f>
        <v>14193.318927101618</v>
      </c>
      <c r="C28" s="71">
        <f>+B28/B6</f>
        <v>0.35788551982094935</v>
      </c>
      <c r="D28" s="61">
        <f>+'Deuda Pública colones'!D28/'Deuda Pública dólares'!D76</f>
        <v>14321.661782315496</v>
      </c>
      <c r="E28" s="72">
        <f>+D28/D6</f>
        <v>0.35603609903212424</v>
      </c>
      <c r="F28" s="61">
        <f>+'Deuda Pública colones'!F28/'Deuda Pública dólares'!F76</f>
        <v>14660.611752625617</v>
      </c>
      <c r="G28" s="72">
        <f>+F28/F6</f>
        <v>0.35861701817146957</v>
      </c>
      <c r="H28" s="61">
        <f>+'Deuda Pública colones'!H28/'Deuda Pública dólares'!H76</f>
        <v>15661.433938588332</v>
      </c>
      <c r="I28" s="72">
        <f>+H28/H6</f>
        <v>0.37813387559462414</v>
      </c>
      <c r="J28" s="61">
        <f>+'Deuda Pública colones'!J28/'Deuda Pública dólares'!J76</f>
        <v>15660.001062048945</v>
      </c>
      <c r="K28" s="72">
        <f>+J28/J6</f>
        <v>0.37525234853334177</v>
      </c>
      <c r="L28" s="61">
        <f>+'Deuda Pública colones'!L28/'Deuda Pública dólares'!L76</f>
        <v>15330.421161321057</v>
      </c>
      <c r="M28" s="72">
        <f>+L28/L6</f>
        <v>0.36877793890624933</v>
      </c>
      <c r="N28" s="61">
        <f>+'Deuda Pública colones'!N28/'Deuda Pública dólares'!N76</f>
        <v>15694.663564150216</v>
      </c>
      <c r="O28" s="72">
        <f>+N28/N6</f>
        <v>0.37118402750345875</v>
      </c>
      <c r="P28" s="61">
        <f>+'Deuda Pública colones'!P28/'Deuda Pública dólares'!P76</f>
        <v>15781.439097274369</v>
      </c>
      <c r="Q28" s="72">
        <f>+P28/P6</f>
        <v>0.37190150102510944</v>
      </c>
      <c r="R28" s="61">
        <f>+'Deuda Pública colones'!R28/'Deuda Pública dólares'!R76</f>
        <v>16251.520811833194</v>
      </c>
      <c r="S28" s="72">
        <f>+R28/R6</f>
        <v>0.37627318314137076</v>
      </c>
      <c r="T28" s="61">
        <f>+'Deuda Pública colones'!T28/'Deuda Pública dólares'!T76</f>
        <v>16674.607782179806</v>
      </c>
      <c r="U28" s="72">
        <f>+T28/T6</f>
        <v>0.38528303280980036</v>
      </c>
      <c r="V28" s="61">
        <f>+'Deuda Pública colones'!V28/'Deuda Pública dólares'!V76</f>
        <v>16446.880142028775</v>
      </c>
      <c r="W28" s="72">
        <f>+V28/V6</f>
        <v>0.38300558531686535</v>
      </c>
      <c r="X28" s="61">
        <f>+'Deuda Pública colones'!X28/'Deuda Pública dólares'!X76</f>
        <v>16809.017617108235</v>
      </c>
      <c r="Y28" s="72">
        <f>+X28/X6</f>
        <v>0.39195466102949944</v>
      </c>
      <c r="Z28" s="61">
        <f>+'Deuda Pública colones'!Z28/'Deuda Pública dólares'!Z76</f>
        <v>16728.705995146731</v>
      </c>
      <c r="AA28" s="72">
        <f>+Z28/Z6</f>
        <v>0.39420925373099436</v>
      </c>
      <c r="AB28" s="61">
        <f>+'Deuda Pública colones'!AB28/'Deuda Pública dólares'!AB76</f>
        <v>15867.193755357752</v>
      </c>
      <c r="AC28" s="72">
        <f>+AB28/AB6</f>
        <v>0.37366374398633567</v>
      </c>
      <c r="AD28" s="61">
        <f>+'Deuda Pública colones'!AD28/'Deuda Pública dólares'!AD76</f>
        <v>16005.200081550693</v>
      </c>
      <c r="AE28" s="72">
        <f>+AD28/AD6</f>
        <v>0.37245296105754516</v>
      </c>
      <c r="AF28" s="60">
        <f>+'Deuda Pública colones'!AF28/'Deuda Pública dólares'!AF76</f>
        <v>16186.12244899647</v>
      </c>
      <c r="AG28" s="71">
        <f>+AF28/AF6</f>
        <v>0.3797765241260756</v>
      </c>
      <c r="AH28" s="60">
        <f>+'Deuda Pública colones'!AH28/'Deuda Pública dólares'!AH76</f>
        <v>16156.645398819761</v>
      </c>
      <c r="AI28" s="71">
        <f>+AH28/AH6</f>
        <v>0.37642962522073553</v>
      </c>
      <c r="AJ28" s="60">
        <f>+'Deuda Pública colones'!AJ28/'Deuda Pública dólares'!AJ76</f>
        <v>16097.160017448145</v>
      </c>
      <c r="AK28" s="71">
        <f>+AJ28/AJ6</f>
        <v>0.38248448654900019</v>
      </c>
      <c r="AL28" s="60">
        <f>+'Deuda Pública colones'!AL28/'Deuda Pública dólares'!AL76</f>
        <v>15737.331874041385</v>
      </c>
      <c r="AM28" s="71">
        <f>+AL28/AL6</f>
        <v>0.37678573308832702</v>
      </c>
      <c r="AN28" s="60">
        <f>+'Deuda Pública colones'!AN28/'Deuda Pública dólares'!AN76</f>
        <v>15967.084719474267</v>
      </c>
      <c r="AO28" s="71">
        <f>+AN28/AN6</f>
        <v>0.37533126147165946</v>
      </c>
      <c r="AP28" s="61">
        <f>+'Deuda Pública colones'!AP28/'Deuda Pública dólares'!AP76</f>
        <v>16095.400060440459</v>
      </c>
      <c r="AQ28" s="72">
        <f>+AP28/AP6</f>
        <v>0.36761954031789296</v>
      </c>
      <c r="AR28" s="61">
        <f>+'Deuda Pública colones'!AR28/'Deuda Pública dólares'!AR76</f>
        <v>16305.65512179343</v>
      </c>
      <c r="AS28" s="72">
        <f>+AR28/AR6</f>
        <v>0.36356781026417984</v>
      </c>
      <c r="AT28" s="61">
        <f>+'Deuda Pública colones'!AT28/'Deuda Pública dólares'!AT76</f>
        <v>16612.792599384524</v>
      </c>
      <c r="AU28" s="72">
        <f>+AT28/AT6</f>
        <v>0.3650896697150719</v>
      </c>
      <c r="AV28" s="61">
        <f>+'Deuda Pública colones'!AV28/'Deuda Pública dólares'!AV76</f>
        <v>17385.812018480952</v>
      </c>
      <c r="AW28" s="72">
        <f>+AV28/AV6</f>
        <v>0.37032382540605041</v>
      </c>
      <c r="AX28" s="61">
        <f>+'Deuda Pública colones'!AX28/'Deuda Pública dólares'!AX76</f>
        <v>17704.485254274125</v>
      </c>
      <c r="AY28" s="72">
        <f>+AX28/AX6</f>
        <v>0.37489680271766873</v>
      </c>
      <c r="AZ28" s="61">
        <f>+'Deuda Pública colones'!AZ28/'Deuda Pública dólares'!AZ76</f>
        <v>18902.829892734346</v>
      </c>
      <c r="BA28" s="72">
        <f>+AZ28/AZ6</f>
        <v>0.38637929344151772</v>
      </c>
      <c r="BB28" s="61">
        <f>+'Deuda Pública colones'!BB28/'Deuda Pública dólares'!BB76</f>
        <v>19379.789291703557</v>
      </c>
      <c r="BC28" s="72">
        <f>+BB28/BB6</f>
        <v>0.39510538165490378</v>
      </c>
      <c r="BD28" s="61">
        <f>+'Deuda Pública colones'!BD28/'Deuda Pública dólares'!BD76</f>
        <v>19407.257060086551</v>
      </c>
      <c r="BE28" s="72">
        <f>+BD28/BD6</f>
        <v>0.38572875171260784</v>
      </c>
      <c r="BF28" s="61">
        <f>+'Deuda Pública colones'!BF28/'Deuda Pública dólares'!BF76</f>
        <v>19402.745048733024</v>
      </c>
      <c r="BG28" s="72">
        <f>+BF28/BF6</f>
        <v>0.37263395403510696</v>
      </c>
      <c r="BH28" s="61">
        <f>+'Deuda Pública colones'!BH28/'Deuda Pública dólares'!BH76</f>
        <v>19314.84581616805</v>
      </c>
      <c r="BI28" s="72">
        <f>+BH28/BH6</f>
        <v>0.3679382421012718</v>
      </c>
      <c r="BJ28" s="61">
        <f>+'Deuda Pública colones'!BJ28/'Deuda Pública dólares'!BJ76</f>
        <v>18566.365167558113</v>
      </c>
      <c r="BK28" s="72">
        <f>+BJ28/BJ6</f>
        <v>0.3552439047060712</v>
      </c>
      <c r="BL28" s="61">
        <f>+'Deuda Pública colones'!BL28/'Deuda Pública dólares'!BL76</f>
        <v>18117.182269210822</v>
      </c>
      <c r="BM28" s="72">
        <f>+BL28/BL6</f>
        <v>0.34774640152989383</v>
      </c>
      <c r="BN28" s="61">
        <f>+'Deuda Pública colones'!BN28/'Deuda Pública dólares'!BN76</f>
        <v>19567.429907826772</v>
      </c>
      <c r="BO28" s="72">
        <f>+BN28/BN6</f>
        <v>0.37152474060950191</v>
      </c>
      <c r="BP28" s="61">
        <f>+'Deuda Pública colones'!BP28/'Deuda Pública dólares'!BP76</f>
        <v>19045.544779529169</v>
      </c>
      <c r="BQ28" s="72">
        <f>+BP28/BP6</f>
        <v>0.36529724342633585</v>
      </c>
      <c r="BR28" s="61">
        <f>+'Deuda Pública colones'!BR28/'Deuda Pública dólares'!BR76</f>
        <v>19826.99958121586</v>
      </c>
      <c r="BS28" s="72">
        <f>+BR28/BR6</f>
        <v>0.3760477264092994</v>
      </c>
      <c r="BT28" s="61">
        <f>+'Deuda Pública colones'!BT28/'Deuda Pública dólares'!BT76</f>
        <v>19442.976042097889</v>
      </c>
      <c r="BU28" s="72">
        <f>+BT28/BT6</f>
        <v>0.35973576337383972</v>
      </c>
      <c r="BV28" s="61">
        <f>+'Deuda Pública colones'!BV28/'Deuda Pública dólares'!BV76</f>
        <v>19711.286224540028</v>
      </c>
      <c r="BW28" s="72">
        <f>+BV28/BV6</f>
        <v>0.35891432396287898</v>
      </c>
      <c r="BX28" s="61">
        <f>+'Deuda Pública colones'!BX28/'Deuda Pública dólares'!BX76</f>
        <v>19512.211464783708</v>
      </c>
      <c r="BY28" s="72">
        <f>+BX28/BX6</f>
        <v>0.348941496095522</v>
      </c>
      <c r="BZ28" s="60">
        <f>+'Deuda Pública colones'!BZ28/'Deuda Pública dólares'!BZ76</f>
        <v>19134.254367671234</v>
      </c>
      <c r="CA28" s="71">
        <f>+BZ28/BZ6</f>
        <v>0.342443082070919</v>
      </c>
      <c r="CB28" s="60">
        <f>+'Deuda Pública colones'!CB28/'Deuda Pública dólares'!CB76</f>
        <v>19035.791739655357</v>
      </c>
      <c r="CC28" s="71">
        <f>+CB28/CB6</f>
        <v>0.33711091027906837</v>
      </c>
      <c r="CD28" s="61">
        <f>+'Deuda Pública colones'!CD28/'Deuda Pública dólares'!CD76</f>
        <v>19330.067694860325</v>
      </c>
      <c r="CE28" s="72">
        <f>+CD28/CD6</f>
        <v>0.34210082931685754</v>
      </c>
      <c r="CF28" s="61">
        <f>+'Deuda Pública colones'!CF28/'Deuda Pública dólares'!CF76</f>
        <v>18365.564426828121</v>
      </c>
      <c r="CG28" s="72">
        <f>+CF28/CF6</f>
        <v>0.33284200876169734</v>
      </c>
      <c r="CH28" s="61">
        <f>+'Deuda Pública colones'!CH28/'Deuda Pública dólares'!CH76</f>
        <v>18798.537444338999</v>
      </c>
      <c r="CI28" s="72">
        <f>+CH28/CH6</f>
        <v>0.34012718868590969</v>
      </c>
      <c r="CJ28" s="61">
        <f>+'Deuda Pública colones'!CJ28/'Deuda Pública dólares'!CJ76</f>
        <v>18304.391311702628</v>
      </c>
      <c r="CK28" s="72">
        <f>+CJ28/CJ6</f>
        <v>0.32840261543168636</v>
      </c>
      <c r="CL28" s="61">
        <f>+'Deuda Pública colones'!CL28/'Deuda Pública dólares'!CL76</f>
        <v>18144.340394162289</v>
      </c>
      <c r="CM28" s="72">
        <f>+CL28/CL6</f>
        <v>0.32111908750173396</v>
      </c>
      <c r="CN28" s="61">
        <f>+'Deuda Pública colones'!CN28/'Deuda Pública dólares'!CN76</f>
        <v>18230.478193751514</v>
      </c>
      <c r="CO28" s="72">
        <f>+CN28/CN6</f>
        <v>0.32340718291495213</v>
      </c>
      <c r="CP28" s="61">
        <f>+'Deuda Pública colones'!CP28/'Deuda Pública dólares'!CP76</f>
        <v>18697.134838505361</v>
      </c>
      <c r="CQ28" s="72">
        <f>+CP28/CP6</f>
        <v>0.32804957026249992</v>
      </c>
      <c r="CR28" s="61">
        <f>+'Deuda Pública colones'!CR28/'Deuda Pública dólares'!CR76</f>
        <v>18460.914682688879</v>
      </c>
      <c r="CS28" s="72">
        <f>+CR28/CR6</f>
        <v>0.32049785190551422</v>
      </c>
      <c r="CT28" s="61">
        <f>+'Deuda Pública colones'!CT28/'Deuda Pública dólares'!CT76</f>
        <v>18554.610514672531</v>
      </c>
      <c r="CU28" s="72">
        <f>+CT28/CT6</f>
        <v>0.32339847375795044</v>
      </c>
      <c r="CV28" s="61">
        <f>+'Deuda Pública colones'!CV28/'Deuda Pública dólares'!CV76</f>
        <v>18096.399146251249</v>
      </c>
      <c r="CW28" s="72">
        <f>+CV28/CV6</f>
        <v>0.31446465035497934</v>
      </c>
      <c r="CX28" s="61">
        <f>+'Deuda Pública colones'!CX28/'Deuda Pública dólares'!CX76</f>
        <v>19155.54900359692</v>
      </c>
      <c r="CY28" s="72">
        <f>+CX28/CX6</f>
        <v>0.3290463853452783</v>
      </c>
      <c r="CZ28" s="61">
        <f>+'Deuda Pública colones'!CZ28/'Deuda Pública dólares'!CZ76</f>
        <v>18869.004979762747</v>
      </c>
      <c r="DA28" s="72">
        <f>+CZ28/CZ6</f>
        <v>0.32170141581303308</v>
      </c>
      <c r="DB28" s="61">
        <f>+'Deuda Pública colones'!DB28/'Deuda Pública dólares'!DB76</f>
        <v>18859.659192193543</v>
      </c>
      <c r="DC28" s="72">
        <f>+DB28/DB6</f>
        <v>0.32341038633623403</v>
      </c>
      <c r="DD28" s="61">
        <f>+'Deuda Pública colones'!DD28/'Deuda Pública dólares'!DD76</f>
        <v>18512.376579590553</v>
      </c>
      <c r="DE28" s="72">
        <f>+DD28/DD6</f>
        <v>0.31624881386805975</v>
      </c>
      <c r="DF28" s="61">
        <f>+'Deuda Pública colones'!DF28/'Deuda Pública dólares'!DF76</f>
        <v>19303.090284984857</v>
      </c>
      <c r="DG28" s="72">
        <f>+DF28/DF6</f>
        <v>0.32958770587283992</v>
      </c>
      <c r="DH28" s="62">
        <f>+'Deuda Pública colones'!DH28/'Deuda Pública dólares'!DH76</f>
        <v>19126.066555563262</v>
      </c>
      <c r="DI28" s="73">
        <f>+DH28/DH6</f>
        <v>0.32762114694433536</v>
      </c>
      <c r="DJ28" s="62"/>
    </row>
    <row r="29" spans="1:114">
      <c r="A29" s="98" t="s">
        <v>53</v>
      </c>
      <c r="B29" s="64">
        <f>+B28/B65</f>
        <v>0.23946664660363987</v>
      </c>
      <c r="C29" s="65"/>
      <c r="D29" s="66"/>
      <c r="E29" s="67"/>
      <c r="F29" s="66"/>
      <c r="G29" s="67"/>
      <c r="H29" s="66"/>
      <c r="I29" s="67"/>
      <c r="J29" s="66"/>
      <c r="K29" s="67"/>
      <c r="L29" s="66"/>
      <c r="M29" s="67"/>
      <c r="N29" s="66"/>
      <c r="O29" s="67"/>
      <c r="P29" s="66"/>
      <c r="Q29" s="67"/>
      <c r="R29" s="66"/>
      <c r="S29" s="67"/>
      <c r="T29" s="66"/>
      <c r="U29" s="67"/>
      <c r="V29" s="66"/>
      <c r="W29" s="67"/>
      <c r="X29" s="66"/>
      <c r="Y29" s="67"/>
      <c r="Z29" s="66">
        <f>+Z28/Z65</f>
        <v>0.26659483518217392</v>
      </c>
      <c r="AA29" s="67"/>
      <c r="AB29" s="66">
        <v>0</v>
      </c>
      <c r="AC29" s="67"/>
      <c r="AD29" s="66">
        <v>0</v>
      </c>
      <c r="AE29" s="67"/>
      <c r="AF29" s="64">
        <v>0</v>
      </c>
      <c r="AG29" s="65"/>
      <c r="AH29" s="64">
        <v>0</v>
      </c>
      <c r="AI29" s="65"/>
      <c r="AJ29" s="64">
        <v>0</v>
      </c>
      <c r="AK29" s="65"/>
      <c r="AL29" s="64">
        <v>0</v>
      </c>
      <c r="AM29" s="65"/>
      <c r="AN29" s="64">
        <v>0</v>
      </c>
      <c r="AO29" s="65"/>
      <c r="AP29" s="66">
        <v>0</v>
      </c>
      <c r="AQ29" s="67"/>
      <c r="AR29" s="66">
        <v>0</v>
      </c>
      <c r="AS29" s="67"/>
      <c r="AT29" s="66">
        <v>0</v>
      </c>
      <c r="AU29" s="67"/>
      <c r="AV29" s="66">
        <v>0</v>
      </c>
      <c r="AW29" s="67"/>
      <c r="AX29" s="66">
        <f>+AX28/AX65</f>
        <v>0.23612812650321302</v>
      </c>
      <c r="AY29" s="67"/>
      <c r="AZ29" s="68" t="e">
        <f>+AZ28/AZ65</f>
        <v>#DIV/0!</v>
      </c>
      <c r="BA29" s="67"/>
      <c r="BB29" s="68" t="e">
        <f>+BB28/BB65</f>
        <v>#DIV/0!</v>
      </c>
      <c r="BC29" s="67"/>
      <c r="BD29" s="68" t="e">
        <f>+BD28/BD65</f>
        <v>#DIV/0!</v>
      </c>
      <c r="BE29" s="67"/>
      <c r="BF29" s="68" t="e">
        <f>+BF28/BF65</f>
        <v>#DIV/0!</v>
      </c>
      <c r="BG29" s="67"/>
      <c r="BH29" s="68" t="e">
        <f>+BH28/BH65</f>
        <v>#DIV/0!</v>
      </c>
      <c r="BI29" s="67"/>
      <c r="BJ29" s="68" t="e">
        <f>+BJ28/BJ65</f>
        <v>#DIV/0!</v>
      </c>
      <c r="BK29" s="67"/>
      <c r="BL29" s="68" t="e">
        <f>+BL28/BL65</f>
        <v>#DIV/0!</v>
      </c>
      <c r="BM29" s="67"/>
      <c r="BN29" s="68" t="e">
        <f>+BN28/BN65</f>
        <v>#DIV/0!</v>
      </c>
      <c r="BO29" s="67"/>
      <c r="BP29" s="68"/>
      <c r="BQ29" s="67"/>
      <c r="BR29" s="68"/>
      <c r="BS29" s="67"/>
      <c r="BT29" s="68"/>
      <c r="BU29" s="67"/>
      <c r="BV29" s="66">
        <f>+BV28/BV65</f>
        <v>0.2193657986446837</v>
      </c>
      <c r="BW29" s="67"/>
      <c r="BX29" s="66"/>
      <c r="BY29" s="67"/>
      <c r="BZ29" s="64"/>
      <c r="CA29" s="65"/>
      <c r="CB29" s="64"/>
      <c r="CC29" s="65"/>
      <c r="CD29" s="66"/>
      <c r="CE29" s="67"/>
      <c r="CF29" s="66"/>
      <c r="CG29" s="67"/>
      <c r="CH29" s="66"/>
      <c r="CI29" s="67"/>
      <c r="CJ29" s="66"/>
      <c r="CK29" s="67"/>
      <c r="CL29" s="66"/>
      <c r="CM29" s="67"/>
      <c r="CN29" s="66"/>
      <c r="CO29" s="67"/>
      <c r="CP29" s="66"/>
      <c r="CQ29" s="67"/>
      <c r="CR29" s="66"/>
      <c r="CS29" s="67"/>
      <c r="CT29" s="66">
        <f>+CT28/CT65</f>
        <v>0.19324156151242786</v>
      </c>
      <c r="CU29" s="67"/>
      <c r="CV29" s="68" t="e">
        <f>+CV28/CV65</f>
        <v>#DIV/0!</v>
      </c>
      <c r="CW29" s="67"/>
      <c r="CX29" s="68" t="e">
        <f>+CX28/CX65</f>
        <v>#DIV/0!</v>
      </c>
      <c r="CY29" s="67"/>
      <c r="CZ29" s="68" t="e">
        <f>+CZ28/CZ65</f>
        <v>#DIV/0!</v>
      </c>
      <c r="DA29" s="67"/>
      <c r="DB29" s="68" t="e">
        <f>+DB28/DB65</f>
        <v>#DIV/0!</v>
      </c>
      <c r="DC29" s="67"/>
      <c r="DD29" s="458" t="e">
        <f>+DD28/DD65</f>
        <v>#DIV/0!</v>
      </c>
      <c r="DE29" s="67"/>
      <c r="DF29" s="458" t="e">
        <f>+DF28/DF65</f>
        <v>#DIV/0!</v>
      </c>
      <c r="DG29" s="67"/>
      <c r="DH29" s="451" t="e">
        <f>+DH28/DH65</f>
        <v>#DIV/0!</v>
      </c>
      <c r="DI29" s="70"/>
      <c r="DJ29" s="62"/>
    </row>
    <row r="30" spans="1:114">
      <c r="A30" s="92" t="s">
        <v>63</v>
      </c>
      <c r="B30" s="60">
        <f>+'Deuda Pública colones'!B30/'Deuda Pública dólares'!B76</f>
        <v>21518.490968348346</v>
      </c>
      <c r="C30" s="71">
        <f>+B30/B6</f>
        <v>0.54259024020552926</v>
      </c>
      <c r="D30" s="61">
        <f>+'Deuda Pública colones'!D30/'Deuda Pública dólares'!D76</f>
        <v>21573.531801888737</v>
      </c>
      <c r="E30" s="72">
        <f>+D30/D6</f>
        <v>0.53631737865604723</v>
      </c>
      <c r="F30" s="61">
        <f>+'Deuda Pública colones'!F30/'Deuda Pública dólares'!F76</f>
        <v>22014.825401248108</v>
      </c>
      <c r="G30" s="72">
        <f>+F30/F6</f>
        <v>0.53851034146287935</v>
      </c>
      <c r="H30" s="61">
        <f>+'Deuda Pública colones'!H30/'Deuda Pública dólares'!H76</f>
        <v>21889.611561354686</v>
      </c>
      <c r="I30" s="72">
        <f>+H30/H6</f>
        <v>0.52850867215687514</v>
      </c>
      <c r="J30" s="61">
        <f>+'Deuda Pública colones'!J30/'Deuda Pública dólares'!J76</f>
        <v>22364.786297923318</v>
      </c>
      <c r="K30" s="72">
        <f>+J30/J6</f>
        <v>0.53591558196509892</v>
      </c>
      <c r="L30" s="61">
        <f>+'Deuda Pública colones'!L30/'Deuda Pública dólares'!L76</f>
        <v>22396.331306830238</v>
      </c>
      <c r="M30" s="72">
        <f>+L30/L6</f>
        <v>0.53875055430523089</v>
      </c>
      <c r="N30" s="61">
        <f>+'Deuda Pública colones'!N30/'Deuda Pública dólares'!N76</f>
        <v>22537.233778515867</v>
      </c>
      <c r="O30" s="72">
        <f>+N30/N6</f>
        <v>0.53301309508825134</v>
      </c>
      <c r="P30" s="61">
        <f>+'Deuda Pública colones'!P30/'Deuda Pública dólares'!P76</f>
        <v>22581.527605194151</v>
      </c>
      <c r="Q30" s="72">
        <f>+P30/P6</f>
        <v>0.53215070945349308</v>
      </c>
      <c r="R30" s="61">
        <f>+'Deuda Pública colones'!R30/'Deuda Pública dólares'!R76</f>
        <v>22219.653969078176</v>
      </c>
      <c r="S30" s="72">
        <f>+R30/R6</f>
        <v>0.51445400243140349</v>
      </c>
      <c r="T30" s="61">
        <f>+'Deuda Pública colones'!T30/'Deuda Pública dólares'!T76</f>
        <v>21753.050105244332</v>
      </c>
      <c r="U30" s="72">
        <f>+T30/T6</f>
        <v>0.5026253826713073</v>
      </c>
      <c r="V30" s="61">
        <f>+'Deuda Pública colones'!V30/'Deuda Pública dólares'!V76</f>
        <v>21703.682186180729</v>
      </c>
      <c r="W30" s="72">
        <f>+V30/V6</f>
        <v>0.50542299983126071</v>
      </c>
      <c r="X30" s="61">
        <f>+'Deuda Pública colones'!X30/'Deuda Pública dólares'!X76</f>
        <v>21879.532704191188</v>
      </c>
      <c r="Y30" s="72">
        <f>+X30/X6</f>
        <v>0.5101895315896785</v>
      </c>
      <c r="Z30" s="61">
        <f>+'Deuda Pública colones'!Z30/'Deuda Pública dólares'!Z76</f>
        <v>21950.058596232273</v>
      </c>
      <c r="AA30" s="72">
        <f>+Z30/Z6</f>
        <v>0.51724958410307842</v>
      </c>
      <c r="AB30" s="61">
        <f>+'Deuda Pública colones'!AB30/'Deuda Pública dólares'!AB76</f>
        <v>22242.886523937454</v>
      </c>
      <c r="AC30" s="72">
        <f>+AB30/AB6</f>
        <v>0.52380782536239257</v>
      </c>
      <c r="AD30" s="61">
        <f>+'Deuda Pública colones'!AD30/'Deuda Pública dólares'!AD76</f>
        <v>22184.130702076647</v>
      </c>
      <c r="AE30" s="72">
        <f>+AD30/AD6</f>
        <v>0.51624129197862012</v>
      </c>
      <c r="AF30" s="60">
        <f>+'Deuda Pública colones'!AF30/'Deuda Pública dólares'!AF76</f>
        <v>21674.876557242056</v>
      </c>
      <c r="AG30" s="71">
        <f>+AF30/AF6</f>
        <v>0.50855968164762666</v>
      </c>
      <c r="AH30" s="60">
        <f>+'Deuda Pública colones'!AH30/'Deuda Pública dólares'!AH76</f>
        <v>22063.642976986284</v>
      </c>
      <c r="AI30" s="71">
        <f>+AH30/AH6</f>
        <v>0.51405527891561997</v>
      </c>
      <c r="AJ30" s="60">
        <f>+'Deuda Pública colones'!AJ30/'Deuda Pública dólares'!AJ76</f>
        <v>21406.589052234489</v>
      </c>
      <c r="AK30" s="71">
        <f>+AJ30/AJ6</f>
        <v>0.50864178609981525</v>
      </c>
      <c r="AL30" s="60">
        <f>+'Deuda Pública colones'!AL30/'Deuda Pública dólares'!AL76</f>
        <v>21388.507583545073</v>
      </c>
      <c r="AM30" s="71">
        <f>+AL30/AL6</f>
        <v>0.5120870916387259</v>
      </c>
      <c r="AN30" s="60">
        <f>+'Deuda Pública colones'!AN30/'Deuda Pública dólares'!AN76</f>
        <v>21866.411820541081</v>
      </c>
      <c r="AO30" s="71">
        <f>+AN30/AN6</f>
        <v>0.51400415771907537</v>
      </c>
      <c r="AP30" s="61">
        <f>+'Deuda Pública colones'!AP30/'Deuda Pública dólares'!AP76</f>
        <v>22941.441774674357</v>
      </c>
      <c r="AQ30" s="72">
        <f>+AP30/AP6</f>
        <v>0.52398338952531143</v>
      </c>
      <c r="AR30" s="61">
        <f>+'Deuda Pública colones'!AR30/'Deuda Pública dólares'!AR76</f>
        <v>23607.526672669246</v>
      </c>
      <c r="AS30" s="72">
        <f>+AR30/AR6</f>
        <v>0.5263779169880759</v>
      </c>
      <c r="AT30" s="61">
        <f>+'Deuda Pública colones'!AT30/'Deuda Pública dólares'!AT76</f>
        <v>23968.841265647534</v>
      </c>
      <c r="AU30" s="72">
        <f>+AT30/AT6</f>
        <v>0.52674926799799127</v>
      </c>
      <c r="AV30" s="61">
        <f>+'Deuda Pública colones'!AV30/'Deuda Pública dólares'!AV76</f>
        <v>24583.706252532873</v>
      </c>
      <c r="AW30" s="72">
        <f>+AV30/AV6</f>
        <v>0.5236414688263753</v>
      </c>
      <c r="AX30" s="61">
        <f>+'Deuda Pública colones'!AX30/'Deuda Pública dólares'!AX76</f>
        <v>24798.38044815186</v>
      </c>
      <c r="AY30" s="72">
        <f>+AX30/AX6</f>
        <v>0.52511176738923193</v>
      </c>
      <c r="AZ30" s="61">
        <f>+'Deuda Pública colones'!AZ30/'Deuda Pública dólares'!AZ76</f>
        <v>25145.735505693843</v>
      </c>
      <c r="BA30" s="72">
        <f>+AZ30/AZ6</f>
        <v>0.51398608424719083</v>
      </c>
      <c r="BB30" s="61">
        <f>+'Deuda Pública colones'!BB30/'Deuda Pública dólares'!BB76</f>
        <v>24899.620073332619</v>
      </c>
      <c r="BC30" s="72">
        <f>+BB30/BB6</f>
        <v>0.50764091105716003</v>
      </c>
      <c r="BD30" s="61">
        <f>+'Deuda Pública colones'!BD30/'Deuda Pública dólares'!BD76</f>
        <v>25890.48298140593</v>
      </c>
      <c r="BE30" s="72">
        <f>+BD30/BD6</f>
        <v>0.51458604638123384</v>
      </c>
      <c r="BF30" s="61">
        <f>+'Deuda Pública colones'!BF30/'Deuda Pública dólares'!BF76</f>
        <v>27911.296939773147</v>
      </c>
      <c r="BG30" s="72">
        <f>+BF30/BF6</f>
        <v>0.53604255041194804</v>
      </c>
      <c r="BH30" s="61">
        <f>+'Deuda Pública colones'!BH30/'Deuda Pública dólares'!BH76</f>
        <v>28310.834033716979</v>
      </c>
      <c r="BI30" s="72">
        <f>+BH30/BH6</f>
        <v>0.53930736004463131</v>
      </c>
      <c r="BJ30" s="61">
        <f>+'Deuda Pública colones'!BJ30/'Deuda Pública dólares'!BJ76</f>
        <v>27935.638115961385</v>
      </c>
      <c r="BK30" s="72">
        <f>+BJ30/BJ6</f>
        <v>0.53451308725255986</v>
      </c>
      <c r="BL30" s="61">
        <f>+'Deuda Pública colones'!BL30/'Deuda Pública dólares'!BL76</f>
        <v>28321.543625846956</v>
      </c>
      <c r="BM30" s="72">
        <f>+BL30/BL6</f>
        <v>0.54361184511553673</v>
      </c>
      <c r="BN30" s="61">
        <f>+'Deuda Pública colones'!BN30/'Deuda Pública dólares'!BN76</f>
        <v>28392.218142492529</v>
      </c>
      <c r="BO30" s="72">
        <f>+BN30/BN6</f>
        <v>0.53908006981022449</v>
      </c>
      <c r="BP30" s="61">
        <f>+'Deuda Pública colones'!BP30/'Deuda Pública dólares'!BP76</f>
        <v>28408.508533143104</v>
      </c>
      <c r="BQ30" s="72">
        <f>+BP30/BP6</f>
        <v>0.54488070449761439</v>
      </c>
      <c r="BR30" s="61">
        <f>+'Deuda Pública colones'!BR30/'Deuda Pública dólares'!BR76</f>
        <v>28237.532868171769</v>
      </c>
      <c r="BS30" s="72">
        <f>+BR30/BR6</f>
        <v>0.53556565586171689</v>
      </c>
      <c r="BT30" s="61">
        <f>+'Deuda Pública colones'!BT30/'Deuda Pública dólares'!BT76</f>
        <v>29934.23526391594</v>
      </c>
      <c r="BU30" s="72">
        <f>+BT30/BT6</f>
        <v>0.5538460238988705</v>
      </c>
      <c r="BV30" s="61">
        <f>+'Deuda Pública colones'!BV30/'Deuda Pública dólares'!BV76</f>
        <v>30386.704282452858</v>
      </c>
      <c r="BW30" s="72">
        <f>+BV30/BV6</f>
        <v>0.55329841496687959</v>
      </c>
      <c r="BX30" s="61">
        <f>+'Deuda Pública colones'!BX30/'Deuda Pública dólares'!BX76</f>
        <v>31275.030229972981</v>
      </c>
      <c r="BY30" s="72">
        <f>+BX30/BX6</f>
        <v>0.55929876829061009</v>
      </c>
      <c r="BZ30" s="60">
        <f>+'Deuda Pública colones'!BZ30/'Deuda Pública dólares'!BZ76</f>
        <v>31166.98244604815</v>
      </c>
      <c r="CA30" s="71">
        <f>+BZ30/BZ6</f>
        <v>0.55779113847820783</v>
      </c>
      <c r="CB30" s="60">
        <f>+'Deuda Pública colones'!CB30/'Deuda Pública dólares'!CB76</f>
        <v>32219.101165276712</v>
      </c>
      <c r="CC30" s="71">
        <f>+CB30/CB6</f>
        <v>0.57057834371939131</v>
      </c>
      <c r="CD30" s="61">
        <f>+'Deuda Pública colones'!CD30/'Deuda Pública dólares'!CD76</f>
        <v>32120.138605042306</v>
      </c>
      <c r="CE30" s="72">
        <f>+CD30/CD6</f>
        <v>0.56845771199648065</v>
      </c>
      <c r="CF30" s="61">
        <f>+'Deuda Pública colones'!CF30/'Deuda Pública dólares'!CF76</f>
        <v>31727.469876087445</v>
      </c>
      <c r="CG30" s="72">
        <f>+CF30/CF6</f>
        <v>0.57500191995498728</v>
      </c>
      <c r="CH30" s="61">
        <f>+'Deuda Pública colones'!CH30/'Deuda Pública dólares'!CH76</f>
        <v>32189.634322767812</v>
      </c>
      <c r="CI30" s="72">
        <f>+CH30/CH6</f>
        <v>0.58241604483584652</v>
      </c>
      <c r="CJ30" s="61">
        <f>+'Deuda Pública colones'!CJ30/'Deuda Pública dólares'!CJ76</f>
        <v>33042.045835009587</v>
      </c>
      <c r="CK30" s="72">
        <f>+CJ30/CJ6</f>
        <v>0.59281371812092598</v>
      </c>
      <c r="CL30" s="61">
        <f>+'Deuda Pública colones'!CL30/'Deuda Pública dólares'!CL76</f>
        <v>33507.423984603505</v>
      </c>
      <c r="CM30" s="72">
        <f>+CL30/CL6</f>
        <v>0.59301540759957549</v>
      </c>
      <c r="CN30" s="61">
        <f>+'Deuda Pública colones'!CN30/'Deuda Pública dólares'!CN76</f>
        <v>33344.313306477205</v>
      </c>
      <c r="CO30" s="72">
        <f>+CN30/CN6</f>
        <v>0.59152537405066441</v>
      </c>
      <c r="CP30" s="61">
        <f>+'Deuda Pública colones'!CP30/'Deuda Pública dólares'!CP76</f>
        <v>33524.652782446778</v>
      </c>
      <c r="CQ30" s="72">
        <f>+CP30/CP6</f>
        <v>0.58820498613681393</v>
      </c>
      <c r="CR30" s="61">
        <f>+'Deuda Pública colones'!CR30/'Deuda Pública dólares'!CR76</f>
        <v>34159.417712417795</v>
      </c>
      <c r="CS30" s="72">
        <f>+CR30/CR6</f>
        <v>0.59303778752843839</v>
      </c>
      <c r="CT30" s="61">
        <f>+'Deuda Pública colones'!CT30/'Deuda Pública dólares'!CT76</f>
        <v>34155.226552539832</v>
      </c>
      <c r="CU30" s="72">
        <f>+CT30/CT6</f>
        <v>0.59531015912264496</v>
      </c>
      <c r="CV30" s="61">
        <f>+'Deuda Pública colones'!CV30/'Deuda Pública dólares'!CV76</f>
        <v>34680.102305624474</v>
      </c>
      <c r="CW30" s="72">
        <f>+CV30/CV6</f>
        <v>0.6026428881058512</v>
      </c>
      <c r="CX30" s="61">
        <f>+'Deuda Pública colones'!CX30/'Deuda Pública dólares'!CX76</f>
        <v>34183.548106541151</v>
      </c>
      <c r="CY30" s="72">
        <f>+CX30/CX6</f>
        <v>0.5871913637464381</v>
      </c>
      <c r="CZ30" s="61">
        <f>+'Deuda Pública colones'!CZ30/'Deuda Pública dólares'!CZ76</f>
        <v>34800.994454773027</v>
      </c>
      <c r="DA30" s="72">
        <f>+CZ30/CZ6</f>
        <v>0.59332907060066742</v>
      </c>
      <c r="DB30" s="61">
        <f>+'Deuda Pública colones'!DB30/'Deuda Pública dólares'!DB76</f>
        <v>34968.226072368452</v>
      </c>
      <c r="DC30" s="72">
        <f>+DB30/DB6</f>
        <v>0.59964431956641884</v>
      </c>
      <c r="DD30" s="61">
        <f>+'Deuda Pública colones'!DD30/'Deuda Pública dólares'!DD76</f>
        <v>35338.001442872424</v>
      </c>
      <c r="DE30" s="72">
        <f>+DD30/DD6</f>
        <v>0.60368267643696372</v>
      </c>
      <c r="DF30" s="61">
        <f>+'Deuda Pública colones'!DF30/'Deuda Pública dólares'!DF76</f>
        <v>34659.887530226544</v>
      </c>
      <c r="DG30" s="72">
        <f>+DF30/DF6</f>
        <v>0.591795025990419</v>
      </c>
      <c r="DH30" s="62">
        <f>+'Deuda Pública colones'!DH30/'Deuda Pública dólares'!DH76</f>
        <v>34675.476570573177</v>
      </c>
      <c r="DI30" s="73">
        <f>+DH30/DH6</f>
        <v>0.59397573316444252</v>
      </c>
      <c r="DJ30" s="62"/>
    </row>
    <row r="31" spans="1:114">
      <c r="A31" s="98" t="s">
        <v>53</v>
      </c>
      <c r="B31" s="64">
        <f>+B30/B65</f>
        <v>0.36305538532793064</v>
      </c>
      <c r="C31" s="65"/>
      <c r="D31" s="66"/>
      <c r="E31" s="67"/>
      <c r="F31" s="66"/>
      <c r="G31" s="67"/>
      <c r="H31" s="66"/>
      <c r="I31" s="67"/>
      <c r="J31" s="66"/>
      <c r="K31" s="67"/>
      <c r="L31" s="66"/>
      <c r="M31" s="67"/>
      <c r="N31" s="66"/>
      <c r="O31" s="67"/>
      <c r="P31" s="66"/>
      <c r="Q31" s="67"/>
      <c r="R31" s="66"/>
      <c r="S31" s="67"/>
      <c r="T31" s="66"/>
      <c r="U31" s="67"/>
      <c r="V31" s="66"/>
      <c r="W31" s="67"/>
      <c r="X31" s="66"/>
      <c r="Y31" s="67"/>
      <c r="Z31" s="66">
        <f>+Z30/Z65</f>
        <v>0.34980423802051974</v>
      </c>
      <c r="AA31" s="67"/>
      <c r="AB31" s="66">
        <v>0</v>
      </c>
      <c r="AC31" s="67"/>
      <c r="AD31" s="66">
        <v>0</v>
      </c>
      <c r="AE31" s="67"/>
      <c r="AF31" s="64">
        <v>0</v>
      </c>
      <c r="AG31" s="65"/>
      <c r="AH31" s="64">
        <v>0</v>
      </c>
      <c r="AI31" s="65"/>
      <c r="AJ31" s="64">
        <v>0</v>
      </c>
      <c r="AK31" s="65"/>
      <c r="AL31" s="64">
        <v>0</v>
      </c>
      <c r="AM31" s="65"/>
      <c r="AN31" s="64">
        <v>0</v>
      </c>
      <c r="AO31" s="65"/>
      <c r="AP31" s="66">
        <v>0</v>
      </c>
      <c r="AQ31" s="67"/>
      <c r="AR31" s="66">
        <v>0</v>
      </c>
      <c r="AS31" s="67"/>
      <c r="AT31" s="66">
        <v>0</v>
      </c>
      <c r="AU31" s="67"/>
      <c r="AV31" s="66">
        <v>0</v>
      </c>
      <c r="AW31" s="67"/>
      <c r="AX31" s="66">
        <f>+AX30/AX65</f>
        <v>0.33074077169921556</v>
      </c>
      <c r="AY31" s="67"/>
      <c r="AZ31" s="68" t="e">
        <f>+AZ30/AZ65</f>
        <v>#DIV/0!</v>
      </c>
      <c r="BA31" s="67"/>
      <c r="BB31" s="68" t="e">
        <f>+BB30/BB65</f>
        <v>#DIV/0!</v>
      </c>
      <c r="BC31" s="67"/>
      <c r="BD31" s="68" t="e">
        <f>+BD30/BD65</f>
        <v>#DIV/0!</v>
      </c>
      <c r="BE31" s="67"/>
      <c r="BF31" s="68" t="e">
        <f>+BF30/BF65</f>
        <v>#DIV/0!</v>
      </c>
      <c r="BG31" s="67"/>
      <c r="BH31" s="68" t="e">
        <f>+BH30/BH65</f>
        <v>#DIV/0!</v>
      </c>
      <c r="BI31" s="67"/>
      <c r="BJ31" s="68" t="e">
        <f>+BJ30/BJ65</f>
        <v>#DIV/0!</v>
      </c>
      <c r="BK31" s="67"/>
      <c r="BL31" s="68" t="e">
        <f>+BL30/BL65</f>
        <v>#DIV/0!</v>
      </c>
      <c r="BM31" s="67"/>
      <c r="BN31" s="68" t="e">
        <f>+BN30/BN65</f>
        <v>#DIV/0!</v>
      </c>
      <c r="BO31" s="67"/>
      <c r="BP31" s="68"/>
      <c r="BQ31" s="67"/>
      <c r="BR31" s="68"/>
      <c r="BS31" s="67"/>
      <c r="BT31" s="68"/>
      <c r="BU31" s="67"/>
      <c r="BV31" s="66">
        <f>+BV30/BV65</f>
        <v>0.33817192734999468</v>
      </c>
      <c r="BW31" s="67"/>
      <c r="BX31" s="66"/>
      <c r="BY31" s="67"/>
      <c r="BZ31" s="64"/>
      <c r="CA31" s="65"/>
      <c r="CB31" s="64"/>
      <c r="CC31" s="65"/>
      <c r="CD31" s="66"/>
      <c r="CE31" s="67"/>
      <c r="CF31" s="66"/>
      <c r="CG31" s="67"/>
      <c r="CH31" s="66"/>
      <c r="CI31" s="67"/>
      <c r="CJ31" s="66"/>
      <c r="CK31" s="67"/>
      <c r="CL31" s="66"/>
      <c r="CM31" s="67"/>
      <c r="CN31" s="66"/>
      <c r="CO31" s="67"/>
      <c r="CP31" s="66"/>
      <c r="CQ31" s="67"/>
      <c r="CR31" s="66"/>
      <c r="CS31" s="67"/>
      <c r="CT31" s="66">
        <f>+CT30/CT65</f>
        <v>0.35571801992848362</v>
      </c>
      <c r="CU31" s="67"/>
      <c r="CV31" s="68" t="e">
        <f>+CV30/CV65</f>
        <v>#DIV/0!</v>
      </c>
      <c r="CW31" s="67"/>
      <c r="CX31" s="68" t="e">
        <f>+CX30/CX65</f>
        <v>#DIV/0!</v>
      </c>
      <c r="CY31" s="67"/>
      <c r="CZ31" s="68" t="e">
        <f>+CZ30/CZ65</f>
        <v>#DIV/0!</v>
      </c>
      <c r="DA31" s="67"/>
      <c r="DB31" s="68" t="e">
        <f>+DB30/DB65</f>
        <v>#DIV/0!</v>
      </c>
      <c r="DC31" s="67"/>
      <c r="DD31" s="458" t="e">
        <f>+DD30/DD65</f>
        <v>#DIV/0!</v>
      </c>
      <c r="DE31" s="67"/>
      <c r="DF31" s="458" t="e">
        <f>+DF30/DF65</f>
        <v>#DIV/0!</v>
      </c>
      <c r="DG31" s="67"/>
      <c r="DH31" s="451" t="e">
        <f>+DH30/DH65</f>
        <v>#DIV/0!</v>
      </c>
      <c r="DI31" s="70"/>
      <c r="DJ31" s="62"/>
    </row>
    <row r="32" spans="1:114" ht="12" customHeight="1">
      <c r="A32" s="98"/>
      <c r="B32" s="64"/>
      <c r="C32" s="65"/>
      <c r="D32" s="66"/>
      <c r="E32" s="67"/>
      <c r="F32" s="66"/>
      <c r="G32" s="67"/>
      <c r="H32" s="66"/>
      <c r="I32" s="67"/>
      <c r="J32" s="66"/>
      <c r="K32" s="67"/>
      <c r="L32" s="66"/>
      <c r="M32" s="67"/>
      <c r="N32" s="66"/>
      <c r="O32" s="67"/>
      <c r="P32" s="66"/>
      <c r="Q32" s="67"/>
      <c r="R32" s="66"/>
      <c r="S32" s="67"/>
      <c r="T32" s="66"/>
      <c r="U32" s="67"/>
      <c r="V32" s="66"/>
      <c r="W32" s="67"/>
      <c r="X32" s="66"/>
      <c r="Y32" s="67"/>
      <c r="Z32" s="66"/>
      <c r="AA32" s="67"/>
      <c r="AB32" s="66"/>
      <c r="AC32" s="67"/>
      <c r="AD32" s="66"/>
      <c r="AE32" s="67"/>
      <c r="AF32" s="64"/>
      <c r="AG32" s="65"/>
      <c r="AH32" s="64"/>
      <c r="AI32" s="65"/>
      <c r="AJ32" s="64"/>
      <c r="AK32" s="65"/>
      <c r="AL32" s="64"/>
      <c r="AM32" s="65"/>
      <c r="AN32" s="64"/>
      <c r="AO32" s="65"/>
      <c r="AP32" s="66"/>
      <c r="AQ32" s="67"/>
      <c r="AR32" s="66"/>
      <c r="AS32" s="67"/>
      <c r="AT32" s="66"/>
      <c r="AU32" s="67"/>
      <c r="AV32" s="66"/>
      <c r="AW32" s="67"/>
      <c r="AX32" s="66"/>
      <c r="AY32" s="67"/>
      <c r="AZ32" s="66"/>
      <c r="BA32" s="67"/>
      <c r="BB32" s="66"/>
      <c r="BC32" s="67"/>
      <c r="BD32" s="66"/>
      <c r="BE32" s="67"/>
      <c r="BF32" s="66"/>
      <c r="BG32" s="67"/>
      <c r="BH32" s="66"/>
      <c r="BI32" s="67"/>
      <c r="BJ32" s="66"/>
      <c r="BK32" s="67"/>
      <c r="BL32" s="66"/>
      <c r="BM32" s="67"/>
      <c r="BN32" s="66"/>
      <c r="BO32" s="67"/>
      <c r="BP32" s="66"/>
      <c r="BQ32" s="67"/>
      <c r="BR32" s="66"/>
      <c r="BS32" s="67"/>
      <c r="BT32" s="66"/>
      <c r="BU32" s="67"/>
      <c r="BV32" s="66"/>
      <c r="BW32" s="67"/>
      <c r="BX32" s="66"/>
      <c r="BY32" s="67"/>
      <c r="BZ32" s="64"/>
      <c r="CA32" s="65"/>
      <c r="CB32" s="64"/>
      <c r="CC32" s="65"/>
      <c r="CD32" s="66"/>
      <c r="CE32" s="67"/>
      <c r="CF32" s="66"/>
      <c r="CG32" s="67"/>
      <c r="CH32" s="66"/>
      <c r="CI32" s="67"/>
      <c r="CJ32" s="66"/>
      <c r="CK32" s="67"/>
      <c r="CL32" s="66"/>
      <c r="CM32" s="67"/>
      <c r="CN32" s="66"/>
      <c r="CO32" s="67"/>
      <c r="CP32" s="66"/>
      <c r="CQ32" s="67"/>
      <c r="CR32" s="66"/>
      <c r="CS32" s="67"/>
      <c r="CT32" s="66"/>
      <c r="CU32" s="67"/>
      <c r="CV32" s="66"/>
      <c r="CW32" s="67"/>
      <c r="CX32" s="66"/>
      <c r="CY32" s="67"/>
      <c r="CZ32" s="66"/>
      <c r="DA32" s="67"/>
      <c r="DB32" s="66"/>
      <c r="DC32" s="67"/>
      <c r="DD32" s="66"/>
      <c r="DE32" s="67"/>
      <c r="DF32" s="66"/>
      <c r="DG32" s="67"/>
      <c r="DH32" s="74"/>
      <c r="DI32" s="70"/>
      <c r="DJ32" s="62"/>
    </row>
    <row r="33" spans="1:114" ht="12" customHeight="1">
      <c r="A33" s="50" t="s">
        <v>64</v>
      </c>
      <c r="B33" s="51">
        <f>+('Deuda Interna dólares'!B6*'Deuda Interna dólares'!B32+'Deuda Externa dólares'!B7*'Deuda Externa dólares'!B41)/'Deuda Pública dólares'!B6</f>
        <v>7.5018319942394767</v>
      </c>
      <c r="C33" s="85" t="s">
        <v>65</v>
      </c>
      <c r="D33" s="53">
        <f>+('Deuda Interna dólares'!D6*'Deuda Interna dólares'!D32+'Deuda Externa dólares'!D7*'Deuda Externa dólares'!D41)/'Deuda Pública dólares'!D6</f>
        <v>7.3158619187975233</v>
      </c>
      <c r="E33" s="87" t="s">
        <v>65</v>
      </c>
      <c r="F33" s="53">
        <f>+('Deuda Interna dólares'!F6*'Deuda Interna dólares'!F32+'Deuda Externa dólares'!F7*'Deuda Externa dólares'!F41)/'Deuda Pública dólares'!F6</f>
        <v>7.2906610700884569</v>
      </c>
      <c r="G33" s="87" t="s">
        <v>65</v>
      </c>
      <c r="H33" s="53">
        <f>+('Deuda Interna dólares'!H6*'Deuda Interna dólares'!H32+'Deuda Externa dólares'!H7*'Deuda Externa dólares'!H41)/'Deuda Pública dólares'!H6</f>
        <v>7.2590347843587955</v>
      </c>
      <c r="I33" s="87" t="s">
        <v>65</v>
      </c>
      <c r="J33" s="53">
        <f>+('Deuda Interna dólares'!J6*'Deuda Interna dólares'!J32+'Deuda Externa dólares'!J7*'Deuda Externa dólares'!J41)/'Deuda Pública dólares'!J6</f>
        <v>7.2506648922128161</v>
      </c>
      <c r="K33" s="87" t="s">
        <v>65</v>
      </c>
      <c r="L33" s="53">
        <f>+('Deuda Interna dólares'!J6*'Deuda Interna dólares'!J32+'Deuda Externa dólares'!L7*'Deuda Externa dólares'!L41)/'Deuda Pública dólares'!L6</f>
        <v>7.2684589133519992</v>
      </c>
      <c r="M33" s="87" t="s">
        <v>65</v>
      </c>
      <c r="N33" s="53">
        <f>+('Deuda Interna dólares'!N6*'Deuda Interna dólares'!N32+'Deuda Externa dólares'!N7*'Deuda Externa dólares'!N41)/'Deuda Pública dólares'!N6</f>
        <v>7.2323136855236045</v>
      </c>
      <c r="O33" s="87" t="s">
        <v>65</v>
      </c>
      <c r="P33" s="53">
        <f>+('Deuda Interna dólares'!P6*'Deuda Interna dólares'!P32+'Deuda Externa dólares'!P7*'Deuda Externa dólares'!P41)/'Deuda Pública dólares'!P6</f>
        <v>7.2375370804751249</v>
      </c>
      <c r="Q33" s="87" t="s">
        <v>65</v>
      </c>
      <c r="R33" s="53">
        <f>+('Deuda Interna dólares'!R6*'Deuda Interna dólares'!R32+'Deuda Externa dólares'!R7*'Deuda Externa dólares'!R41)/'Deuda Pública dólares'!R6</f>
        <v>7.125843229155115</v>
      </c>
      <c r="S33" s="87" t="s">
        <v>65</v>
      </c>
      <c r="T33" s="53">
        <f>+('Deuda Interna dólares'!T6*'Deuda Interna dólares'!T32+'Deuda Externa dólares'!T7*'Deuda Externa dólares'!T41)/'Deuda Pública dólares'!T6</f>
        <v>7.0866517594280785</v>
      </c>
      <c r="U33" s="87" t="s">
        <v>65</v>
      </c>
      <c r="V33" s="53">
        <f>+('Deuda Interna dólares'!V6*'Deuda Interna dólares'!V32+'Deuda Externa dólares'!V7*'Deuda Externa dólares'!V41)/'Deuda Pública dólares'!V6</f>
        <v>7.0680639457936811</v>
      </c>
      <c r="W33" s="87" t="s">
        <v>65</v>
      </c>
      <c r="X33" s="53">
        <f>+('Deuda Interna dólares'!X6*'Deuda Interna dólares'!X32+'Deuda Externa dólares'!X7*'Deuda Externa dólares'!X41)/'Deuda Pública dólares'!X6</f>
        <v>7.0612034948740074</v>
      </c>
      <c r="Y33" s="87" t="s">
        <v>65</v>
      </c>
      <c r="Z33" s="53">
        <f>+('Deuda Interna dólares'!Z6*'Deuda Interna dólares'!Z32+'Deuda Externa dólares'!Z7*'Deuda Externa dólares'!Z41)/'Deuda Pública dólares'!Z6</f>
        <v>7.0847892012611853</v>
      </c>
      <c r="AA33" s="87" t="s">
        <v>65</v>
      </c>
      <c r="AB33" s="53">
        <f>+('Deuda Interna dólares'!AB6*'Deuda Interna dólares'!AB32+'Deuda Externa dólares'!AB7*'Deuda Externa dólares'!AB41)/'Deuda Pública dólares'!AB6</f>
        <v>7.1350345124886445</v>
      </c>
      <c r="AC33" s="87" t="s">
        <v>65</v>
      </c>
      <c r="AD33" s="53">
        <f>+('Deuda Interna dólares'!AD6*'Deuda Interna dólares'!AD32+'Deuda Externa dólares'!AD7*'Deuda Externa dólares'!AD41)/'Deuda Pública dólares'!AD6</f>
        <v>7.2220882676917961</v>
      </c>
      <c r="AE33" s="87" t="s">
        <v>65</v>
      </c>
      <c r="AF33" s="51">
        <f>+('Deuda Interna dólares'!AF6*'Deuda Interna dólares'!AF32+'Deuda Externa dólares'!AF7*'Deuda Externa dólares'!AF41)/'Deuda Pública dólares'!AF6</f>
        <v>7.2518630524009389</v>
      </c>
      <c r="AG33" s="85" t="s">
        <v>65</v>
      </c>
      <c r="AH33" s="51">
        <f>+('Deuda Interna dólares'!AH6*'Deuda Interna dólares'!AH32+'Deuda Externa dólares'!AH7*'Deuda Externa dólares'!AH41)/'Deuda Pública dólares'!AH6</f>
        <v>7.225150648566812</v>
      </c>
      <c r="AI33" s="85" t="s">
        <v>65</v>
      </c>
      <c r="AJ33" s="51">
        <f>+('Deuda Interna dólares'!AJ6*'Deuda Interna dólares'!AJ32+'Deuda Externa dólares'!AJ7*'Deuda Externa dólares'!AJ41)/'Deuda Pública dólares'!AJ6</f>
        <v>7.2224451952688096</v>
      </c>
      <c r="AK33" s="85" t="s">
        <v>65</v>
      </c>
      <c r="AL33" s="51">
        <f>+('Deuda Interna dólares'!AL6*'Deuda Interna dólares'!AL32+'Deuda Externa dólares'!AL7*'Deuda Externa dólares'!AL41)/'Deuda Pública dólares'!AL6</f>
        <v>7.2476607131680115</v>
      </c>
      <c r="AM33" s="85" t="s">
        <v>65</v>
      </c>
      <c r="AN33" s="51">
        <f>+('Deuda Interna dólares'!AN6*'Deuda Interna dólares'!AN32+'Deuda Externa dólares'!AN7*'Deuda Externa dólares'!AN41)/'Deuda Pública dólares'!AN6</f>
        <v>7.255507494698068</v>
      </c>
      <c r="AO33" s="85" t="s">
        <v>65</v>
      </c>
      <c r="AP33" s="53">
        <f>+('Deuda Interna dólares'!AP6*'Deuda Interna dólares'!AP32+'Deuda Externa dólares'!AP7*'Deuda Externa dólares'!AP41)/'Deuda Pública dólares'!AP6</f>
        <v>7.3125975550753877</v>
      </c>
      <c r="AQ33" s="87" t="s">
        <v>65</v>
      </c>
      <c r="AR33" s="53">
        <f>+('Deuda Interna dólares'!AR6*'Deuda Interna dólares'!AR32+'Deuda Externa dólares'!AR7*'Deuda Externa dólares'!AR41)/'Deuda Pública dólares'!AR6</f>
        <v>7.2842720881892911</v>
      </c>
      <c r="AS33" s="87" t="s">
        <v>65</v>
      </c>
      <c r="AT33" s="53">
        <f>+('Deuda Interna dólares'!AT6*'Deuda Interna dólares'!AT32+'Deuda Externa dólares'!AT7*'Deuda Externa dólares'!AT41)/'Deuda Pública dólares'!AT6</f>
        <v>7.2258840373251374</v>
      </c>
      <c r="AU33" s="87" t="s">
        <v>65</v>
      </c>
      <c r="AV33" s="53">
        <f>+('Deuda Interna dólares'!AV6*'Deuda Interna dólares'!AV32+'Deuda Externa dólares'!AV7*'Deuda Externa dólares'!AV41)/'Deuda Pública dólares'!AV6</f>
        <v>7.1931249829030017</v>
      </c>
      <c r="AW33" s="87" t="s">
        <v>65</v>
      </c>
      <c r="AX33" s="53">
        <f>+('Deuda Interna dólares'!AX6*'Deuda Interna dólares'!AX32+'Deuda Externa dólares'!AX7*'Deuda Externa dólares'!AX41)/'Deuda Pública dólares'!AX6</f>
        <v>7.1566046108634582</v>
      </c>
      <c r="AY33" s="87" t="s">
        <v>65</v>
      </c>
      <c r="AZ33" s="53">
        <f>+('Deuda Interna dólares'!AZ6*'Deuda Interna dólares'!AZ32+'Deuda Externa dólares'!AZ7*'Deuda Externa dólares'!AZ41)/'Deuda Pública dólares'!AZ6</f>
        <v>7.1619956085681524</v>
      </c>
      <c r="BA33" s="87" t="s">
        <v>65</v>
      </c>
      <c r="BB33" s="53">
        <f>+('Deuda Interna dólares'!BB6*'Deuda Interna dólares'!BB32+'Deuda Externa dólares'!BB7*'Deuda Externa dólares'!BB41)/'Deuda Pública dólares'!BB6</f>
        <v>7.1425837161392272</v>
      </c>
      <c r="BC33" s="87" t="s">
        <v>65</v>
      </c>
      <c r="BD33" s="53">
        <f>+('Deuda Interna dólares'!BD6*'Deuda Interna dólares'!BD32+'Deuda Externa dólares'!BD7*'Deuda Externa dólares'!BD41)/'Deuda Pública dólares'!BD6</f>
        <v>7.1556315494642559</v>
      </c>
      <c r="BE33" s="87" t="s">
        <v>65</v>
      </c>
      <c r="BF33" s="53">
        <f>+('Deuda Interna dólares'!BF6*'Deuda Interna dólares'!BF32+'Deuda Externa dólares'!BF7*'Deuda Externa dólares'!BF41)/'Deuda Pública dólares'!BF6</f>
        <v>7.2499128344948458</v>
      </c>
      <c r="BG33" s="87" t="s">
        <v>65</v>
      </c>
      <c r="BH33" s="53">
        <f>+('Deuda Interna dólares'!BH6*'Deuda Interna dólares'!BH32+'Deuda Externa dólares'!BH7*'Deuda Externa dólares'!BH41)/'Deuda Pública dólares'!BH6</f>
        <v>7.2366713971436294</v>
      </c>
      <c r="BI33" s="87" t="s">
        <v>65</v>
      </c>
      <c r="BJ33" s="53">
        <f>+('Deuda Interna dólares'!BJ6*'Deuda Interna dólares'!BJ32+'Deuda Externa dólares'!BJ7*'Deuda Externa dólares'!BJ41)/'Deuda Pública dólares'!BJ6</f>
        <v>7.2365422106515949</v>
      </c>
      <c r="BK33" s="87" t="s">
        <v>65</v>
      </c>
      <c r="BL33" s="53">
        <f>+('Deuda Interna dólares'!BL6*'Deuda Interna dólares'!BL32+'Deuda Externa dólares'!BL7*'Deuda Externa dólares'!BL41)/'Deuda Pública dólares'!BL6</f>
        <v>7.2550619492935144</v>
      </c>
      <c r="BM33" s="87" t="s">
        <v>65</v>
      </c>
      <c r="BN33" s="53">
        <f>+('Deuda Interna dólares'!BN6*'Deuda Interna dólares'!BN32+'Deuda Externa dólares'!BN7*'Deuda Externa dólares'!BN41)/'Deuda Pública dólares'!BN6</f>
        <v>7.346501185991956</v>
      </c>
      <c r="BO33" s="87" t="s">
        <v>65</v>
      </c>
      <c r="BP33" s="53">
        <f>+('Deuda Interna dólares'!BP6*'Deuda Interna dólares'!BP32+'Deuda Externa dólares'!BP7*'Deuda Externa dólares'!BP41)/'Deuda Pública dólares'!BP6</f>
        <v>7.3523049957908597</v>
      </c>
      <c r="BQ33" s="87" t="s">
        <v>65</v>
      </c>
      <c r="BR33" s="53">
        <f>+('Deuda Interna dólares'!BR6*'Deuda Interna dólares'!BR32+'Deuda Externa dólares'!BR7*'Deuda Externa dólares'!BR41)/'Deuda Pública dólares'!BR6</f>
        <v>7.338893682515363</v>
      </c>
      <c r="BS33" s="87" t="s">
        <v>65</v>
      </c>
      <c r="BT33" s="53">
        <f>+('Deuda Interna dólares'!BT6*'Deuda Interna dólares'!BT32+'Deuda Externa dólares'!BT7*'Deuda Externa dólares'!BT41)/'Deuda Pública dólares'!BT6</f>
        <v>7.9571776978265767</v>
      </c>
      <c r="BU33" s="87" t="s">
        <v>65</v>
      </c>
      <c r="BV33" s="53">
        <f>+('Deuda Interna dólares'!BV6*'Deuda Interna dólares'!BV32+'Deuda Externa dólares'!BV7*'Deuda Externa dólares'!BV41)/'Deuda Pública dólares'!BV6</f>
        <v>7.8686210196794857</v>
      </c>
      <c r="BW33" s="87" t="s">
        <v>65</v>
      </c>
      <c r="BX33" s="53">
        <f>+('Deuda Interna dólares'!BX6*'Deuda Interna dólares'!BX32+'Deuda Externa dólares'!BX7*'Deuda Externa dólares'!BX41)/'Deuda Pública dólares'!BX6</f>
        <v>7.9383182388867493</v>
      </c>
      <c r="BY33" s="87" t="s">
        <v>65</v>
      </c>
      <c r="BZ33" s="51">
        <f>+('Deuda Interna dólares'!BZ6*'Deuda Interna dólares'!BZ32+'Deuda Externa dólares'!BZ7*'Deuda Externa dólares'!BZ41)/'Deuda Pública dólares'!BZ6</f>
        <v>8.0424000325258351</v>
      </c>
      <c r="CA33" s="85" t="s">
        <v>65</v>
      </c>
      <c r="CB33" s="371">
        <f>+('Deuda Interna dólares'!CB6*'Deuda Interna dólares'!CB32+'Deuda Externa dólares'!CB7*'Deuda Externa dólares'!CB41)/'Deuda Pública dólares'!CB6</f>
        <v>8.1044360805769866</v>
      </c>
      <c r="CC33" s="85" t="s">
        <v>65</v>
      </c>
      <c r="CD33" s="379">
        <f>+('Deuda Interna dólares'!CD6*'Deuda Interna dólares'!CD32+'Deuda Externa dólares'!CD7*'Deuda Externa dólares'!CD41)/'Deuda Pública dólares'!CD6</f>
        <v>8.0845561573123721</v>
      </c>
      <c r="CE33" s="87" t="s">
        <v>65</v>
      </c>
      <c r="CF33" s="379">
        <f>+('Deuda Interna dólares'!CF6*'Deuda Interna dólares'!CF32+'Deuda Externa dólares'!CF7*'Deuda Externa dólares'!CF41)/'Deuda Pública dólares'!CF6</f>
        <v>8.1291417073189915</v>
      </c>
      <c r="CG33" s="87" t="s">
        <v>65</v>
      </c>
      <c r="CH33" s="379">
        <f>+('Deuda Interna dólares'!CH6*'Deuda Interna dólares'!CH32+'Deuda Externa dólares'!CH7*'Deuda Externa dólares'!CH41)/'Deuda Pública dólares'!CH6</f>
        <v>8.3049339722256033</v>
      </c>
      <c r="CI33" s="87" t="s">
        <v>65</v>
      </c>
      <c r="CJ33" s="379">
        <f>+('Deuda Interna dólares'!CJ6*'Deuda Interna dólares'!CJ32+'Deuda Externa dólares'!CJ7*'Deuda Externa dólares'!CJ41)/'Deuda Pública dólares'!CJ6</f>
        <v>8.3330986981828676</v>
      </c>
      <c r="CK33" s="87" t="s">
        <v>65</v>
      </c>
      <c r="CL33" s="379">
        <f>+('Deuda Interna dólares'!CL6*'Deuda Interna dólares'!CL32+'Deuda Externa dólares'!CL7*'Deuda Externa dólares'!CL41)/'Deuda Pública dólares'!CL6</f>
        <v>8.250852788511871</v>
      </c>
      <c r="CM33" s="87" t="s">
        <v>65</v>
      </c>
      <c r="CN33" s="379">
        <f>+('Deuda Interna dólares'!CN6*'Deuda Interna dólares'!CN32+'Deuda Externa dólares'!CN7*'Deuda Externa dólares'!CN41)/'Deuda Pública dólares'!CN6</f>
        <v>8.3602945108216939</v>
      </c>
      <c r="CO33" s="87" t="s">
        <v>65</v>
      </c>
      <c r="CP33" s="379">
        <f>+('Deuda Interna dólares'!CP6*'Deuda Interna dólares'!CP32+'Deuda Externa dólares'!CP7*'Deuda Externa dólares'!CP41)/'Deuda Pública dólares'!CP6</f>
        <v>8.3407237633238047</v>
      </c>
      <c r="CQ33" s="87" t="s">
        <v>65</v>
      </c>
      <c r="CR33" s="53">
        <f>+('Deuda Interna dólares'!CR6*'Deuda Interna dólares'!CR32+'Deuda Externa dólares'!CR7*'Deuda Externa dólares'!CR41)/'Deuda Pública dólares'!CR6</f>
        <v>8.3623426307650366</v>
      </c>
      <c r="CS33" s="87" t="s">
        <v>65</v>
      </c>
      <c r="CT33" s="53">
        <f>+('Deuda Interna dólares'!CT6*'Deuda Interna dólares'!CT32+'Deuda Externa dólares'!CT7*'Deuda Externa dólares'!CT41)/'Deuda Pública dólares'!CT6</f>
        <v>8.3179295065567391</v>
      </c>
      <c r="CU33" s="87" t="s">
        <v>65</v>
      </c>
      <c r="CV33" s="53">
        <f>+('Deuda Interna dólares'!CV6*'Deuda Interna dólares'!CV32+'Deuda Externa dólares'!CV7*'Deuda Externa dólares'!CV41)/'Deuda Pública dólares'!CV6</f>
        <v>8.2966970582582</v>
      </c>
      <c r="CW33" s="87" t="s">
        <v>65</v>
      </c>
      <c r="CX33" s="53">
        <f>+('Deuda Interna dólares'!CX6*'Deuda Interna dólares'!CX32+'Deuda Externa dólares'!CX7*'Deuda Externa dólares'!CX41)/'Deuda Pública dólares'!CX6</f>
        <v>8.3124925152657134</v>
      </c>
      <c r="CY33" s="87" t="s">
        <v>65</v>
      </c>
      <c r="CZ33" s="53">
        <f>+('Deuda Interna dólares'!CZ6*'Deuda Interna dólares'!CZ32+'Deuda Externa dólares'!CZ7*'Deuda Externa dólares'!CZ41)/'Deuda Pública dólares'!CZ6</f>
        <v>8.2854287307447283</v>
      </c>
      <c r="DA33" s="87" t="s">
        <v>65</v>
      </c>
      <c r="DB33" s="53">
        <f>+('Deuda Interna dólares'!DB6*'Deuda Interna dólares'!DB32+'Deuda Externa dólares'!DB7*'Deuda Externa dólares'!DB41)/'Deuda Pública dólares'!DB6</f>
        <v>8.287547174275776</v>
      </c>
      <c r="DC33" s="87" t="s">
        <v>65</v>
      </c>
      <c r="DD33" s="53">
        <f>+('Deuda Interna dólares'!DD6*'Deuda Interna dólares'!DD32+'Deuda Externa dólares'!DD7*'Deuda Externa dólares'!DD41)/'Deuda Pública dólares'!DD6</f>
        <v>8.2697329401825481</v>
      </c>
      <c r="DE33" s="87" t="s">
        <v>65</v>
      </c>
      <c r="DF33" s="53">
        <f>+('Deuda Interna dólares'!DF6*'Deuda Interna dólares'!DF32+'Deuda Externa dólares'!DF7*'Deuda Externa dólares'!DF41)/'Deuda Pública dólares'!DF6</f>
        <v>8.2518014721734083</v>
      </c>
      <c r="DG33" s="87" t="s">
        <v>65</v>
      </c>
      <c r="DH33" s="75">
        <f>+('Deuda Interna dólares'!DH6*'Deuda Interna dólares'!DH32+'Deuda Externa dólares'!DH7*'Deuda Externa dólares'!DH41)/'Deuda Pública dólares'!DH6</f>
        <v>8.2234988604583172</v>
      </c>
      <c r="DI33" s="89" t="s">
        <v>65</v>
      </c>
      <c r="DJ33" s="62"/>
    </row>
    <row r="34" spans="1:114" s="18" customFormat="1">
      <c r="A34" s="50" t="s">
        <v>193</v>
      </c>
      <c r="B34" s="51">
        <f>+'Deuda Pública colones'!B34</f>
        <v>5.4659118145536993</v>
      </c>
      <c r="C34" s="85" t="s">
        <v>65</v>
      </c>
      <c r="D34" s="53">
        <f>+'Deuda Pública colones'!D34</f>
        <v>5.384207032858483</v>
      </c>
      <c r="E34" s="87" t="s">
        <v>65</v>
      </c>
      <c r="F34" s="53">
        <f>+'Deuda Pública colones'!F34</f>
        <v>5.3963804511771087</v>
      </c>
      <c r="G34" s="87" t="s">
        <v>65</v>
      </c>
      <c r="H34" s="53">
        <f>+'Deuda Pública colones'!H34</f>
        <v>5.3832931464843474</v>
      </c>
      <c r="I34" s="87" t="s">
        <v>65</v>
      </c>
      <c r="J34" s="53">
        <f>+'Deuda Pública colones'!J34</f>
        <v>5.4433732037227545</v>
      </c>
      <c r="K34" s="87" t="s">
        <v>65</v>
      </c>
      <c r="L34" s="53">
        <f>+'Deuda Pública colones'!L34</f>
        <v>5.3971769996100898</v>
      </c>
      <c r="M34" s="87" t="s">
        <v>65</v>
      </c>
      <c r="N34" s="53">
        <f>+'Deuda Pública colones'!N34</f>
        <v>5.2971193752246668</v>
      </c>
      <c r="O34" s="87" t="s">
        <v>65</v>
      </c>
      <c r="P34" s="53">
        <f>+'Deuda Pública colones'!P34</f>
        <v>5.2628366484189204</v>
      </c>
      <c r="Q34" s="87" t="s">
        <v>65</v>
      </c>
      <c r="R34" s="53">
        <f>+'Deuda Pública colones'!R34</f>
        <v>5.2133610115387237</v>
      </c>
      <c r="S34" s="87" t="s">
        <v>65</v>
      </c>
      <c r="T34" s="53">
        <f>+'Deuda Pública colones'!T34</f>
        <v>5.2244323421721379</v>
      </c>
      <c r="U34" s="87" t="s">
        <v>65</v>
      </c>
      <c r="V34" s="53">
        <f>+'Deuda Pública colones'!V34</f>
        <v>5.2230422002755468</v>
      </c>
      <c r="W34" s="87" t="s">
        <v>65</v>
      </c>
      <c r="X34" s="53">
        <f>+'Deuda Pública colones'!X34</f>
        <v>5.1929479053994978</v>
      </c>
      <c r="Y34" s="87" t="s">
        <v>65</v>
      </c>
      <c r="Z34" s="53">
        <f>+(('Deuda Interna dólares'!Z6*'Deuda Interna dólares'!Z35)+ ('Deuda Externa dólares'!Z7*'Deuda Externa dólares'!Z44))/Z6</f>
        <v>5.1435228749323683</v>
      </c>
      <c r="AA34" s="87" t="s">
        <v>65</v>
      </c>
      <c r="AB34" s="53">
        <f>+(('Deuda Interna dólares'!AB6*'Deuda Interna dólares'!AB35)+ ('Deuda Externa dólares'!AB7*'Deuda Externa dólares'!AB44))/AB6</f>
        <v>5.1930572288128394</v>
      </c>
      <c r="AC34" s="87" t="s">
        <v>65</v>
      </c>
      <c r="AD34" s="42">
        <f>+(('Deuda Interna dólares'!AD6*'Deuda Interna dólares'!AD35)+ ('Deuda Externa dólares'!AD7*'Deuda Externa dólares'!AD44))/AD6</f>
        <v>5.3005803009192327</v>
      </c>
      <c r="AE34" s="87" t="s">
        <v>65</v>
      </c>
      <c r="AF34" s="287">
        <f>+(('Deuda Interna dólares'!AF6*'Deuda Interna dólares'!AF35)+ ('Deuda Externa dólares'!AF7*'Deuda Externa dólares'!AF44))/AF6</f>
        <v>5.5236483684202407</v>
      </c>
      <c r="AG34" s="85" t="s">
        <v>65</v>
      </c>
      <c r="AH34" s="287">
        <f>+(('Deuda Interna dólares'!AH6*'Deuda Interna dólares'!AH35)+ ('Deuda Externa dólares'!AH7*'Deuda Externa dólares'!AH44))/AH6</f>
        <v>5.2391988608004754</v>
      </c>
      <c r="AI34" s="85" t="s">
        <v>65</v>
      </c>
      <c r="AJ34" s="287">
        <f>+(('Deuda Interna dólares'!AJ6*'Deuda Interna dólares'!AJ35)+ ('Deuda Externa dólares'!AJ7*'Deuda Externa dólares'!AJ44))/AJ6</f>
        <v>5.4643967597934964</v>
      </c>
      <c r="AK34" s="85" t="s">
        <v>65</v>
      </c>
      <c r="AL34" s="287">
        <f>+(('Deuda Interna dólares'!AL6*'Deuda Interna dólares'!AL35)+ ('Deuda Externa dólares'!AL7*'Deuda Externa dólares'!AL44))/AL6</f>
        <v>5.2635541781575022</v>
      </c>
      <c r="AM34" s="85" t="s">
        <v>65</v>
      </c>
      <c r="AN34" s="287">
        <f>+(('Deuda Interna dólares'!AN6*'Deuda Interna dólares'!AN35)+ ('Deuda Externa dólares'!AN7*'Deuda Externa dólares'!AN44))/AN6</f>
        <v>5.1882479271064774</v>
      </c>
      <c r="AO34" s="85" t="s">
        <v>65</v>
      </c>
      <c r="AP34" s="42">
        <f>+(('Deuda Interna dólares'!AP6*'Deuda Interna dólares'!AP35)+ ('Deuda Externa dólares'!AP7*'Deuda Externa dólares'!AP44))/AP6</f>
        <v>5.2893144050941174</v>
      </c>
      <c r="AQ34" s="87" t="s">
        <v>65</v>
      </c>
      <c r="AR34" s="42">
        <f>+(('Deuda Interna dólares'!AR6*'Deuda Interna dólares'!AR35)+ ('Deuda Externa dólares'!AR7*'Deuda Externa dólares'!AR44))/AR6</f>
        <v>5.2655389503914778</v>
      </c>
      <c r="AS34" s="87" t="s">
        <v>65</v>
      </c>
      <c r="AT34" s="42">
        <f>+(('Deuda Interna dólares'!AT6*'Deuda Interna dólares'!AT35)+ ('Deuda Externa dólares'!AT7*'Deuda Externa dólares'!AT44))/AT6</f>
        <v>5.2271568339609527</v>
      </c>
      <c r="AU34" s="87" t="s">
        <v>65</v>
      </c>
      <c r="AV34" s="42">
        <f>+(('Deuda Interna dólares'!AV6*'Deuda Interna dólares'!AV35)+ ('Deuda Externa dólares'!AV7*'Deuda Externa dólares'!AV44))/AV6</f>
        <v>5.2516123071431151</v>
      </c>
      <c r="AW34" s="87" t="s">
        <v>65</v>
      </c>
      <c r="AX34" s="42">
        <f>+(('Deuda Interna dólares'!AX6*'Deuda Interna dólares'!AX35)+ ('Deuda Externa dólares'!AX7*'Deuda Externa dólares'!AX44))/AX6</f>
        <v>5.2108014264610363</v>
      </c>
      <c r="AY34" s="87" t="s">
        <v>65</v>
      </c>
      <c r="AZ34" s="42">
        <f>+(('Deuda Interna dólares'!AZ6*'Deuda Interna dólares'!AZ35)+ ('Deuda Externa dólares'!AZ7*'Deuda Externa dólares'!AZ44))/AZ6</f>
        <v>5.2231732105158075</v>
      </c>
      <c r="BA34" s="87" t="s">
        <v>65</v>
      </c>
      <c r="BB34" s="42">
        <f>+(('Deuda Interna dólares'!BB6*'Deuda Interna dólares'!BB35)+ ('Deuda Externa dólares'!BB7*'Deuda Externa dólares'!BB44))/BB6</f>
        <v>5.2251185503548152</v>
      </c>
      <c r="BC34" s="87" t="s">
        <v>65</v>
      </c>
      <c r="BD34" s="42">
        <f>+(('Deuda Interna dólares'!BD6*'Deuda Interna dólares'!BD35)+ ('Deuda Externa dólares'!BD7*'Deuda Externa dólares'!BD44))/BD6</f>
        <v>5.2965024410017962</v>
      </c>
      <c r="BE34" s="87" t="s">
        <v>65</v>
      </c>
      <c r="BF34" s="42">
        <f>+(('Deuda Interna dólares'!BF6*'Deuda Interna dólares'!BF35)+ ('Deuda Externa dólares'!BF7*'Deuda Externa dólares'!BF44))/BF6</f>
        <v>5.4962670066423112</v>
      </c>
      <c r="BG34" s="87" t="s">
        <v>65</v>
      </c>
      <c r="BH34" s="42">
        <f>+(('Deuda Interna dólares'!BH6*'Deuda Interna dólares'!BH35)+ ('Deuda Externa dólares'!BH7*'Deuda Externa dólares'!BH44))/BH6</f>
        <v>5.5020024565847567</v>
      </c>
      <c r="BI34" s="87" t="s">
        <v>65</v>
      </c>
      <c r="BJ34" s="42">
        <f>+(('Deuda Interna dólares'!BJ6*'Deuda Interna dólares'!BJ35)+ ('Deuda Externa dólares'!BJ7*'Deuda Externa dólares'!BJ44))/BJ6</f>
        <v>5.4936171043182469</v>
      </c>
      <c r="BK34" s="87" t="s">
        <v>65</v>
      </c>
      <c r="BL34" s="42">
        <f>+(('Deuda Interna dólares'!BL6*'Deuda Interna dólares'!BL35)+ ('Deuda Externa dólares'!BL7*'Deuda Externa dólares'!BL44))/BL6</f>
        <v>5.5039691840695486</v>
      </c>
      <c r="BM34" s="87" t="s">
        <v>65</v>
      </c>
      <c r="BN34" s="42">
        <f>+(('Deuda Interna dólares'!BN6*'Deuda Interna dólares'!BN35)+ ('Deuda Externa dólares'!BN7*'Deuda Externa dólares'!BN44))/BN6</f>
        <v>5.5831483516806051</v>
      </c>
      <c r="BO34" s="87" t="s">
        <v>65</v>
      </c>
      <c r="BP34" s="42">
        <f>+(('Deuda Interna dólares'!BP6*'Deuda Interna dólares'!BP35)+ ('Deuda Externa dólares'!BP7*'Deuda Externa dólares'!BP44))/BP6</f>
        <v>5.6156578948694627</v>
      </c>
      <c r="BQ34" s="87" t="s">
        <v>65</v>
      </c>
      <c r="BR34" s="42">
        <f>+(('Deuda Interna dólares'!BR6*'Deuda Interna dólares'!BR35)+ ('Deuda Externa dólares'!BR7*'Deuda Externa dólares'!BR44))/BR6</f>
        <v>5.6414698425363197</v>
      </c>
      <c r="BS34" s="87" t="s">
        <v>65</v>
      </c>
      <c r="BT34" s="42">
        <f>+(('Deuda Interna dólares'!BT6*'Deuda Interna dólares'!BT35)+ ('Deuda Externa dólares'!BT7*'Deuda Externa dólares'!BT44))/BT6</f>
        <v>6.3030499315162967</v>
      </c>
      <c r="BU34" s="87" t="s">
        <v>65</v>
      </c>
      <c r="BV34" s="42">
        <f>+(('Deuda Interna dólares'!BV6*'Deuda Interna dólares'!BV35)+ ('Deuda Externa dólares'!BV7*'Deuda Externa dólares'!BV44))/BV6</f>
        <v>6.220099526546484</v>
      </c>
      <c r="BW34" s="87" t="s">
        <v>65</v>
      </c>
      <c r="BX34" s="42">
        <f>+(('Deuda Interna dólares'!BX6*'Deuda Interna dólares'!BX35)+ ('Deuda Externa dólares'!BX7*'Deuda Externa dólares'!BX44))/BX6</f>
        <v>6.1632430807993819</v>
      </c>
      <c r="BY34" s="87" t="s">
        <v>65</v>
      </c>
      <c r="BZ34" s="287">
        <f>+(('Deuda Interna dólares'!BZ6*'Deuda Interna dólares'!BZ35)+ ('Deuda Externa dólares'!BZ7*'Deuda Externa dólares'!BZ44))/BZ6</f>
        <v>6.286188165926327</v>
      </c>
      <c r="CA34" s="85" t="s">
        <v>65</v>
      </c>
      <c r="CB34" s="372">
        <f>+(('Deuda Interna dólares'!CB6*'Deuda Interna dólares'!CB35)+ ('Deuda Externa dólares'!CB7*'Deuda Externa dólares'!CB44))/CB6</f>
        <v>6.3762209820992428</v>
      </c>
      <c r="CC34" s="85" t="s">
        <v>65</v>
      </c>
      <c r="CD34" s="380">
        <f>+(('Deuda Interna dólares'!CD6*'Deuda Interna dólares'!CD35)+ ('Deuda Externa dólares'!CD7*'Deuda Externa dólares'!CD44))/CD6</f>
        <v>6.4265497842894774</v>
      </c>
      <c r="CE34" s="87" t="s">
        <v>65</v>
      </c>
      <c r="CF34" s="380">
        <f>+(('Deuda Interna dólares'!CF6*'Deuda Interna dólares'!CF35)+ ('Deuda Externa dólares'!CF7*'Deuda Externa dólares'!CF44))/CF6</f>
        <v>6.4424397427303841</v>
      </c>
      <c r="CG34" s="87" t="s">
        <v>65</v>
      </c>
      <c r="CH34" s="380">
        <f>+(('Deuda Interna dólares'!CH6*'Deuda Interna dólares'!CH35)+ ('Deuda Externa dólares'!CH7*'Deuda Externa dólares'!CH44))/CH6</f>
        <v>6.5074351802482857</v>
      </c>
      <c r="CI34" s="87" t="s">
        <v>65</v>
      </c>
      <c r="CJ34" s="380">
        <f>+(('Deuda Interna dólares'!CJ6*'Deuda Interna dólares'!CJ35)+ ('Deuda Externa dólares'!CJ7*'Deuda Externa dólares'!CJ44))/CJ6</f>
        <v>7.0991094129069428</v>
      </c>
      <c r="CK34" s="87" t="s">
        <v>65</v>
      </c>
      <c r="CL34" s="380">
        <f>+(('Deuda Interna dólares'!CL6*'Deuda Interna dólares'!CL35)+ ('Deuda Externa dólares'!CL7*'Deuda Externa dólares'!CL44))/CL6</f>
        <v>7.0283118559014426</v>
      </c>
      <c r="CM34" s="87" t="s">
        <v>65</v>
      </c>
      <c r="CN34" s="380">
        <f>+(('Deuda Interna dólares'!CN6*'Deuda Interna dólares'!CN35)+ ('Deuda Externa dólares'!CN7*'Deuda Externa dólares'!CN44))/CN6</f>
        <v>6.6203241431564797</v>
      </c>
      <c r="CO34" s="87" t="s">
        <v>65</v>
      </c>
      <c r="CP34" s="380">
        <f>+(('Deuda Interna dólares'!CP6*'Deuda Interna dólares'!CP35)+ ('Deuda Externa dólares'!CP7*'Deuda Externa dólares'!CP44))/CP6</f>
        <v>6.6573230124237179</v>
      </c>
      <c r="CQ34" s="87" t="s">
        <v>65</v>
      </c>
      <c r="CR34" s="86">
        <f>+(('Deuda Interna dólares'!CR6*'Deuda Interna dólares'!CR35)+ ('Deuda Externa dólares'!CR7*'Deuda Externa dólares'!CR44))/CR6</f>
        <v>6.6558006568410049</v>
      </c>
      <c r="CS34" s="87" t="s">
        <v>65</v>
      </c>
      <c r="CT34" s="86">
        <f>+(('Deuda Interna dólares'!CT6*'Deuda Interna dólares'!CT35)+ ('Deuda Externa dólares'!CT7*'Deuda Externa dólares'!CT44))/CT6</f>
        <v>6.6264948749791044</v>
      </c>
      <c r="CU34" s="87" t="s">
        <v>65</v>
      </c>
      <c r="CV34" s="86">
        <f>+(('Deuda Interna dólares'!CV6*'Deuda Interna dólares'!CV35)+ ('Deuda Externa dólares'!CV7*'Deuda Externa dólares'!CV44))/CV6</f>
        <v>6.6803169369949309</v>
      </c>
      <c r="CW34" s="87" t="s">
        <v>65</v>
      </c>
      <c r="CX34" s="86">
        <f>+(('Deuda Interna dólares'!CX6*'Deuda Interna dólares'!CX35)+ ('Deuda Externa dólares'!CX7*'Deuda Externa dólares'!CX44))/CX6</f>
        <v>6.7106350595650346</v>
      </c>
      <c r="CY34" s="87" t="s">
        <v>65</v>
      </c>
      <c r="CZ34" s="86">
        <f>+(('Deuda Interna dólares'!CZ6*'Deuda Interna dólares'!CZ35)+ ('Deuda Externa dólares'!CZ7*'Deuda Externa dólares'!CZ44))/CZ6</f>
        <v>6.6729192332697007</v>
      </c>
      <c r="DA34" s="87" t="s">
        <v>65</v>
      </c>
      <c r="DB34" s="86">
        <f>+(('Deuda Interna dólares'!DB6*'Deuda Interna dólares'!DB35)+ ('Deuda Externa dólares'!DB7*'Deuda Externa dólares'!DB44))/DB6</f>
        <v>6.7368111996439124</v>
      </c>
      <c r="DC34" s="87" t="s">
        <v>65</v>
      </c>
      <c r="DD34" s="86">
        <f>+(('Deuda Interna dólares'!DD6*'Deuda Interna dólares'!DD35)+ ('Deuda Externa dólares'!DD7*'Deuda Externa dólares'!DD44))/DD6</f>
        <v>6.702184280690747</v>
      </c>
      <c r="DE34" s="87" t="s">
        <v>65</v>
      </c>
      <c r="DF34" s="86">
        <f>+(('Deuda Interna dólares'!DF6*'Deuda Interna dólares'!DF35)+ ('Deuda Externa dólares'!DF7*'Deuda Externa dólares'!DF44))/DF6</f>
        <v>6.686605559139962</v>
      </c>
      <c r="DG34" s="87" t="s">
        <v>65</v>
      </c>
      <c r="DH34" s="88">
        <f>+(('Deuda Interna dólares'!DH6*'Deuda Interna dólares'!DH35)+ ('Deuda Externa dólares'!DH7*'Deuda Externa dólares'!DH44))/DH6</f>
        <v>6.7167860728331874</v>
      </c>
      <c r="DI34" s="89" t="s">
        <v>65</v>
      </c>
      <c r="DJ34" s="62"/>
    </row>
    <row r="35" spans="1:114" s="18" customFormat="1">
      <c r="A35" s="50" t="s">
        <v>98</v>
      </c>
      <c r="B35" s="202">
        <v>7.0203315693013926E-2</v>
      </c>
      <c r="C35" s="288"/>
      <c r="D35" s="203">
        <v>6.3687643721286463E-2</v>
      </c>
      <c r="E35" s="289"/>
      <c r="F35" s="203">
        <v>5.8451979604215998E-2</v>
      </c>
      <c r="G35" s="289"/>
      <c r="H35" s="203">
        <v>5.1113519828183053E-2</v>
      </c>
      <c r="I35" s="289"/>
      <c r="J35" s="203">
        <v>4.5745235484071986E-2</v>
      </c>
      <c r="K35" s="289"/>
      <c r="L35" s="203">
        <v>4.0046144596312498E-2</v>
      </c>
      <c r="M35" s="289"/>
      <c r="N35" s="203">
        <v>3.6191979344642029E-2</v>
      </c>
      <c r="O35" s="289"/>
      <c r="P35" s="203">
        <v>3.4414389046516572E-2</v>
      </c>
      <c r="Q35" s="289"/>
      <c r="R35" s="203">
        <v>3.3005707547749001E-2</v>
      </c>
      <c r="S35" s="289"/>
      <c r="T35" s="203">
        <v>3.1645707308125895E-2</v>
      </c>
      <c r="U35" s="289"/>
      <c r="V35" s="203">
        <v>3.5480494350163344E-2</v>
      </c>
      <c r="W35" s="289"/>
      <c r="X35" s="203">
        <v>3.0788928879793998E-2</v>
      </c>
      <c r="Y35" s="289"/>
      <c r="Z35" s="203">
        <v>3.0889813722826127E-2</v>
      </c>
      <c r="AA35" s="289"/>
      <c r="AB35" s="203">
        <v>3.2390501862554731E-2</v>
      </c>
      <c r="AC35" s="289"/>
      <c r="AD35" s="203">
        <v>3.2654387965793362E-2</v>
      </c>
      <c r="AE35" s="289"/>
      <c r="AF35" s="202">
        <v>3.3162369599749039E-2</v>
      </c>
      <c r="AG35" s="288"/>
      <c r="AH35" s="202">
        <v>3.3027784393302284E-2</v>
      </c>
      <c r="AI35" s="288"/>
      <c r="AJ35" s="202">
        <v>3.3079529903625469E-2</v>
      </c>
      <c r="AK35" s="288"/>
      <c r="AL35" s="202">
        <v>3.1324987997544212E-2</v>
      </c>
      <c r="AM35" s="288"/>
      <c r="AN35" s="202">
        <v>3.0657216247810991E-2</v>
      </c>
      <c r="AO35" s="288"/>
      <c r="AP35" s="203">
        <v>3.0300032130924522E-2</v>
      </c>
      <c r="AQ35" s="87"/>
      <c r="AR35" s="203">
        <v>3.2875302448663449E-2</v>
      </c>
      <c r="AS35" s="87"/>
      <c r="AT35" s="203">
        <v>3.6138290803284068E-2</v>
      </c>
      <c r="AU35" s="87"/>
      <c r="AV35" s="203">
        <v>4.0403085246762595E-2</v>
      </c>
      <c r="AW35" s="87"/>
      <c r="AX35" s="203">
        <v>4.5734594675799281E-2</v>
      </c>
      <c r="AY35" s="87"/>
      <c r="AZ35" s="203">
        <v>5.333633024153181E-2</v>
      </c>
      <c r="BA35" s="87"/>
      <c r="BB35" s="203">
        <v>6.1362548419229834E-2</v>
      </c>
      <c r="BC35" s="87"/>
      <c r="BD35" s="203">
        <v>7.4060174456126726E-2</v>
      </c>
      <c r="BE35" s="87"/>
      <c r="BF35" s="203">
        <v>8.5696405914686927E-2</v>
      </c>
      <c r="BG35" s="87"/>
      <c r="BH35" s="203">
        <v>0.10380077706386322</v>
      </c>
      <c r="BI35" s="87"/>
      <c r="BJ35" s="203">
        <v>0.12291563615015848</v>
      </c>
      <c r="BK35" s="87"/>
      <c r="BL35" s="203">
        <v>6.2505586392534881E-2</v>
      </c>
      <c r="BM35" s="87"/>
      <c r="BN35" s="203">
        <v>6.3154374808539748E-2</v>
      </c>
      <c r="BO35" s="87"/>
      <c r="BP35" s="203">
        <v>6.5773081611640388E-2</v>
      </c>
      <c r="BQ35" s="87"/>
      <c r="BR35" s="203">
        <v>6.3111971974595865E-2</v>
      </c>
      <c r="BS35" s="87"/>
      <c r="BT35" s="203">
        <v>6.2989118581685544E-2</v>
      </c>
      <c r="BU35" s="87"/>
      <c r="BV35" s="203">
        <v>6.1779865432032656E-2</v>
      </c>
      <c r="BW35" s="87"/>
      <c r="BX35" s="203">
        <v>6.0819702358494043E-2</v>
      </c>
      <c r="BY35" s="87"/>
      <c r="BZ35" s="202">
        <v>5.4461474867926692E-2</v>
      </c>
      <c r="CA35" s="85"/>
      <c r="CB35" s="79">
        <v>5.1989916812755103E-2</v>
      </c>
      <c r="CC35" s="85"/>
      <c r="CD35" s="203">
        <v>4.9508547093939724E-2</v>
      </c>
      <c r="CE35" s="87"/>
      <c r="CF35" s="203">
        <v>5.5136800333225072E-2</v>
      </c>
      <c r="CG35" s="87"/>
      <c r="CH35" s="203">
        <v>5.561277552629152E-2</v>
      </c>
      <c r="CI35" s="87"/>
      <c r="CJ35" s="203">
        <v>5.5358504510811049E-2</v>
      </c>
      <c r="CK35" s="87"/>
      <c r="CL35" s="203">
        <v>5.4899848817342251E-2</v>
      </c>
      <c r="CM35" s="87"/>
      <c r="CN35" s="203">
        <v>5.415966233903495E-2</v>
      </c>
      <c r="CO35" s="87"/>
      <c r="CP35" s="203">
        <v>5.279231758319277E-2</v>
      </c>
      <c r="CQ35" s="87"/>
      <c r="CR35" s="203">
        <v>5.1039051970312679E-2</v>
      </c>
      <c r="CS35" s="87"/>
      <c r="CT35" s="203">
        <v>5.0491288155750283E-2</v>
      </c>
      <c r="CU35" s="87"/>
      <c r="CV35" s="203">
        <v>5.0424293258624957E-2</v>
      </c>
      <c r="CW35" s="87"/>
      <c r="CX35" s="203">
        <v>4.8758703791754024E-2</v>
      </c>
      <c r="CY35" s="87"/>
      <c r="CZ35" s="203">
        <v>4.854997761262967E-2</v>
      </c>
      <c r="DA35" s="87"/>
      <c r="DB35" s="203">
        <v>4.8415906149932408E-2</v>
      </c>
      <c r="DC35" s="87"/>
      <c r="DD35" s="203">
        <v>4.7853375934907912E-2</v>
      </c>
      <c r="DE35" s="87"/>
      <c r="DF35" s="203">
        <v>4.713042517486829E-2</v>
      </c>
      <c r="DG35" s="87"/>
      <c r="DH35" s="226">
        <v>4.6843035432047112E-2</v>
      </c>
      <c r="DI35" s="89"/>
      <c r="DJ35" s="62"/>
    </row>
    <row r="36" spans="1:114" s="18" customFormat="1">
      <c r="A36" s="50" t="s">
        <v>189</v>
      </c>
      <c r="B36" s="51">
        <f>+'Deuda Pública colones'!B36</f>
        <v>4.8364896622130731</v>
      </c>
      <c r="C36" s="85" t="s">
        <v>65</v>
      </c>
      <c r="D36" s="53">
        <f>+'Deuda Pública colones'!D36</f>
        <v>4.8364896622130731</v>
      </c>
      <c r="E36" s="87" t="s">
        <v>65</v>
      </c>
      <c r="F36" s="53">
        <f>+'Deuda Pública colones'!F36</f>
        <v>4.8364896622130731</v>
      </c>
      <c r="G36" s="87" t="s">
        <v>65</v>
      </c>
      <c r="H36" s="53">
        <f>+'Deuda Pública colones'!H36</f>
        <v>4.8556087541768456</v>
      </c>
      <c r="I36" s="87" t="s">
        <v>65</v>
      </c>
      <c r="J36" s="53">
        <f>+'Deuda Pública colones'!J36</f>
        <v>4.8556087541768456</v>
      </c>
      <c r="K36" s="87" t="s">
        <v>65</v>
      </c>
      <c r="L36" s="53">
        <f>+'Deuda Pública colones'!L36</f>
        <v>4.8556087541768456</v>
      </c>
      <c r="M36" s="87" t="s">
        <v>65</v>
      </c>
      <c r="N36" s="53">
        <f>+'Deuda Pública colones'!N36</f>
        <v>4.8494422146127931</v>
      </c>
      <c r="O36" s="87" t="s">
        <v>65</v>
      </c>
      <c r="P36" s="53">
        <f>+'Deuda Pública colones'!P36</f>
        <v>4.8494422146127931</v>
      </c>
      <c r="Q36" s="87" t="s">
        <v>65</v>
      </c>
      <c r="R36" s="53">
        <f>+'Deuda Pública colones'!R36</f>
        <v>4.8494422146127931</v>
      </c>
      <c r="S36" s="87" t="s">
        <v>65</v>
      </c>
      <c r="T36" s="53">
        <f>+'Deuda Pública colones'!T36</f>
        <v>4.8549328781912449</v>
      </c>
      <c r="U36" s="87" t="s">
        <v>65</v>
      </c>
      <c r="V36" s="53">
        <f>+'Deuda Pública colones'!V36</f>
        <v>4.8549328781912449</v>
      </c>
      <c r="W36" s="87" t="s">
        <v>65</v>
      </c>
      <c r="X36" s="53">
        <f>+'Deuda Pública colones'!X36</f>
        <v>4.8549328781912449</v>
      </c>
      <c r="Y36" s="87" t="s">
        <v>65</v>
      </c>
      <c r="Z36" s="53">
        <f>+'Deuda Pública colones'!Z36</f>
        <v>4.9308182240045797</v>
      </c>
      <c r="AA36" s="87" t="s">
        <v>65</v>
      </c>
      <c r="AB36" s="53">
        <f>+'Deuda Pública colones'!AB36</f>
        <v>4.9308182240045797</v>
      </c>
      <c r="AC36" s="87" t="s">
        <v>65</v>
      </c>
      <c r="AD36" s="53">
        <f>+'Deuda Pública colones'!AD36</f>
        <v>4.9308182240045797</v>
      </c>
      <c r="AE36" s="87" t="s">
        <v>65</v>
      </c>
      <c r="AF36" s="51">
        <f>+'Deuda Pública colones'!AF36</f>
        <v>4.9533473521312352</v>
      </c>
      <c r="AG36" s="85" t="s">
        <v>65</v>
      </c>
      <c r="AH36" s="51">
        <f>+'Deuda Pública colones'!AH36</f>
        <v>4.9533473521312352</v>
      </c>
      <c r="AI36" s="85" t="s">
        <v>65</v>
      </c>
      <c r="AJ36" s="51">
        <f>+'Deuda Pública colones'!AJ36</f>
        <v>4.9533473521312352</v>
      </c>
      <c r="AK36" s="85" t="s">
        <v>65</v>
      </c>
      <c r="AL36" s="51">
        <v>4.38</v>
      </c>
      <c r="AM36" s="85" t="s">
        <v>65</v>
      </c>
      <c r="AN36" s="51">
        <v>4.38</v>
      </c>
      <c r="AO36" s="85" t="s">
        <v>65</v>
      </c>
      <c r="AP36" s="53">
        <v>4.38</v>
      </c>
      <c r="AQ36" s="87" t="s">
        <v>65</v>
      </c>
      <c r="AR36" s="53">
        <f>+'Deuda Pública colones'!AR36</f>
        <v>4.7482632436635059</v>
      </c>
      <c r="AS36" s="87" t="s">
        <v>65</v>
      </c>
      <c r="AT36" s="53">
        <f>+'Deuda Pública colones'!AT36</f>
        <v>4.7482632436635059</v>
      </c>
      <c r="AU36" s="87" t="s">
        <v>65</v>
      </c>
      <c r="AV36" s="53">
        <f>+'Deuda Pública colones'!AV36</f>
        <v>4.7482632436635059</v>
      </c>
      <c r="AW36" s="87" t="s">
        <v>65</v>
      </c>
      <c r="AX36" s="53">
        <f>+'Deuda Pública colones'!AX36</f>
        <v>4.4136849098916464</v>
      </c>
      <c r="AY36" s="87" t="s">
        <v>65</v>
      </c>
      <c r="AZ36" s="53">
        <f>+'Deuda Pública colones'!AZ36</f>
        <v>4.4136849098916464</v>
      </c>
      <c r="BA36" s="87" t="s">
        <v>65</v>
      </c>
      <c r="BB36" s="53">
        <f>+'Deuda Pública colones'!BB36</f>
        <v>4.4136849098916464</v>
      </c>
      <c r="BC36" s="87" t="s">
        <v>65</v>
      </c>
      <c r="BD36" s="53">
        <f>+'Deuda Pública colones'!BD36</f>
        <v>4.7678676786530136</v>
      </c>
      <c r="BE36" s="87" t="s">
        <v>65</v>
      </c>
      <c r="BF36" s="53">
        <f>+'Deuda Pública colones'!BF36</f>
        <v>4.7678676786530136</v>
      </c>
      <c r="BG36" s="87" t="s">
        <v>65</v>
      </c>
      <c r="BH36" s="53">
        <f>+'Deuda Pública colones'!BH36</f>
        <v>4.7678676786530136</v>
      </c>
      <c r="BI36" s="87" t="s">
        <v>65</v>
      </c>
      <c r="BJ36" s="53">
        <v>4.8577081817361254</v>
      </c>
      <c r="BK36" s="87" t="s">
        <v>65</v>
      </c>
      <c r="BL36" s="53">
        <v>4.8577081817361254</v>
      </c>
      <c r="BM36" s="87" t="s">
        <v>65</v>
      </c>
      <c r="BN36" s="53">
        <v>4.8577081817361254</v>
      </c>
      <c r="BO36" s="87" t="s">
        <v>65</v>
      </c>
      <c r="BP36" s="53">
        <v>5.0507860921609558</v>
      </c>
      <c r="BQ36" s="87" t="s">
        <v>65</v>
      </c>
      <c r="BR36" s="53">
        <v>5.0507860921609558</v>
      </c>
      <c r="BS36" s="87" t="s">
        <v>65</v>
      </c>
      <c r="BT36" s="53">
        <v>5.0507860921609558</v>
      </c>
      <c r="BU36" s="87" t="s">
        <v>65</v>
      </c>
      <c r="BV36" s="53">
        <v>5.272058014638799</v>
      </c>
      <c r="BW36" s="87" t="s">
        <v>65</v>
      </c>
      <c r="BX36" s="53">
        <f>+'Deuda Pública colones'!BX36</f>
        <v>5.272058014638799</v>
      </c>
      <c r="BY36" s="87" t="s">
        <v>65</v>
      </c>
      <c r="BZ36" s="51">
        <f>+'Deuda Pública colones'!BZ36</f>
        <v>5.272058014638799</v>
      </c>
      <c r="CA36" s="85" t="s">
        <v>65</v>
      </c>
      <c r="CB36" s="371">
        <f>+'Deuda Pública colones'!CB36</f>
        <v>5.4524744963093061</v>
      </c>
      <c r="CC36" s="85" t="s">
        <v>65</v>
      </c>
      <c r="CD36" s="53">
        <f>+'Deuda Pública colones'!CD36</f>
        <v>5.4524744963093061</v>
      </c>
      <c r="CE36" s="87" t="s">
        <v>65</v>
      </c>
      <c r="CF36" s="53">
        <f>+'Deuda Pública colones'!CF36</f>
        <v>5.4524744963093061</v>
      </c>
      <c r="CG36" s="87" t="s">
        <v>65</v>
      </c>
      <c r="CH36" s="53">
        <f>+'Deuda Pública colones'!CH36</f>
        <v>5.551049428559466</v>
      </c>
      <c r="CI36" s="87" t="s">
        <v>65</v>
      </c>
      <c r="CJ36" s="53">
        <f>+'Deuda Pública colones'!CJ36</f>
        <v>5.551049428559466</v>
      </c>
      <c r="CK36" s="87" t="s">
        <v>65</v>
      </c>
      <c r="CL36" s="53">
        <f>+'Deuda Pública colones'!CL36</f>
        <v>5.551049428559466</v>
      </c>
      <c r="CM36" s="87" t="s">
        <v>65</v>
      </c>
      <c r="CN36" s="53">
        <f>+'Deuda Pública colones'!CN36</f>
        <v>5.7241883037481145</v>
      </c>
      <c r="CO36" s="87" t="s">
        <v>65</v>
      </c>
      <c r="CP36" s="53">
        <f>+'Deuda Pública colones'!CP36</f>
        <v>5.7241883037481145</v>
      </c>
      <c r="CQ36" s="87" t="s">
        <v>65</v>
      </c>
      <c r="CR36" s="53">
        <f>+'Deuda Pública colones'!CR36</f>
        <v>5.7241883037481145</v>
      </c>
      <c r="CS36" s="87" t="s">
        <v>65</v>
      </c>
      <c r="CT36" s="53">
        <f>+'Deuda Pública colones'!CT36</f>
        <v>5.660310267227362</v>
      </c>
      <c r="CU36" s="87" t="s">
        <v>65</v>
      </c>
      <c r="CV36" s="53">
        <f>+'Deuda Pública colones'!CV36</f>
        <v>5.660310267227362</v>
      </c>
      <c r="CW36" s="87" t="s">
        <v>65</v>
      </c>
      <c r="CX36" s="53">
        <f>+'Deuda Pública colones'!CX36</f>
        <v>5.660310267227362</v>
      </c>
      <c r="CY36" s="87" t="s">
        <v>65</v>
      </c>
      <c r="CZ36" s="53">
        <f>+'Deuda Pública colones'!CZ36</f>
        <v>5.7337400825743838</v>
      </c>
      <c r="DA36" s="87" t="s">
        <v>65</v>
      </c>
      <c r="DB36" s="53">
        <f>+'Deuda Pública colones'!DB36</f>
        <v>5.7337400825743838</v>
      </c>
      <c r="DC36" s="87" t="s">
        <v>65</v>
      </c>
      <c r="DD36" s="53">
        <f>+'Deuda Pública colones'!DD36</f>
        <v>5.7337400825743838</v>
      </c>
      <c r="DE36" s="87" t="s">
        <v>65</v>
      </c>
      <c r="DF36" s="53">
        <f>+'Deuda Pública colones'!DF36</f>
        <v>5.7364831573193813</v>
      </c>
      <c r="DG36" s="87" t="s">
        <v>65</v>
      </c>
      <c r="DH36" s="75">
        <f>+'Deuda Pública colones'!DH36</f>
        <v>5.7364831573193813</v>
      </c>
      <c r="DI36" s="89" t="s">
        <v>65</v>
      </c>
      <c r="DJ36" s="126"/>
    </row>
    <row r="37" spans="1:114" s="18" customFormat="1">
      <c r="A37" s="50" t="s">
        <v>190</v>
      </c>
      <c r="B37" s="51">
        <f>+'Deuda Pública colones'!B37</f>
        <v>4.6659003986802619</v>
      </c>
      <c r="C37" s="85" t="s">
        <v>65</v>
      </c>
      <c r="D37" s="53">
        <f>+'Deuda Pública colones'!D37</f>
        <v>4.6659003986802619</v>
      </c>
      <c r="E37" s="87" t="s">
        <v>65</v>
      </c>
      <c r="F37" s="53">
        <f>+'Deuda Pública colones'!F37</f>
        <v>4.6659003986802619</v>
      </c>
      <c r="G37" s="87" t="s">
        <v>65</v>
      </c>
      <c r="H37" s="53">
        <f>+'Deuda Pública colones'!H37</f>
        <v>4.699126085636661</v>
      </c>
      <c r="I37" s="87" t="s">
        <v>65</v>
      </c>
      <c r="J37" s="53">
        <f>+'Deuda Pública colones'!J37</f>
        <v>4.699126085636661</v>
      </c>
      <c r="K37" s="87" t="s">
        <v>65</v>
      </c>
      <c r="L37" s="53">
        <f>+'Deuda Pública colones'!L37</f>
        <v>4.699126085636661</v>
      </c>
      <c r="M37" s="87" t="s">
        <v>65</v>
      </c>
      <c r="N37" s="53">
        <f>+'Deuda Pública colones'!N37</f>
        <v>4.7105491683954321</v>
      </c>
      <c r="O37" s="87" t="s">
        <v>65</v>
      </c>
      <c r="P37" s="53">
        <f>+'Deuda Pública colones'!P37</f>
        <v>4.7105491683954321</v>
      </c>
      <c r="Q37" s="87" t="s">
        <v>65</v>
      </c>
      <c r="R37" s="53">
        <f>+'Deuda Pública colones'!R37</f>
        <v>4.7105491683954321</v>
      </c>
      <c r="S37" s="87" t="s">
        <v>65</v>
      </c>
      <c r="T37" s="53">
        <f>+'Deuda Pública colones'!T37</f>
        <v>4.7290794389279256</v>
      </c>
      <c r="U37" s="87" t="s">
        <v>65</v>
      </c>
      <c r="V37" s="53">
        <f>+'Deuda Pública colones'!V37</f>
        <v>4.7290794389279256</v>
      </c>
      <c r="W37" s="87" t="s">
        <v>65</v>
      </c>
      <c r="X37" s="53">
        <f>+'Deuda Pública colones'!X37</f>
        <v>4.7290794389279256</v>
      </c>
      <c r="Y37" s="87" t="s">
        <v>65</v>
      </c>
      <c r="Z37" s="53">
        <f>+'Deuda Pública colones'!Z37</f>
        <v>4.7955866384607839</v>
      </c>
      <c r="AA37" s="87" t="s">
        <v>65</v>
      </c>
      <c r="AB37" s="53">
        <f>+'Deuda Pública colones'!AB37</f>
        <v>4.7955866384607839</v>
      </c>
      <c r="AC37" s="87" t="s">
        <v>65</v>
      </c>
      <c r="AD37" s="53">
        <f>+'Deuda Pública colones'!AD37</f>
        <v>4.7955866384607839</v>
      </c>
      <c r="AE37" s="87" t="s">
        <v>65</v>
      </c>
      <c r="AF37" s="51">
        <f>+'Deuda Pública colones'!AF37</f>
        <v>4.8146867302341025</v>
      </c>
      <c r="AG37" s="85" t="s">
        <v>65</v>
      </c>
      <c r="AH37" s="51">
        <f>+'Deuda Pública colones'!AH37</f>
        <v>4.8146867302341025</v>
      </c>
      <c r="AI37" s="85" t="s">
        <v>65</v>
      </c>
      <c r="AJ37" s="51">
        <f>+'Deuda Pública colones'!AJ37</f>
        <v>4.8146867302341025</v>
      </c>
      <c r="AK37" s="85" t="s">
        <v>65</v>
      </c>
      <c r="AL37" s="51">
        <v>4.24</v>
      </c>
      <c r="AM37" s="85" t="s">
        <v>65</v>
      </c>
      <c r="AN37" s="51">
        <v>4.24</v>
      </c>
      <c r="AO37" s="85" t="s">
        <v>65</v>
      </c>
      <c r="AP37" s="53">
        <v>4.24</v>
      </c>
      <c r="AQ37" s="87" t="s">
        <v>65</v>
      </c>
      <c r="AR37" s="53">
        <f>+'Deuda Pública colones'!AR37</f>
        <v>4.5657612540313357</v>
      </c>
      <c r="AS37" s="87" t="s">
        <v>65</v>
      </c>
      <c r="AT37" s="53">
        <f>+'Deuda Pública colones'!AT37</f>
        <v>4.5657612540313357</v>
      </c>
      <c r="AU37" s="87" t="s">
        <v>65</v>
      </c>
      <c r="AV37" s="53">
        <f>+'Deuda Pública colones'!AV37</f>
        <v>4.5657612540313357</v>
      </c>
      <c r="AW37" s="87" t="s">
        <v>65</v>
      </c>
      <c r="AX37" s="53">
        <f>+'Deuda Pública colones'!AX37</f>
        <v>4.2077145401050728</v>
      </c>
      <c r="AY37" s="87" t="s">
        <v>65</v>
      </c>
      <c r="AZ37" s="53">
        <f>+'Deuda Pública colones'!AZ37</f>
        <v>4.2077145401050728</v>
      </c>
      <c r="BA37" s="87" t="s">
        <v>65</v>
      </c>
      <c r="BB37" s="53">
        <f>+'Deuda Pública colones'!BB37</f>
        <v>4.2077145401050728</v>
      </c>
      <c r="BC37" s="87" t="s">
        <v>65</v>
      </c>
      <c r="BD37" s="53">
        <f>+'Deuda Pública colones'!BD37</f>
        <v>4.5926874972456044</v>
      </c>
      <c r="BE37" s="87" t="s">
        <v>65</v>
      </c>
      <c r="BF37" s="53">
        <f>+'Deuda Pública colones'!BF37</f>
        <v>4.5926874972456044</v>
      </c>
      <c r="BG37" s="87" t="s">
        <v>65</v>
      </c>
      <c r="BH37" s="53">
        <f>+'Deuda Pública colones'!BH37</f>
        <v>4.5926874972456044</v>
      </c>
      <c r="BI37" s="87" t="s">
        <v>65</v>
      </c>
      <c r="BJ37" s="53">
        <v>4.6952045910664095</v>
      </c>
      <c r="BK37" s="87" t="s">
        <v>65</v>
      </c>
      <c r="BL37" s="53">
        <v>4.6952045910664095</v>
      </c>
      <c r="BM37" s="87" t="s">
        <v>65</v>
      </c>
      <c r="BN37" s="53">
        <v>4.6952045910664095</v>
      </c>
      <c r="BO37" s="87" t="s">
        <v>65</v>
      </c>
      <c r="BP37" s="53">
        <v>4.8868618067956593</v>
      </c>
      <c r="BQ37" s="87" t="s">
        <v>65</v>
      </c>
      <c r="BR37" s="53">
        <v>4.8868618067956593</v>
      </c>
      <c r="BS37" s="87" t="s">
        <v>65</v>
      </c>
      <c r="BT37" s="53">
        <v>4.8868618067956593</v>
      </c>
      <c r="BU37" s="87" t="s">
        <v>65</v>
      </c>
      <c r="BV37" s="53">
        <v>5.1072400991521656</v>
      </c>
      <c r="BW37" s="87" t="s">
        <v>65</v>
      </c>
      <c r="BX37" s="53">
        <f>+'Deuda Pública colones'!BX37</f>
        <v>5.1072400991521656</v>
      </c>
      <c r="BY37" s="87" t="s">
        <v>65</v>
      </c>
      <c r="BZ37" s="51">
        <f>+'Deuda Pública colones'!BZ37</f>
        <v>5.1072400991521656</v>
      </c>
      <c r="CA37" s="85" t="s">
        <v>65</v>
      </c>
      <c r="CB37" s="51">
        <f>+'Deuda Pública colones'!CB37</f>
        <v>5.2862176634631561</v>
      </c>
      <c r="CC37" s="85" t="s">
        <v>65</v>
      </c>
      <c r="CD37" s="53">
        <f>+'Deuda Pública colones'!CD37</f>
        <v>5.2862176634631561</v>
      </c>
      <c r="CE37" s="87" t="s">
        <v>65</v>
      </c>
      <c r="CF37" s="53">
        <f>+'Deuda Pública colones'!CF37</f>
        <v>5.2862176634631561</v>
      </c>
      <c r="CG37" s="87" t="s">
        <v>65</v>
      </c>
      <c r="CH37" s="53">
        <f>+'Deuda Pública colones'!CH37</f>
        <v>5.384231759144801</v>
      </c>
      <c r="CI37" s="87" t="s">
        <v>65</v>
      </c>
      <c r="CJ37" s="53">
        <f>+'Deuda Pública colones'!CJ37</f>
        <v>5.384231759144801</v>
      </c>
      <c r="CK37" s="87" t="s">
        <v>65</v>
      </c>
      <c r="CL37" s="53">
        <f>+'Deuda Pública colones'!CL37</f>
        <v>5.384231759144801</v>
      </c>
      <c r="CM37" s="87" t="s">
        <v>65</v>
      </c>
      <c r="CN37" s="53">
        <f>+'Deuda Pública colones'!CN37</f>
        <v>5.5569074343200002</v>
      </c>
      <c r="CO37" s="87" t="s">
        <v>65</v>
      </c>
      <c r="CP37" s="53">
        <f>+'Deuda Pública colones'!CP37</f>
        <v>5.5569074343200002</v>
      </c>
      <c r="CQ37" s="87" t="s">
        <v>65</v>
      </c>
      <c r="CR37" s="53">
        <f>+'Deuda Pública colones'!CR37</f>
        <v>5.5569074343200002</v>
      </c>
      <c r="CS37" s="87" t="s">
        <v>65</v>
      </c>
      <c r="CT37" s="53">
        <f>+'Deuda Pública colones'!CT37</f>
        <v>5.4924151448276621</v>
      </c>
      <c r="CU37" s="87" t="s">
        <v>65</v>
      </c>
      <c r="CV37" s="53">
        <f>+'Deuda Pública colones'!CV37</f>
        <v>5.4924151448276621</v>
      </c>
      <c r="CW37" s="87" t="s">
        <v>65</v>
      </c>
      <c r="CX37" s="53">
        <f>+'Deuda Pública colones'!CX37</f>
        <v>5.4924151448276621</v>
      </c>
      <c r="CY37" s="87" t="s">
        <v>65</v>
      </c>
      <c r="CZ37" s="53">
        <f>+'Deuda Pública colones'!CZ37</f>
        <v>5.5633977010491069</v>
      </c>
      <c r="DA37" s="87" t="s">
        <v>65</v>
      </c>
      <c r="DB37" s="53">
        <f>+'Deuda Pública colones'!DB37</f>
        <v>5.5633977010491069</v>
      </c>
      <c r="DC37" s="87" t="s">
        <v>65</v>
      </c>
      <c r="DD37" s="53">
        <f>+'Deuda Pública colones'!DD37</f>
        <v>5.5633977010491069</v>
      </c>
      <c r="DE37" s="87" t="s">
        <v>65</v>
      </c>
      <c r="DF37" s="53">
        <f>+'Deuda Pública colones'!DF37</f>
        <v>5.5647073703871026</v>
      </c>
      <c r="DG37" s="87" t="s">
        <v>65</v>
      </c>
      <c r="DH37" s="75">
        <f>+'Deuda Pública colones'!DH37</f>
        <v>5.5647073703871026</v>
      </c>
      <c r="DI37" s="89" t="s">
        <v>65</v>
      </c>
      <c r="DJ37" s="126"/>
    </row>
    <row r="38" spans="1:114">
      <c r="A38" s="50"/>
      <c r="B38" s="202"/>
      <c r="C38" s="76"/>
      <c r="D38" s="203"/>
      <c r="E38" s="77"/>
      <c r="F38" s="203"/>
      <c r="G38" s="77"/>
      <c r="H38" s="203"/>
      <c r="I38" s="77"/>
      <c r="J38" s="203"/>
      <c r="K38" s="77"/>
      <c r="L38" s="203"/>
      <c r="M38" s="77"/>
      <c r="N38" s="203"/>
      <c r="O38" s="77"/>
      <c r="P38" s="203"/>
      <c r="Q38" s="77"/>
      <c r="R38" s="203"/>
      <c r="S38" s="77"/>
      <c r="T38" s="203"/>
      <c r="U38" s="77"/>
      <c r="V38" s="203"/>
      <c r="W38" s="77"/>
      <c r="X38" s="203"/>
      <c r="Y38" s="77"/>
      <c r="Z38" s="203"/>
      <c r="AA38" s="77"/>
      <c r="AB38" s="203"/>
      <c r="AC38" s="77"/>
      <c r="AD38" s="203"/>
      <c r="AE38" s="77"/>
      <c r="AF38" s="202"/>
      <c r="AG38" s="76"/>
      <c r="AH38" s="202"/>
      <c r="AI38" s="76"/>
      <c r="AJ38" s="202"/>
      <c r="AK38" s="76"/>
      <c r="AL38" s="202"/>
      <c r="AM38" s="76"/>
      <c r="AN38" s="202"/>
      <c r="AO38" s="76"/>
      <c r="AP38" s="203"/>
      <c r="AQ38" s="77"/>
      <c r="AR38" s="203"/>
      <c r="AS38" s="77"/>
      <c r="AT38" s="203"/>
      <c r="AU38" s="77"/>
      <c r="AV38" s="203"/>
      <c r="AW38" s="77"/>
      <c r="AX38" s="203"/>
      <c r="AY38" s="77"/>
      <c r="AZ38" s="203"/>
      <c r="BA38" s="77"/>
      <c r="BB38" s="203"/>
      <c r="BC38" s="77"/>
      <c r="BD38" s="203"/>
      <c r="BE38" s="77"/>
      <c r="BF38" s="203"/>
      <c r="BG38" s="77"/>
      <c r="BH38" s="203"/>
      <c r="BI38" s="77"/>
      <c r="BJ38" s="203"/>
      <c r="BK38" s="77"/>
      <c r="BL38" s="203"/>
      <c r="BM38" s="77"/>
      <c r="BN38" s="203"/>
      <c r="BO38" s="77"/>
      <c r="BP38" s="203"/>
      <c r="BQ38" s="77"/>
      <c r="BR38" s="203"/>
      <c r="BS38" s="77"/>
      <c r="BT38" s="203"/>
      <c r="BU38" s="77"/>
      <c r="BV38" s="203"/>
      <c r="BW38" s="77"/>
      <c r="BX38" s="203"/>
      <c r="BY38" s="77"/>
      <c r="BZ38" s="202"/>
      <c r="CA38" s="76"/>
      <c r="CB38" s="202"/>
      <c r="CC38" s="76"/>
      <c r="CD38" s="203"/>
      <c r="CE38" s="77"/>
      <c r="CF38" s="203"/>
      <c r="CG38" s="77"/>
      <c r="CH38" s="203"/>
      <c r="CI38" s="77"/>
      <c r="CJ38" s="203"/>
      <c r="CK38" s="77"/>
      <c r="CL38" s="203"/>
      <c r="CM38" s="77"/>
      <c r="CN38" s="203"/>
      <c r="CO38" s="77"/>
      <c r="CP38" s="203"/>
      <c r="CQ38" s="77"/>
      <c r="CR38" s="203"/>
      <c r="CS38" s="77"/>
      <c r="CT38" s="203"/>
      <c r="CU38" s="77"/>
      <c r="CV38" s="203"/>
      <c r="CW38" s="77"/>
      <c r="CX38" s="203"/>
      <c r="CY38" s="77"/>
      <c r="CZ38" s="203"/>
      <c r="DA38" s="77"/>
      <c r="DB38" s="203"/>
      <c r="DC38" s="77"/>
      <c r="DD38" s="203"/>
      <c r="DE38" s="77"/>
      <c r="DF38" s="203"/>
      <c r="DG38" s="77"/>
      <c r="DH38" s="226"/>
      <c r="DI38" s="78"/>
      <c r="DJ38" s="129"/>
    </row>
    <row r="39" spans="1:114">
      <c r="A39" s="99" t="s">
        <v>191</v>
      </c>
      <c r="B39" s="94"/>
      <c r="C39" s="76"/>
      <c r="D39" s="95"/>
      <c r="E39" s="77"/>
      <c r="F39" s="95"/>
      <c r="G39" s="77"/>
      <c r="H39" s="95"/>
      <c r="I39" s="77"/>
      <c r="J39" s="95"/>
      <c r="K39" s="77"/>
      <c r="L39" s="95"/>
      <c r="M39" s="77"/>
      <c r="N39" s="95"/>
      <c r="O39" s="77"/>
      <c r="P39" s="95"/>
      <c r="Q39" s="77"/>
      <c r="R39" s="95"/>
      <c r="S39" s="77"/>
      <c r="T39" s="95"/>
      <c r="U39" s="77"/>
      <c r="V39" s="95"/>
      <c r="W39" s="77"/>
      <c r="X39" s="95"/>
      <c r="Y39" s="77"/>
      <c r="Z39" s="95"/>
      <c r="AA39" s="77"/>
      <c r="AB39" s="95"/>
      <c r="AC39" s="77"/>
      <c r="AD39" s="95"/>
      <c r="AE39" s="77"/>
      <c r="AF39" s="94"/>
      <c r="AG39" s="76"/>
      <c r="AH39" s="94"/>
      <c r="AI39" s="76"/>
      <c r="AJ39" s="94"/>
      <c r="AK39" s="76"/>
      <c r="AL39" s="94"/>
      <c r="AM39" s="76"/>
      <c r="AN39" s="94"/>
      <c r="AO39" s="76"/>
      <c r="AP39" s="95"/>
      <c r="AQ39" s="77"/>
      <c r="AR39" s="95"/>
      <c r="AS39" s="77"/>
      <c r="AT39" s="95"/>
      <c r="AU39" s="77"/>
      <c r="AV39" s="95"/>
      <c r="AW39" s="77"/>
      <c r="AX39" s="95"/>
      <c r="AY39" s="77"/>
      <c r="AZ39" s="95"/>
      <c r="BA39" s="77"/>
      <c r="BB39" s="95"/>
      <c r="BC39" s="77"/>
      <c r="BD39" s="95"/>
      <c r="BE39" s="77"/>
      <c r="BF39" s="95"/>
      <c r="BG39" s="77"/>
      <c r="BH39" s="95"/>
      <c r="BI39" s="77"/>
      <c r="BJ39" s="95"/>
      <c r="BK39" s="77"/>
      <c r="BL39" s="95"/>
      <c r="BM39" s="77"/>
      <c r="BN39" s="95"/>
      <c r="BO39" s="77"/>
      <c r="BP39" s="95"/>
      <c r="BQ39" s="77"/>
      <c r="BR39" s="95"/>
      <c r="BS39" s="77"/>
      <c r="BT39" s="95"/>
      <c r="BU39" s="77"/>
      <c r="BV39" s="95"/>
      <c r="BW39" s="77"/>
      <c r="BX39" s="95"/>
      <c r="BY39" s="77"/>
      <c r="BZ39" s="94"/>
      <c r="CA39" s="76"/>
      <c r="CB39" s="94"/>
      <c r="CC39" s="76"/>
      <c r="CD39" s="95"/>
      <c r="CE39" s="77"/>
      <c r="CF39" s="95"/>
      <c r="CG39" s="77"/>
      <c r="CH39" s="95"/>
      <c r="CI39" s="77"/>
      <c r="CJ39" s="95"/>
      <c r="CK39" s="77"/>
      <c r="CL39" s="95"/>
      <c r="CM39" s="77"/>
      <c r="CN39" s="95"/>
      <c r="CO39" s="77"/>
      <c r="CP39" s="95"/>
      <c r="CQ39" s="77"/>
      <c r="CR39" s="95"/>
      <c r="CS39" s="77"/>
      <c r="CT39" s="95"/>
      <c r="CU39" s="77"/>
      <c r="CV39" s="95"/>
      <c r="CW39" s="77"/>
      <c r="CX39" s="95"/>
      <c r="CY39" s="77"/>
      <c r="CZ39" s="95"/>
      <c r="DA39" s="77"/>
      <c r="DB39" s="95"/>
      <c r="DC39" s="77"/>
      <c r="DD39" s="95"/>
      <c r="DE39" s="77"/>
      <c r="DF39" s="95"/>
      <c r="DG39" s="77"/>
      <c r="DH39" s="97"/>
      <c r="DI39" s="78"/>
      <c r="DJ39" s="129"/>
    </row>
    <row r="40" spans="1:114">
      <c r="A40" s="99" t="s">
        <v>70</v>
      </c>
      <c r="B40" s="60">
        <f>+'Deuda Pública colones'!B40/'Deuda Pública dólares'!B76</f>
        <v>2730.5493121660352</v>
      </c>
      <c r="C40" s="76"/>
      <c r="D40" s="61">
        <f>+'Deuda Pública colones'!D40/'Deuda Pública dólares'!D76</f>
        <v>186.74644216630992</v>
      </c>
      <c r="E40" s="77"/>
      <c r="F40" s="61">
        <f>+'Deuda Pública colones'!F40/'Deuda Pública dólares'!F76</f>
        <v>367.29868654616206</v>
      </c>
      <c r="G40" s="77"/>
      <c r="H40" s="61">
        <f>+'Deuda Pública colones'!H40/'Deuda Pública dólares'!H76</f>
        <v>463.32650457070156</v>
      </c>
      <c r="I40" s="77"/>
      <c r="J40" s="61">
        <f>+'Deuda Pública colones'!J40/'Deuda Pública dólares'!J76</f>
        <v>118.6501971134236</v>
      </c>
      <c r="K40" s="77"/>
      <c r="L40" s="61">
        <f>+'Deuda Pública colones'!L40/'Deuda Pública dólares'!L76</f>
        <v>100.08371704686019</v>
      </c>
      <c r="M40" s="77"/>
      <c r="N40" s="61">
        <f>+'Deuda Pública colones'!N40/'Deuda Pública dólares'!N76</f>
        <v>250.92402692246552</v>
      </c>
      <c r="O40" s="77"/>
      <c r="P40" s="61">
        <f>+'Deuda Pública colones'!P40/'Deuda Pública dólares'!P76</f>
        <v>248.3512949445456</v>
      </c>
      <c r="Q40" s="77"/>
      <c r="R40" s="61">
        <f>+'Deuda Pública colones'!R40/'Deuda Pública dólares'!R76</f>
        <v>445.26230019748994</v>
      </c>
      <c r="S40" s="77"/>
      <c r="T40" s="61">
        <f>+'Deuda Pública colones'!T40/'Deuda Pública dólares'!T76</f>
        <v>379.53073598586991</v>
      </c>
      <c r="U40" s="77"/>
      <c r="V40" s="61">
        <f>+'Deuda Pública colones'!V40/'Deuda Pública dólares'!V76</f>
        <v>101.54156242526967</v>
      </c>
      <c r="W40" s="77"/>
      <c r="X40" s="61">
        <f>+'Deuda Pública colones'!X40/'Deuda Pública dólares'!X76</f>
        <v>117.94621625125616</v>
      </c>
      <c r="Y40" s="77"/>
      <c r="Z40" s="61">
        <f>+'Deuda Pública colones'!Z40/'Deuda Pública dólares'!Z76</f>
        <v>2961.7905341415781</v>
      </c>
      <c r="AA40" s="77"/>
      <c r="AB40" s="61">
        <f>+'Deuda Pública colones'!AB40/'Deuda Pública dólares'!AB76</f>
        <v>251.57778770382092</v>
      </c>
      <c r="AC40" s="77"/>
      <c r="AD40" s="61">
        <f>+'Deuda Pública colones'!AD40/'Deuda Pública dólares'!AD76</f>
        <v>252.28736907847178</v>
      </c>
      <c r="AE40" s="77"/>
      <c r="AF40" s="60">
        <f>+'Deuda Pública colones'!AF40/'Deuda Pública dólares'!AF76</f>
        <v>350.20879347856442</v>
      </c>
      <c r="AG40" s="76"/>
      <c r="AH40" s="60">
        <f>+'Deuda Pública colones'!AH40/'Deuda Pública dólares'!AH76</f>
        <v>83.161104355942513</v>
      </c>
      <c r="AI40" s="76"/>
      <c r="AJ40" s="60">
        <f>+'Deuda Pública colones'!AJ40/'Deuda Pública dólares'!AJ76</f>
        <v>89.079315111931791</v>
      </c>
      <c r="AK40" s="76"/>
      <c r="AL40" s="60">
        <f>+'Deuda Pública colones'!AL40/'Deuda Pública dólares'!AL76</f>
        <v>290.74044664200551</v>
      </c>
      <c r="AM40" s="76"/>
      <c r="AN40" s="60">
        <f>+'Deuda Pública colones'!AN40/'Deuda Pública dólares'!AN76</f>
        <v>286.69493349087793</v>
      </c>
      <c r="AO40" s="76"/>
      <c r="AP40" s="61">
        <f>+'Deuda Pública colones'!AP40/'Deuda Pública dólares'!AP76</f>
        <v>462.02087733557067</v>
      </c>
      <c r="AQ40" s="77"/>
      <c r="AR40" s="61">
        <f>+'Deuda Pública colones'!AR40/'Deuda Pública dólares'!AR76</f>
        <v>389.77742013964541</v>
      </c>
      <c r="AS40" s="77"/>
      <c r="AT40" s="61">
        <f>+'Deuda Pública colones'!AT40/'Deuda Pública dólares'!AT76</f>
        <v>103.91279924947514</v>
      </c>
      <c r="AU40" s="77"/>
      <c r="AV40" s="61">
        <f>+'Deuda Pública colones'!AV40/'Deuda Pública dólares'!AV76</f>
        <v>113.25205425775243</v>
      </c>
      <c r="AW40" s="77"/>
      <c r="AX40" s="61">
        <f>+'Deuda Pública colones'!AX40/'Deuda Pública dólares'!AX76</f>
        <v>3420.6493603100566</v>
      </c>
      <c r="AY40" s="77"/>
      <c r="AZ40" s="61">
        <f>+'Deuda Pública colones'!AZ40/'Deuda Pública dólares'!AZ76</f>
        <v>345.03981298870599</v>
      </c>
      <c r="BA40" s="77"/>
      <c r="BB40" s="61">
        <f>+'Deuda Pública colones'!BB40/'Deuda Pública dólares'!BB76</f>
        <v>486.92774306173305</v>
      </c>
      <c r="BC40" s="77"/>
      <c r="BD40" s="61">
        <f>+'Deuda Pública colones'!BD40/'Deuda Pública dólares'!BD76</f>
        <v>465.67420720597983</v>
      </c>
      <c r="BE40" s="77"/>
      <c r="BF40" s="61">
        <f>+'Deuda Pública colones'!BF40/'Deuda Pública dólares'!BF76</f>
        <v>182.82175202428414</v>
      </c>
      <c r="BG40" s="77"/>
      <c r="BH40" s="61">
        <f>+'Deuda Pública colones'!BH40/'Deuda Pública dólares'!BH76</f>
        <v>152.30346938026733</v>
      </c>
      <c r="BI40" s="77"/>
      <c r="BJ40" s="61">
        <f>+'Deuda Pública colones'!BJ40/'Deuda Pública dólares'!BJ76</f>
        <v>296.87327031487007</v>
      </c>
      <c r="BK40" s="77"/>
      <c r="BL40" s="61">
        <f>+'Deuda Pública colones'!BL40/'Deuda Pública dólares'!BL76</f>
        <v>369.89601268750499</v>
      </c>
      <c r="BM40" s="77"/>
      <c r="BN40" s="61">
        <f>+'Deuda Pública colones'!BN40/'Deuda Pública dólares'!BN76</f>
        <v>638.68801335583021</v>
      </c>
      <c r="BO40" s="77"/>
      <c r="BP40" s="61">
        <f>+'Deuda Pública colones'!BP40/'Deuda Pública dólares'!BP76</f>
        <v>448.22812484930898</v>
      </c>
      <c r="BQ40" s="77"/>
      <c r="BR40" s="61">
        <f>+'Deuda Pública colones'!BR40/'Deuda Pública dólares'!BR76</f>
        <v>246.58933248766652</v>
      </c>
      <c r="BS40" s="77"/>
      <c r="BT40" s="61">
        <f>+'Deuda Pública colones'!BT40/'Deuda Pública dólares'!BT76</f>
        <v>168.94080732975308</v>
      </c>
      <c r="BU40" s="77"/>
      <c r="BV40" s="61">
        <f>+'Deuda Pública colones'!BV40/'Deuda Pública dólares'!BV76</f>
        <v>4334.6034302354383</v>
      </c>
      <c r="BW40" s="77"/>
      <c r="BX40" s="61">
        <f>+'Deuda Pública colones'!BX40/'Deuda Pública dólares'!BX76</f>
        <v>353.44542854049928</v>
      </c>
      <c r="BY40" s="77"/>
      <c r="BZ40" s="60">
        <f>+'Deuda Pública colones'!BZ40/'Deuda Pública dólares'!BZ76</f>
        <v>647.63136396604</v>
      </c>
      <c r="CA40" s="76"/>
      <c r="CB40" s="60">
        <f>+'Deuda Pública colones'!CB40/'Deuda Pública dólares'!CB76</f>
        <v>367.39987164977424</v>
      </c>
      <c r="CC40" s="76"/>
      <c r="CD40" s="61">
        <f>+'Deuda Pública colones'!CD40/'Deuda Pública dólares'!CD76</f>
        <v>315.71649083138237</v>
      </c>
      <c r="CE40" s="77"/>
      <c r="CF40" s="61">
        <f>+'Deuda Pública colones'!CF40/'Deuda Pública dólares'!CF76</f>
        <v>216.87076731501722</v>
      </c>
      <c r="CG40" s="77"/>
      <c r="CH40" s="61">
        <f>+'Deuda Pública colones'!CH40/'Deuda Pública dólares'!CH76</f>
        <v>353.06108153767968</v>
      </c>
      <c r="CI40" s="77"/>
      <c r="CJ40" s="61">
        <f>+'Deuda Pública colones'!CJ40/'Deuda Pública dólares'!CJ76</f>
        <v>398.84009037019138</v>
      </c>
      <c r="CK40" s="77"/>
      <c r="CL40" s="61">
        <f>+'Deuda Pública colones'!CL40/'Deuda Pública dólares'!CL76</f>
        <v>607.49901318128502</v>
      </c>
      <c r="CM40" s="77"/>
      <c r="CN40" s="61">
        <f>+'Deuda Pública colones'!CN40/'Deuda Pública dólares'!CN76</f>
        <v>468.99289879510241</v>
      </c>
      <c r="CO40" s="77"/>
      <c r="CP40" s="61">
        <f>+'Deuda Pública colones'!CP40/'Deuda Pública dólares'!CP76</f>
        <v>254.64264470519535</v>
      </c>
      <c r="CQ40" s="77"/>
      <c r="CR40" s="61">
        <f>+'Deuda Pública colones'!CR40/'Deuda Pública dólares'!CR76</f>
        <v>237.82141755694948</v>
      </c>
      <c r="CS40" s="77"/>
      <c r="CT40" s="61">
        <f>+'Deuda Pública colones'!CT40/'Deuda Pública dólares'!CT76</f>
        <v>4641.7290030055756</v>
      </c>
      <c r="CU40" s="77"/>
      <c r="CV40" s="61">
        <f>+'Deuda Pública colones'!CV40/'Deuda Pública dólares'!CV76</f>
        <v>323.74013856482014</v>
      </c>
      <c r="CW40" s="77"/>
      <c r="CX40" s="61">
        <f>+'Deuda Pública colones'!CX40/'Deuda Pública dólares'!CX76</f>
        <v>560.2643337996285</v>
      </c>
      <c r="CY40" s="77"/>
      <c r="CZ40" s="61">
        <f>+'Deuda Pública colones'!CZ40/'Deuda Pública dólares'!CZ76</f>
        <v>473.62533554291662</v>
      </c>
      <c r="DA40" s="77"/>
      <c r="DB40" s="61">
        <f>+'Deuda Pública colones'!DB40/'Deuda Pública dólares'!DB76</f>
        <v>242.54289974764498</v>
      </c>
      <c r="DC40" s="77"/>
      <c r="DD40" s="61">
        <f>+'Deuda Pública colones'!DD40/'Deuda Pública dólares'!DD76</f>
        <v>232.9444537883887</v>
      </c>
      <c r="DE40" s="77"/>
      <c r="DF40" s="61">
        <f>+'Deuda Pública colones'!DF40/'Deuda Pública dólares'!DF76</f>
        <v>373.20596285299575</v>
      </c>
      <c r="DG40" s="77"/>
      <c r="DH40" s="62">
        <f>+'Deuda Pública colones'!DH40/'Deuda Pública dólares'!DH76</f>
        <v>300.81843050496434</v>
      </c>
      <c r="DI40" s="78"/>
      <c r="DJ40" s="129"/>
    </row>
    <row r="41" spans="1:114">
      <c r="A41" s="98" t="s">
        <v>53</v>
      </c>
      <c r="B41" s="64">
        <f>+B40/B65</f>
        <v>4.6069245010884996E-2</v>
      </c>
      <c r="C41" s="65"/>
      <c r="D41" s="66"/>
      <c r="E41" s="67"/>
      <c r="F41" s="66"/>
      <c r="G41" s="67"/>
      <c r="H41" s="66"/>
      <c r="I41" s="67"/>
      <c r="J41" s="66"/>
      <c r="K41" s="67"/>
      <c r="L41" s="66"/>
      <c r="M41" s="67"/>
      <c r="N41" s="66"/>
      <c r="O41" s="67"/>
      <c r="P41" s="66"/>
      <c r="Q41" s="67"/>
      <c r="R41" s="66"/>
      <c r="S41" s="67"/>
      <c r="T41" s="66"/>
      <c r="U41" s="67"/>
      <c r="V41" s="66"/>
      <c r="W41" s="67"/>
      <c r="X41" s="66"/>
      <c r="Y41" s="67"/>
      <c r="Z41" s="66">
        <f>+Z40/Z65</f>
        <v>4.7200187481486737E-2</v>
      </c>
      <c r="AA41" s="67"/>
      <c r="AB41" s="66">
        <v>0</v>
      </c>
      <c r="AC41" s="67"/>
      <c r="AD41" s="66">
        <v>0</v>
      </c>
      <c r="AE41" s="67"/>
      <c r="AF41" s="64">
        <v>0</v>
      </c>
      <c r="AG41" s="65"/>
      <c r="AH41" s="64">
        <v>0</v>
      </c>
      <c r="AI41" s="65"/>
      <c r="AJ41" s="64">
        <v>0</v>
      </c>
      <c r="AK41" s="65"/>
      <c r="AL41" s="64">
        <v>0</v>
      </c>
      <c r="AM41" s="65"/>
      <c r="AN41" s="64">
        <v>0</v>
      </c>
      <c r="AO41" s="65"/>
      <c r="AP41" s="66">
        <v>0</v>
      </c>
      <c r="AQ41" s="67"/>
      <c r="AR41" s="66">
        <v>0</v>
      </c>
      <c r="AS41" s="67"/>
      <c r="AT41" s="66">
        <v>0</v>
      </c>
      <c r="AU41" s="67"/>
      <c r="AV41" s="66">
        <v>0</v>
      </c>
      <c r="AW41" s="67"/>
      <c r="AX41" s="66">
        <f>+AX40/AX65</f>
        <v>4.5621858713990812E-2</v>
      </c>
      <c r="AY41" s="67"/>
      <c r="AZ41" s="68" t="e">
        <f>+AZ40/AZ65</f>
        <v>#DIV/0!</v>
      </c>
      <c r="BA41" s="67"/>
      <c r="BB41" s="68" t="e">
        <f>+BB40/BB65</f>
        <v>#DIV/0!</v>
      </c>
      <c r="BC41" s="67"/>
      <c r="BD41" s="68" t="e">
        <f>+BD40/BD65</f>
        <v>#DIV/0!</v>
      </c>
      <c r="BE41" s="67"/>
      <c r="BF41" s="68" t="e">
        <f>+BF40/BF65</f>
        <v>#DIV/0!</v>
      </c>
      <c r="BG41" s="67"/>
      <c r="BH41" s="68" t="e">
        <f>+BH40/BH65</f>
        <v>#DIV/0!</v>
      </c>
      <c r="BI41" s="67"/>
      <c r="BJ41" s="68" t="e">
        <f>+BJ40/BJ65</f>
        <v>#DIV/0!</v>
      </c>
      <c r="BK41" s="67"/>
      <c r="BL41" s="68" t="e">
        <f>+BL40/BL65</f>
        <v>#DIV/0!</v>
      </c>
      <c r="BM41" s="67"/>
      <c r="BN41" s="68" t="e">
        <f>+BN40/BN65</f>
        <v>#DIV/0!</v>
      </c>
      <c r="BO41" s="67"/>
      <c r="BP41" s="68"/>
      <c r="BQ41" s="67"/>
      <c r="BR41" s="68"/>
      <c r="BS41" s="67"/>
      <c r="BT41" s="68"/>
      <c r="BU41" s="67"/>
      <c r="BV41" s="66">
        <f>+BV40/BV65</f>
        <v>4.8239558415918204E-2</v>
      </c>
      <c r="BW41" s="67"/>
      <c r="BX41" s="66"/>
      <c r="BY41" s="67"/>
      <c r="BZ41" s="64"/>
      <c r="CA41" s="65"/>
      <c r="CB41" s="64"/>
      <c r="CC41" s="65"/>
      <c r="CD41" s="66"/>
      <c r="CE41" s="67"/>
      <c r="CF41" s="66"/>
      <c r="CG41" s="67"/>
      <c r="CH41" s="66"/>
      <c r="CI41" s="67"/>
      <c r="CJ41" s="66"/>
      <c r="CK41" s="67"/>
      <c r="CL41" s="66"/>
      <c r="CM41" s="67"/>
      <c r="CN41" s="66"/>
      <c r="CO41" s="67"/>
      <c r="CP41" s="66"/>
      <c r="CQ41" s="67"/>
      <c r="CR41" s="66"/>
      <c r="CS41" s="67"/>
      <c r="CT41" s="66">
        <f>+CT40/CT65</f>
        <v>4.8342430036406127E-2</v>
      </c>
      <c r="CU41" s="67"/>
      <c r="CV41" s="68" t="e">
        <f>+CV40/CV65</f>
        <v>#DIV/0!</v>
      </c>
      <c r="CW41" s="67"/>
      <c r="CX41" s="68" t="e">
        <f>+CX40/CX65</f>
        <v>#DIV/0!</v>
      </c>
      <c r="CY41" s="67"/>
      <c r="CZ41" s="68" t="e">
        <f>+CZ40/CZ65</f>
        <v>#DIV/0!</v>
      </c>
      <c r="DA41" s="67"/>
      <c r="DB41" s="68" t="e">
        <f>+DB40/DB65</f>
        <v>#DIV/0!</v>
      </c>
      <c r="DC41" s="67"/>
      <c r="DD41" s="458" t="e">
        <f>+DD40/DD65</f>
        <v>#DIV/0!</v>
      </c>
      <c r="DE41" s="67"/>
      <c r="DF41" s="458" t="e">
        <f>+DF40/DF65</f>
        <v>#DIV/0!</v>
      </c>
      <c r="DG41" s="67"/>
      <c r="DH41" s="451" t="e">
        <f>+DH40/DH65</f>
        <v>#DIV/0!</v>
      </c>
      <c r="DI41" s="70"/>
      <c r="DJ41" s="129"/>
    </row>
    <row r="42" spans="1:114">
      <c r="A42" s="98" t="s">
        <v>71</v>
      </c>
      <c r="B42" s="64">
        <f>+B40/B68</f>
        <v>0.35812843824255591</v>
      </c>
      <c r="C42" s="76"/>
      <c r="D42" s="66">
        <f>+D40/D68</f>
        <v>0.23701507036061753</v>
      </c>
      <c r="E42" s="77"/>
      <c r="F42" s="66">
        <f>+F40/F68</f>
        <v>0.24927526186800067</v>
      </c>
      <c r="G42" s="77"/>
      <c r="H42" s="66">
        <f>+H40/H68</f>
        <v>0.16397740518126525</v>
      </c>
      <c r="I42" s="77"/>
      <c r="J42" s="66">
        <f>+J40/J68</f>
        <v>3.3347939995066564E-2</v>
      </c>
      <c r="K42" s="77"/>
      <c r="L42" s="66">
        <f>+L40/L68</f>
        <v>2.3813746361664775E-2</v>
      </c>
      <c r="M42" s="77"/>
      <c r="N42" s="66">
        <f>+N40/N68</f>
        <v>4.9545844513057491E-2</v>
      </c>
      <c r="O42" s="77"/>
      <c r="P42" s="66">
        <f>+P40/P68</f>
        <v>4.3048055807207053E-2</v>
      </c>
      <c r="Q42" s="77"/>
      <c r="R42" s="66">
        <f>+R40/R68</f>
        <v>6.9340797394001341E-2</v>
      </c>
      <c r="S42" s="77"/>
      <c r="T42" s="66">
        <f>+T40/T68</f>
        <v>5.246972130187303E-2</v>
      </c>
      <c r="U42" s="77"/>
      <c r="V42" s="66">
        <f>+V40/V68</f>
        <v>1.2925965163888185E-2</v>
      </c>
      <c r="W42" s="77"/>
      <c r="X42" s="66">
        <f>+X40/X68</f>
        <v>1.3501867829510648E-2</v>
      </c>
      <c r="Y42" s="77"/>
      <c r="Z42" s="66">
        <f>+Z40/Z68</f>
        <v>0.30119017917294383</v>
      </c>
      <c r="AA42" s="77"/>
      <c r="AB42" s="66">
        <f>+AB40/AB68</f>
        <v>0.26585218784102949</v>
      </c>
      <c r="AC42" s="77"/>
      <c r="AD42" s="66">
        <f>+AD40/AD68</f>
        <v>0.14769460811680901</v>
      </c>
      <c r="AE42" s="77"/>
      <c r="AF42" s="64">
        <f>+AF40/AF68</f>
        <v>0.12064447910548171</v>
      </c>
      <c r="AG42" s="76"/>
      <c r="AH42" s="64">
        <f>+AH40/AH68</f>
        <v>2.3293353668523347E-2</v>
      </c>
      <c r="AI42" s="76"/>
      <c r="AJ42" s="64">
        <f>+AJ40/AJ68</f>
        <v>2.1279651226022638E-2</v>
      </c>
      <c r="AK42" s="76"/>
      <c r="AL42" s="64">
        <f>+AL40/AL68</f>
        <v>5.7002801006761687E-2</v>
      </c>
      <c r="AM42" s="76"/>
      <c r="AN42" s="64">
        <f>+AN40/AN68</f>
        <v>4.6813956013672386E-2</v>
      </c>
      <c r="AO42" s="76"/>
      <c r="AP42" s="66">
        <f>+AP40/AP68</f>
        <v>6.335748509619106E-2</v>
      </c>
      <c r="AQ42" s="77"/>
      <c r="AR42" s="66">
        <f>+AR40/AR68</f>
        <v>4.4923619349682656E-2</v>
      </c>
      <c r="AS42" s="77"/>
      <c r="AT42" s="66">
        <f>+AT40/AT68</f>
        <v>1.0763064418974212E-2</v>
      </c>
      <c r="AU42" s="77"/>
      <c r="AV42" s="66">
        <f>+AV40/AV68</f>
        <v>1.0513012386382433E-2</v>
      </c>
      <c r="AW42" s="77"/>
      <c r="AX42" s="66">
        <f>+AX40/AX68</f>
        <v>0.2787616930429952</v>
      </c>
      <c r="AY42" s="77"/>
      <c r="AZ42" s="66">
        <f>+AZ40/AZ68</f>
        <v>0.28420518115991839</v>
      </c>
      <c r="BA42" s="77"/>
      <c r="BB42" s="66">
        <f>+BB40/BB68</f>
        <v>0.23670402034292504</v>
      </c>
      <c r="BC42" s="77"/>
      <c r="BD42" s="66">
        <f>+BD40/BD68</f>
        <v>0.1256174650812851</v>
      </c>
      <c r="BE42" s="77"/>
      <c r="BF42" s="66">
        <f>+BF40/BF68</f>
        <v>3.9973546161263161E-2</v>
      </c>
      <c r="BG42" s="77"/>
      <c r="BH42" s="66">
        <f>+BH40/BH68</f>
        <v>2.7452707470723661E-2</v>
      </c>
      <c r="BI42" s="77"/>
      <c r="BJ42" s="66">
        <f>+BJ40/BJ68</f>
        <v>4.4318781654257809E-2</v>
      </c>
      <c r="BK42" s="77"/>
      <c r="BL42" s="66">
        <f>+BL40/BL68</f>
        <v>4.8130790984191277E-2</v>
      </c>
      <c r="BM42" s="77"/>
      <c r="BN42" s="66">
        <f>+BN40/BN68</f>
        <v>7.3260440510083166E-2</v>
      </c>
      <c r="BO42" s="77"/>
      <c r="BP42" s="66">
        <f>+BP40/BP68</f>
        <v>4.5678307447719661E-2</v>
      </c>
      <c r="BQ42" s="77"/>
      <c r="BR42" s="66">
        <f>+BR40/BR68</f>
        <v>2.259854528659078E-2</v>
      </c>
      <c r="BS42" s="77"/>
      <c r="BT42" s="66">
        <f>+BT40/BT68</f>
        <v>1.4187808592560363E-2</v>
      </c>
      <c r="BU42" s="77"/>
      <c r="BV42" s="66">
        <f>+BV40/BV68</f>
        <v>0.31639808083661008</v>
      </c>
      <c r="BW42" s="77"/>
      <c r="BX42" s="66">
        <f>+BX40/BX68</f>
        <v>0.27295866660303858</v>
      </c>
      <c r="BY42" s="77"/>
      <c r="BZ42" s="64">
        <f>+BZ40/BZ68</f>
        <v>0.49792332165456293</v>
      </c>
      <c r="CA42" s="76"/>
      <c r="CB42" s="64">
        <f>+CB40/CB68</f>
        <v>0.15467702528060737</v>
      </c>
      <c r="CC42" s="76"/>
      <c r="CD42" s="66">
        <f>+CD40/CD68</f>
        <v>6.403504550034457E-2</v>
      </c>
      <c r="CE42" s="77"/>
      <c r="CF42" s="66">
        <f>+CF40/CF68</f>
        <v>3.7952372663373597E-2</v>
      </c>
      <c r="CG42" s="77"/>
      <c r="CH42" s="66">
        <f>+CH40/CH68</f>
        <v>5.0037556729550722E-2</v>
      </c>
      <c r="CI42" s="77"/>
      <c r="CJ42" s="66">
        <f>+CJ40/CJ68</f>
        <v>4.8792068599878148E-2</v>
      </c>
      <c r="CK42" s="77"/>
      <c r="CL42" s="66">
        <f>+CL40/CL68</f>
        <v>6.59465584374022E-2</v>
      </c>
      <c r="CM42" s="77"/>
      <c r="CN42" s="66">
        <f>+CN40/CN68</f>
        <v>4.4663155961768411E-2</v>
      </c>
      <c r="CO42" s="77"/>
      <c r="CP42" s="66">
        <f>+CP40/CP68</f>
        <v>2.1650433507972022E-2</v>
      </c>
      <c r="CQ42" s="77"/>
      <c r="CR42" s="66">
        <f>+CR40/CR68</f>
        <v>1.8441011111221019E-2</v>
      </c>
      <c r="CS42" s="77"/>
      <c r="CT42" s="66">
        <f>+CT40/CT68</f>
        <v>0.32075604164727706</v>
      </c>
      <c r="CU42" s="77"/>
      <c r="CV42" s="66">
        <f>+CV40/CV68</f>
        <v>0.23634246538648568</v>
      </c>
      <c r="CW42" s="77"/>
      <c r="CX42" s="66">
        <f>+CX40/CX68</f>
        <v>0.23578897320298539</v>
      </c>
      <c r="CY42" s="77"/>
      <c r="CZ42" s="66">
        <f>+CZ40/CZ68</f>
        <v>0.11791008174298816</v>
      </c>
      <c r="DA42" s="77"/>
      <c r="DB42" s="66">
        <f>+DB40/DB68</f>
        <v>4.7740362293501024E-2</v>
      </c>
      <c r="DC42" s="77"/>
      <c r="DD42" s="66">
        <f>+DD40/DD68</f>
        <v>3.8017797126791951E-2</v>
      </c>
      <c r="DE42" s="77"/>
      <c r="DF42" s="66">
        <f>+DF40/DF68</f>
        <v>5.0099905004708754E-2</v>
      </c>
      <c r="DG42" s="77"/>
      <c r="DH42" s="74">
        <f>+DH40/DH68</f>
        <v>4.0457407502023313E-2</v>
      </c>
      <c r="DI42" s="78"/>
      <c r="DJ42" s="129"/>
    </row>
    <row r="43" spans="1:114">
      <c r="A43" s="98" t="s">
        <v>72</v>
      </c>
      <c r="B43" s="64">
        <f>+B40/B70</f>
        <v>0.21885635416589197</v>
      </c>
      <c r="C43" s="76"/>
      <c r="D43" s="66">
        <f>+D40/D70</f>
        <v>0.17166772479444484</v>
      </c>
      <c r="E43" s="77"/>
      <c r="F43" s="66">
        <f>+F40/F70</f>
        <v>0.16560086923928649</v>
      </c>
      <c r="G43" s="77"/>
      <c r="H43" s="66">
        <f>+H40/H70</f>
        <v>0.13307952511450152</v>
      </c>
      <c r="I43" s="77"/>
      <c r="J43" s="66">
        <f>+J40/J70</f>
        <v>2.7423413902097033E-2</v>
      </c>
      <c r="K43" s="77"/>
      <c r="L43" s="66">
        <f>+L40/L70</f>
        <v>1.9264264974553032E-2</v>
      </c>
      <c r="M43" s="77"/>
      <c r="N43" s="66">
        <f>+N40/N70</f>
        <v>3.9982213054936287E-2</v>
      </c>
      <c r="O43" s="77"/>
      <c r="P43" s="66">
        <f>+P40/P70</f>
        <v>3.3842548768097211E-2</v>
      </c>
      <c r="Q43" s="77"/>
      <c r="R43" s="66">
        <f>+R40/R70</f>
        <v>5.2109729893887083E-2</v>
      </c>
      <c r="S43" s="77"/>
      <c r="T43" s="66">
        <f>+T40/T70</f>
        <v>3.9500793890112289E-2</v>
      </c>
      <c r="U43" s="77"/>
      <c r="V43" s="66">
        <f>+V40/V70</f>
        <v>9.8953772055370912E-3</v>
      </c>
      <c r="W43" s="77"/>
      <c r="X43" s="66">
        <f>+X40/X70</f>
        <v>1.0364738760784522E-2</v>
      </c>
      <c r="Y43" s="77"/>
      <c r="Z43" s="66">
        <f>+Z40/Z70</f>
        <v>0.2283644742387046</v>
      </c>
      <c r="AA43" s="77"/>
      <c r="AB43" s="66">
        <f>+AB40/AB70</f>
        <v>0.22247997585594401</v>
      </c>
      <c r="AC43" s="77"/>
      <c r="AD43" s="66">
        <f>+AD40/AD70</f>
        <v>0.10610241008793772</v>
      </c>
      <c r="AE43" s="77"/>
      <c r="AF43" s="64">
        <f>+AF40/AF70</f>
        <v>0.10303504246273205</v>
      </c>
      <c r="AG43" s="76"/>
      <c r="AH43" s="64">
        <f>+AH40/AH70</f>
        <v>2.0210333605506826E-2</v>
      </c>
      <c r="AI43" s="76"/>
      <c r="AJ43" s="64">
        <f>+AJ40/AJ70</f>
        <v>1.8985127223038648E-2</v>
      </c>
      <c r="AK43" s="76"/>
      <c r="AL43" s="64">
        <f>+AL40/AL70</f>
        <v>5.0663768825532828E-2</v>
      </c>
      <c r="AM43" s="76"/>
      <c r="AN43" s="64">
        <f>+AN40/AN70</f>
        <v>4.1775320419408672E-2</v>
      </c>
      <c r="AO43" s="76"/>
      <c r="AP43" s="66">
        <f>+AP40/AP70</f>
        <v>5.5656562778022688E-2</v>
      </c>
      <c r="AQ43" s="77"/>
      <c r="AR43" s="66">
        <f>+AR40/AR70</f>
        <v>3.9445876116743391E-2</v>
      </c>
      <c r="AS43" s="77"/>
      <c r="AT43" s="66">
        <f>+AT40/AT70</f>
        <v>9.4857324790913605E-3</v>
      </c>
      <c r="AU43" s="77"/>
      <c r="AV43" s="66">
        <f>+AV40/AV70</f>
        <v>9.2575487552135714E-3</v>
      </c>
      <c r="AW43" s="77"/>
      <c r="AX43" s="66">
        <f>+AX40/AX70</f>
        <v>0.24170427037216452</v>
      </c>
      <c r="AY43" s="77"/>
      <c r="AZ43" s="66">
        <f>+AZ40/AZ70</f>
        <v>0.25400744995717223</v>
      </c>
      <c r="BA43" s="77"/>
      <c r="BB43" s="66">
        <f>+BB40/BB70</f>
        <v>0.18201416779413318</v>
      </c>
      <c r="BC43" s="77"/>
      <c r="BD43" s="66">
        <f>+BD40/BD70</f>
        <v>0.11164929868349208</v>
      </c>
      <c r="BE43" s="77"/>
      <c r="BF43" s="66">
        <f>+BF40/BF70</f>
        <v>3.5455701487470376E-2</v>
      </c>
      <c r="BG43" s="77"/>
      <c r="BH43" s="66">
        <f>+BH40/BH70</f>
        <v>2.4271632589667826E-2</v>
      </c>
      <c r="BI43" s="77"/>
      <c r="BJ43" s="66">
        <f>+BJ40/BJ70</f>
        <v>3.9796825444549683E-2</v>
      </c>
      <c r="BK43" s="77"/>
      <c r="BL43" s="66">
        <f>+BL40/BL70</f>
        <v>4.2033539464890315E-2</v>
      </c>
      <c r="BM43" s="77"/>
      <c r="BN43" s="66">
        <f>+BN40/BN70</f>
        <v>6.0822099759429094E-2</v>
      </c>
      <c r="BO43" s="77"/>
      <c r="BP43" s="66">
        <f>+BP40/BP70</f>
        <v>3.8191661576736036E-2</v>
      </c>
      <c r="BQ43" s="77"/>
      <c r="BR43" s="66">
        <f>+BR40/BR70</f>
        <v>1.8849900037957189E-2</v>
      </c>
      <c r="BS43" s="77"/>
      <c r="BT43" s="66">
        <f>+BT40/BT70</f>
        <v>1.1936606563936579E-2</v>
      </c>
      <c r="BU43" s="77"/>
      <c r="BV43" s="66">
        <f>+BV40/BV70</f>
        <v>0.26050345752960102</v>
      </c>
      <c r="BW43" s="77"/>
      <c r="BX43" s="66">
        <f>+BX40/BX70</f>
        <v>0.23717873984400592</v>
      </c>
      <c r="BY43" s="77"/>
      <c r="BZ43" s="64">
        <f>+BZ40/BZ70</f>
        <v>0.43265461191865379</v>
      </c>
      <c r="CA43" s="76"/>
      <c r="CB43" s="64">
        <f>+CB40/CB70</f>
        <v>0.173110395201066</v>
      </c>
      <c r="CC43" s="76"/>
      <c r="CD43" s="66">
        <f>+CD40/CD70</f>
        <v>5.2562303954797225E-2</v>
      </c>
      <c r="CE43" s="77"/>
      <c r="CF43" s="66">
        <f>+CF40/CF70</f>
        <v>3.1122689521739261E-2</v>
      </c>
      <c r="CG43" s="77"/>
      <c r="CH43" s="66">
        <f>+CH40/CH70</f>
        <v>4.191947608090299E-2</v>
      </c>
      <c r="CI43" s="77"/>
      <c r="CJ43" s="66">
        <f>+CJ40/CJ70</f>
        <v>4.0233961953908597E-2</v>
      </c>
      <c r="CK43" s="77"/>
      <c r="CL43" s="66">
        <f>+CL40/CL70</f>
        <v>5.2227620187906859E-2</v>
      </c>
      <c r="CM43" s="77"/>
      <c r="CN43" s="66">
        <f>+CN40/CN70</f>
        <v>3.5822887084533447E-2</v>
      </c>
      <c r="CO43" s="77"/>
      <c r="CP43" s="66">
        <f>+CP40/CP70</f>
        <v>1.7528948963610284E-2</v>
      </c>
      <c r="CQ43" s="77"/>
      <c r="CR43" s="66">
        <f>+CR40/CR70</f>
        <v>1.4855713368683894E-2</v>
      </c>
      <c r="CS43" s="77"/>
      <c r="CT43" s="66">
        <f>+CT40/CT70</f>
        <v>0.25630869996552474</v>
      </c>
      <c r="CU43" s="77"/>
      <c r="CV43" s="66">
        <f>+CV40/CV70</f>
        <v>0.21074145713635786</v>
      </c>
      <c r="CW43" s="77"/>
      <c r="CX43" s="66">
        <f>+CX40/CX70</f>
        <v>0.1773944025445679</v>
      </c>
      <c r="CY43" s="77"/>
      <c r="CZ43" s="66">
        <f>+CZ40/CZ70</f>
        <v>9.9898815559175236E-2</v>
      </c>
      <c r="DA43" s="77"/>
      <c r="DB43" s="66">
        <f>+DB40/DB70</f>
        <v>4.0868597820280947E-2</v>
      </c>
      <c r="DC43" s="77"/>
      <c r="DD43" s="66">
        <f>+DD40/DD70</f>
        <v>3.2107456529398233E-2</v>
      </c>
      <c r="DE43" s="77"/>
      <c r="DF43" s="66">
        <f>+DF40/DF70</f>
        <v>4.3046208862229665E-2</v>
      </c>
      <c r="DG43" s="77"/>
      <c r="DH43" s="74">
        <f>+DH40/DH70</f>
        <v>3.4761303702926204E-2</v>
      </c>
      <c r="DI43" s="78"/>
      <c r="DJ43" s="129"/>
    </row>
    <row r="44" spans="1:114">
      <c r="A44" s="98"/>
      <c r="B44" s="59"/>
      <c r="C44" s="76"/>
      <c r="D44" s="92"/>
      <c r="E44" s="77"/>
      <c r="F44" s="92"/>
      <c r="G44" s="77"/>
      <c r="H44" s="92"/>
      <c r="I44" s="77"/>
      <c r="J44" s="92"/>
      <c r="K44" s="77"/>
      <c r="L44" s="92"/>
      <c r="M44" s="77"/>
      <c r="N44" s="92"/>
      <c r="O44" s="77"/>
      <c r="P44" s="92"/>
      <c r="Q44" s="77"/>
      <c r="R44" s="92"/>
      <c r="S44" s="77"/>
      <c r="T44" s="92"/>
      <c r="U44" s="77"/>
      <c r="V44" s="92"/>
      <c r="W44" s="77"/>
      <c r="X44" s="92"/>
      <c r="Y44" s="77"/>
      <c r="Z44" s="92"/>
      <c r="AA44" s="77"/>
      <c r="AB44" s="92"/>
      <c r="AC44" s="77"/>
      <c r="AD44" s="92"/>
      <c r="AE44" s="77"/>
      <c r="AF44" s="59"/>
      <c r="AG44" s="76"/>
      <c r="AH44" s="59"/>
      <c r="AI44" s="76"/>
      <c r="AJ44" s="59"/>
      <c r="AK44" s="76"/>
      <c r="AL44" s="59"/>
      <c r="AM44" s="76"/>
      <c r="AN44" s="59"/>
      <c r="AO44" s="76"/>
      <c r="AP44" s="92"/>
      <c r="AQ44" s="77"/>
      <c r="AR44" s="92"/>
      <c r="AS44" s="77"/>
      <c r="AT44" s="92"/>
      <c r="AU44" s="77"/>
      <c r="AV44" s="92"/>
      <c r="AW44" s="77"/>
      <c r="AX44" s="92"/>
      <c r="AY44" s="77"/>
      <c r="AZ44" s="92"/>
      <c r="BA44" s="77"/>
      <c r="BB44" s="92"/>
      <c r="BC44" s="77"/>
      <c r="BD44" s="92"/>
      <c r="BE44" s="77"/>
      <c r="BF44" s="92"/>
      <c r="BG44" s="77"/>
      <c r="BH44" s="92"/>
      <c r="BI44" s="77"/>
      <c r="BJ44" s="92"/>
      <c r="BK44" s="77"/>
      <c r="BL44" s="92"/>
      <c r="BM44" s="77"/>
      <c r="BN44" s="92"/>
      <c r="BO44" s="77"/>
      <c r="BP44" s="92"/>
      <c r="BQ44" s="77"/>
      <c r="BR44" s="92"/>
      <c r="BS44" s="77"/>
      <c r="BT44" s="92"/>
      <c r="BU44" s="77"/>
      <c r="BV44" s="92"/>
      <c r="BW44" s="77"/>
      <c r="BX44" s="92"/>
      <c r="BY44" s="77"/>
      <c r="BZ44" s="59"/>
      <c r="CA44" s="76"/>
      <c r="CB44" s="59"/>
      <c r="CC44" s="76"/>
      <c r="CD44" s="92"/>
      <c r="CE44" s="77"/>
      <c r="CF44" s="92"/>
      <c r="CG44" s="77"/>
      <c r="CH44" s="92"/>
      <c r="CI44" s="77"/>
      <c r="CJ44" s="92"/>
      <c r="CK44" s="77"/>
      <c r="CL44" s="92"/>
      <c r="CM44" s="77"/>
      <c r="CN44" s="92"/>
      <c r="CO44" s="77"/>
      <c r="CP44" s="92"/>
      <c r="CQ44" s="77"/>
      <c r="CR44" s="92"/>
      <c r="CS44" s="77"/>
      <c r="CT44" s="92"/>
      <c r="CU44" s="77"/>
      <c r="CV44" s="92"/>
      <c r="CW44" s="77"/>
      <c r="CX44" s="92"/>
      <c r="CY44" s="77"/>
      <c r="CZ44" s="92"/>
      <c r="DA44" s="77"/>
      <c r="DB44" s="92"/>
      <c r="DC44" s="77"/>
      <c r="DD44" s="92"/>
      <c r="DE44" s="77"/>
      <c r="DF44" s="92"/>
      <c r="DG44" s="77"/>
      <c r="DH44" s="93"/>
      <c r="DI44" s="78"/>
      <c r="DJ44" s="129"/>
    </row>
    <row r="45" spans="1:114" s="18" customFormat="1">
      <c r="A45" s="99" t="s">
        <v>73</v>
      </c>
      <c r="B45" s="94">
        <f t="shared" ref="B45:AG45" si="0">+B52+B58</f>
        <v>39658.824235757165</v>
      </c>
      <c r="C45" s="52">
        <f t="shared" si="0"/>
        <v>1</v>
      </c>
      <c r="D45" s="95">
        <f t="shared" si="0"/>
        <v>40225.308111308368</v>
      </c>
      <c r="E45" s="54">
        <f t="shared" si="0"/>
        <v>1</v>
      </c>
      <c r="F45" s="95">
        <f t="shared" si="0"/>
        <v>40880.970533349799</v>
      </c>
      <c r="G45" s="54">
        <f t="shared" si="0"/>
        <v>1</v>
      </c>
      <c r="H45" s="95">
        <f t="shared" si="0"/>
        <v>41417.696084383795</v>
      </c>
      <c r="I45" s="54">
        <f t="shared" si="0"/>
        <v>1</v>
      </c>
      <c r="J45" s="95">
        <f t="shared" si="0"/>
        <v>41731.920195184408</v>
      </c>
      <c r="K45" s="54">
        <f t="shared" si="0"/>
        <v>1</v>
      </c>
      <c r="L45" s="95">
        <f t="shared" si="0"/>
        <v>41570.873807661133</v>
      </c>
      <c r="M45" s="54">
        <f t="shared" si="0"/>
        <v>1</v>
      </c>
      <c r="N45" s="95">
        <f t="shared" si="0"/>
        <v>42282.70184390941</v>
      </c>
      <c r="O45" s="54">
        <f t="shared" si="0"/>
        <v>1</v>
      </c>
      <c r="P45" s="95">
        <f t="shared" si="0"/>
        <v>42434.4592688505</v>
      </c>
      <c r="Q45" s="54">
        <f t="shared" si="0"/>
        <v>1</v>
      </c>
      <c r="R45" s="95">
        <f t="shared" si="0"/>
        <v>43190.749540413788</v>
      </c>
      <c r="S45" s="54">
        <f t="shared" si="0"/>
        <v>1</v>
      </c>
      <c r="T45" s="95">
        <f t="shared" si="0"/>
        <v>43278.853108518349</v>
      </c>
      <c r="U45" s="54">
        <f t="shared" si="0"/>
        <v>1</v>
      </c>
      <c r="V45" s="95">
        <f t="shared" si="0"/>
        <v>42941.619580879124</v>
      </c>
      <c r="W45" s="54">
        <f t="shared" si="0"/>
        <v>1</v>
      </c>
      <c r="X45" s="95">
        <f t="shared" si="0"/>
        <v>42885.107101311267</v>
      </c>
      <c r="Y45" s="54">
        <f t="shared" si="0"/>
        <v>0.99999999999999989</v>
      </c>
      <c r="Z45" s="95">
        <f t="shared" si="0"/>
        <v>42436.106805758252</v>
      </c>
      <c r="AA45" s="54">
        <f t="shared" si="0"/>
        <v>1</v>
      </c>
      <c r="AB45" s="95">
        <f t="shared" si="0"/>
        <v>42463.830143333333</v>
      </c>
      <c r="AC45" s="54">
        <f t="shared" si="0"/>
        <v>1</v>
      </c>
      <c r="AD45" s="95">
        <f t="shared" si="0"/>
        <v>42972.406598957976</v>
      </c>
      <c r="AE45" s="54">
        <f t="shared" si="0"/>
        <v>1</v>
      </c>
      <c r="AF45" s="94">
        <f t="shared" si="0"/>
        <v>42620.12373261679</v>
      </c>
      <c r="AG45" s="52">
        <f t="shared" si="0"/>
        <v>1</v>
      </c>
      <c r="AH45" s="94">
        <f t="shared" ref="AH45:BM45" si="1">+AH52+AH58</f>
        <v>42920.759462929156</v>
      </c>
      <c r="AI45" s="52">
        <f t="shared" si="1"/>
        <v>0.99999999999999989</v>
      </c>
      <c r="AJ45" s="94">
        <f t="shared" si="1"/>
        <v>42085.785394033053</v>
      </c>
      <c r="AK45" s="52">
        <f t="shared" si="1"/>
        <v>0.99999999999999989</v>
      </c>
      <c r="AL45" s="94">
        <f t="shared" si="1"/>
        <v>41767.324216472392</v>
      </c>
      <c r="AM45" s="52">
        <f t="shared" si="1"/>
        <v>1</v>
      </c>
      <c r="AN45" s="94">
        <f t="shared" si="1"/>
        <v>42541.313123953325</v>
      </c>
      <c r="AO45" s="52">
        <f t="shared" si="1"/>
        <v>1</v>
      </c>
      <c r="AP45" s="95">
        <f t="shared" si="1"/>
        <v>43782.765319063903</v>
      </c>
      <c r="AQ45" s="54">
        <f t="shared" si="1"/>
        <v>1</v>
      </c>
      <c r="AR45" s="95">
        <f t="shared" si="1"/>
        <v>44849.006599195971</v>
      </c>
      <c r="AS45" s="54">
        <f t="shared" si="1"/>
        <v>1</v>
      </c>
      <c r="AT45" s="95">
        <f t="shared" si="1"/>
        <v>45503.321450726609</v>
      </c>
      <c r="AU45" s="54">
        <f t="shared" si="1"/>
        <v>1</v>
      </c>
      <c r="AV45" s="95">
        <f t="shared" si="1"/>
        <v>46947.592419736589</v>
      </c>
      <c r="AW45" s="54">
        <f t="shared" si="1"/>
        <v>1</v>
      </c>
      <c r="AX45" s="95">
        <f t="shared" si="1"/>
        <v>47224.956643887963</v>
      </c>
      <c r="AY45" s="54">
        <f t="shared" si="1"/>
        <v>1</v>
      </c>
      <c r="AZ45" s="95">
        <f t="shared" si="1"/>
        <v>48922.988922012388</v>
      </c>
      <c r="BA45" s="54">
        <f t="shared" si="1"/>
        <v>1</v>
      </c>
      <c r="BB45" s="95">
        <f t="shared" si="1"/>
        <v>49049.671787640727</v>
      </c>
      <c r="BC45" s="54">
        <f t="shared" si="1"/>
        <v>1</v>
      </c>
      <c r="BD45" s="95">
        <f t="shared" si="1"/>
        <v>50313.223927227955</v>
      </c>
      <c r="BE45" s="54">
        <f t="shared" si="1"/>
        <v>0.99999999999999989</v>
      </c>
      <c r="BF45" s="95">
        <f t="shared" si="1"/>
        <v>52069.18166911068</v>
      </c>
      <c r="BG45" s="54">
        <f t="shared" si="1"/>
        <v>1</v>
      </c>
      <c r="BH45" s="95">
        <f t="shared" si="1"/>
        <v>52494.80376343106</v>
      </c>
      <c r="BI45" s="54">
        <f t="shared" si="1"/>
        <v>0.99999999999999989</v>
      </c>
      <c r="BJ45" s="95">
        <f t="shared" si="1"/>
        <v>52263.712118917058</v>
      </c>
      <c r="BK45" s="54">
        <f t="shared" si="1"/>
        <v>1</v>
      </c>
      <c r="BL45" s="95">
        <f t="shared" si="1"/>
        <v>52098.834637842796</v>
      </c>
      <c r="BM45" s="54">
        <f t="shared" si="1"/>
        <v>1</v>
      </c>
      <c r="BN45" s="95">
        <f t="shared" ref="BN45:CS45" si="2">+BN52+BN58</f>
        <v>52667.905442112904</v>
      </c>
      <c r="BO45" s="54">
        <f t="shared" si="2"/>
        <v>1</v>
      </c>
      <c r="BP45" s="95">
        <f t="shared" si="2"/>
        <v>52137.116067150957</v>
      </c>
      <c r="BQ45" s="54">
        <f t="shared" si="2"/>
        <v>1</v>
      </c>
      <c r="BR45" s="95">
        <f t="shared" si="2"/>
        <v>52724.689417841808</v>
      </c>
      <c r="BS45" s="54">
        <f t="shared" si="2"/>
        <v>1</v>
      </c>
      <c r="BT45" s="95">
        <f t="shared" si="2"/>
        <v>54047.937463178008</v>
      </c>
      <c r="BU45" s="54">
        <f t="shared" si="2"/>
        <v>1</v>
      </c>
      <c r="BV45" s="95">
        <f t="shared" si="2"/>
        <v>54919.196333269465</v>
      </c>
      <c r="BW45" s="54">
        <f t="shared" si="2"/>
        <v>1</v>
      </c>
      <c r="BX45" s="95">
        <f t="shared" si="2"/>
        <v>55918.289120426889</v>
      </c>
      <c r="BY45" s="54">
        <f t="shared" si="2"/>
        <v>1</v>
      </c>
      <c r="BZ45" s="94">
        <f t="shared" si="2"/>
        <v>55875.721746099058</v>
      </c>
      <c r="CA45" s="52">
        <f t="shared" si="2"/>
        <v>1</v>
      </c>
      <c r="CB45" s="94">
        <f t="shared" si="2"/>
        <v>56467.444865243553</v>
      </c>
      <c r="CC45" s="52">
        <f t="shared" si="2"/>
        <v>1</v>
      </c>
      <c r="CD45" s="95">
        <f t="shared" si="2"/>
        <v>56504.007118195557</v>
      </c>
      <c r="CE45" s="54">
        <f t="shared" si="2"/>
        <v>1</v>
      </c>
      <c r="CF45" s="95">
        <f t="shared" si="2"/>
        <v>55178.02423785151</v>
      </c>
      <c r="CG45" s="54">
        <f t="shared" si="2"/>
        <v>1</v>
      </c>
      <c r="CH45" s="95">
        <f t="shared" si="2"/>
        <v>55269.140691068082</v>
      </c>
      <c r="CI45" s="54">
        <f t="shared" si="2"/>
        <v>0.99999999999999989</v>
      </c>
      <c r="CJ45" s="95">
        <f t="shared" si="2"/>
        <v>55737.653878430421</v>
      </c>
      <c r="CK45" s="54">
        <f t="shared" si="2"/>
        <v>1</v>
      </c>
      <c r="CL45" s="95">
        <f t="shared" si="2"/>
        <v>56503.462735033827</v>
      </c>
      <c r="CM45" s="54">
        <f t="shared" si="2"/>
        <v>0.99999999999999989</v>
      </c>
      <c r="CN45" s="95">
        <f t="shared" si="2"/>
        <v>56370.047286629582</v>
      </c>
      <c r="CO45" s="54">
        <f t="shared" si="2"/>
        <v>1</v>
      </c>
      <c r="CP45" s="95">
        <f t="shared" si="2"/>
        <v>56994.84630796565</v>
      </c>
      <c r="CQ45" s="54">
        <f t="shared" si="2"/>
        <v>1</v>
      </c>
      <c r="CR45" s="95">
        <f t="shared" si="2"/>
        <v>57600.743883086412</v>
      </c>
      <c r="CS45" s="54">
        <f t="shared" si="2"/>
        <v>1</v>
      </c>
      <c r="CT45" s="95">
        <f t="shared" ref="CT45:DI45" si="3">+CT52+CT58</f>
        <v>57373.834511537745</v>
      </c>
      <c r="CU45" s="54">
        <f t="shared" si="3"/>
        <v>1</v>
      </c>
      <c r="CV45" s="95">
        <f t="shared" si="3"/>
        <v>57546.688080276632</v>
      </c>
      <c r="CW45" s="54">
        <f t="shared" si="3"/>
        <v>1</v>
      </c>
      <c r="CX45" s="95">
        <f t="shared" si="3"/>
        <v>58215.345485398429</v>
      </c>
      <c r="CY45" s="54">
        <f t="shared" si="3"/>
        <v>1</v>
      </c>
      <c r="CZ45" s="95">
        <f t="shared" si="3"/>
        <v>58653.782831745644</v>
      </c>
      <c r="DA45" s="54">
        <f t="shared" si="3"/>
        <v>1</v>
      </c>
      <c r="DB45" s="95">
        <f t="shared" si="3"/>
        <v>58314.945929368114</v>
      </c>
      <c r="DC45" s="54">
        <f t="shared" si="3"/>
        <v>1</v>
      </c>
      <c r="DD45" s="95">
        <f t="shared" si="3"/>
        <v>58537.37869611106</v>
      </c>
      <c r="DE45" s="54">
        <f t="shared" si="3"/>
        <v>1</v>
      </c>
      <c r="DF45" s="95">
        <f t="shared" si="3"/>
        <v>58567.385679222774</v>
      </c>
      <c r="DG45" s="54">
        <f t="shared" si="3"/>
        <v>1</v>
      </c>
      <c r="DH45" s="97">
        <f t="shared" si="3"/>
        <v>58378.608139153141</v>
      </c>
      <c r="DI45" s="58">
        <f t="shared" si="3"/>
        <v>1</v>
      </c>
      <c r="DJ45" s="126"/>
    </row>
    <row r="46" spans="1:114" s="18" customFormat="1">
      <c r="A46" s="98" t="s">
        <v>53</v>
      </c>
      <c r="B46" s="64">
        <f>+B45/B65</f>
        <v>0.66911521517675643</v>
      </c>
      <c r="C46" s="65"/>
      <c r="D46" s="66"/>
      <c r="E46" s="67"/>
      <c r="F46" s="66"/>
      <c r="G46" s="67"/>
      <c r="H46" s="66"/>
      <c r="I46" s="67"/>
      <c r="J46" s="66"/>
      <c r="K46" s="67"/>
      <c r="L46" s="66"/>
      <c r="M46" s="67"/>
      <c r="N46" s="66"/>
      <c r="O46" s="67"/>
      <c r="P46" s="66"/>
      <c r="Q46" s="67"/>
      <c r="R46" s="66"/>
      <c r="S46" s="67"/>
      <c r="T46" s="66"/>
      <c r="U46" s="67"/>
      <c r="V46" s="66"/>
      <c r="W46" s="67"/>
      <c r="X46" s="66"/>
      <c r="Y46" s="67"/>
      <c r="Z46" s="66">
        <f>+Z45/Z65</f>
        <v>0.67627746598788974</v>
      </c>
      <c r="AA46" s="67"/>
      <c r="AB46" s="66">
        <v>0</v>
      </c>
      <c r="AC46" s="67"/>
      <c r="AD46" s="66">
        <v>0</v>
      </c>
      <c r="AE46" s="67"/>
      <c r="AF46" s="64">
        <v>0</v>
      </c>
      <c r="AG46" s="65"/>
      <c r="AH46" s="64">
        <v>0</v>
      </c>
      <c r="AI46" s="65"/>
      <c r="AJ46" s="64">
        <v>0</v>
      </c>
      <c r="AK46" s="65"/>
      <c r="AL46" s="64">
        <v>0</v>
      </c>
      <c r="AM46" s="65"/>
      <c r="AN46" s="64">
        <v>0</v>
      </c>
      <c r="AO46" s="65"/>
      <c r="AP46" s="66">
        <v>0</v>
      </c>
      <c r="AQ46" s="67"/>
      <c r="AR46" s="66">
        <v>0</v>
      </c>
      <c r="AS46" s="67"/>
      <c r="AT46" s="66">
        <v>0</v>
      </c>
      <c r="AU46" s="67"/>
      <c r="AV46" s="66">
        <v>0</v>
      </c>
      <c r="AW46" s="67"/>
      <c r="AX46" s="66">
        <f>+AX45/AX65</f>
        <v>0.62984833370541948</v>
      </c>
      <c r="AY46" s="67"/>
      <c r="AZ46" s="68" t="e">
        <f>+AZ45/AZ65</f>
        <v>#DIV/0!</v>
      </c>
      <c r="BA46" s="67"/>
      <c r="BB46" s="68" t="e">
        <f>+BB45/BB65</f>
        <v>#DIV/0!</v>
      </c>
      <c r="BC46" s="67"/>
      <c r="BD46" s="68" t="e">
        <f>+BD45/BD65</f>
        <v>#DIV/0!</v>
      </c>
      <c r="BE46" s="67"/>
      <c r="BF46" s="68" t="e">
        <f>+BF45/BF65</f>
        <v>#DIV/0!</v>
      </c>
      <c r="BG46" s="67"/>
      <c r="BH46" s="68" t="e">
        <f>+BH45/BH65</f>
        <v>#DIV/0!</v>
      </c>
      <c r="BI46" s="67"/>
      <c r="BJ46" s="68" t="e">
        <f>+BJ45/BJ65</f>
        <v>#DIV/0!</v>
      </c>
      <c r="BK46" s="67"/>
      <c r="BL46" s="68" t="e">
        <f>+BL45/BL65</f>
        <v>#DIV/0!</v>
      </c>
      <c r="BM46" s="67"/>
      <c r="BN46" s="68" t="e">
        <f>+BN45/BN65</f>
        <v>#DIV/0!</v>
      </c>
      <c r="BO46" s="67"/>
      <c r="BP46" s="68"/>
      <c r="BQ46" s="67"/>
      <c r="BR46" s="68"/>
      <c r="BS46" s="67"/>
      <c r="BT46" s="68"/>
      <c r="BU46" s="67"/>
      <c r="BV46" s="66">
        <f>+BV45/BV65</f>
        <v>0.61119265517910015</v>
      </c>
      <c r="BW46" s="67"/>
      <c r="BX46" s="66"/>
      <c r="BY46" s="67"/>
      <c r="BZ46" s="64"/>
      <c r="CA46" s="65"/>
      <c r="CB46" s="64"/>
      <c r="CC46" s="65"/>
      <c r="CD46" s="66"/>
      <c r="CE46" s="67"/>
      <c r="CF46" s="66"/>
      <c r="CG46" s="67"/>
      <c r="CH46" s="66"/>
      <c r="CI46" s="67"/>
      <c r="CJ46" s="66"/>
      <c r="CK46" s="67"/>
      <c r="CL46" s="66"/>
      <c r="CM46" s="67"/>
      <c r="CN46" s="66"/>
      <c r="CO46" s="67"/>
      <c r="CP46" s="66"/>
      <c r="CQ46" s="67"/>
      <c r="CR46" s="66"/>
      <c r="CS46" s="67"/>
      <c r="CT46" s="66">
        <f>+CT45/CT65</f>
        <v>0.59753393164452795</v>
      </c>
      <c r="CU46" s="67"/>
      <c r="CV46" s="68" t="e">
        <f>+CV45/CV65</f>
        <v>#DIV/0!</v>
      </c>
      <c r="CW46" s="67"/>
      <c r="CX46" s="68" t="e">
        <f>+CX45/CX65</f>
        <v>#DIV/0!</v>
      </c>
      <c r="CY46" s="67"/>
      <c r="CZ46" s="68" t="e">
        <f>+CZ45/CZ65</f>
        <v>#DIV/0!</v>
      </c>
      <c r="DA46" s="67"/>
      <c r="DB46" s="68" t="e">
        <f>+DB45/DB65</f>
        <v>#DIV/0!</v>
      </c>
      <c r="DC46" s="67"/>
      <c r="DD46" s="458" t="e">
        <f>+DD45/DD65</f>
        <v>#DIV/0!</v>
      </c>
      <c r="DE46" s="67"/>
      <c r="DF46" s="458" t="e">
        <f>+DF45/DF65</f>
        <v>#DIV/0!</v>
      </c>
      <c r="DG46" s="67"/>
      <c r="DH46" s="451" t="e">
        <f>+DH45/DH65</f>
        <v>#DIV/0!</v>
      </c>
      <c r="DI46" s="70"/>
      <c r="DJ46" s="126"/>
    </row>
    <row r="47" spans="1:114" s="18" customFormat="1">
      <c r="A47" s="98" t="s">
        <v>74</v>
      </c>
      <c r="B47" s="64">
        <f>+B45/B67</f>
        <v>3.3874716408932022</v>
      </c>
      <c r="C47" s="65"/>
      <c r="D47" s="66">
        <v>0</v>
      </c>
      <c r="E47" s="67"/>
      <c r="F47" s="66">
        <v>0</v>
      </c>
      <c r="G47" s="67"/>
      <c r="H47" s="66">
        <v>0</v>
      </c>
      <c r="I47" s="67"/>
      <c r="J47" s="66">
        <v>0</v>
      </c>
      <c r="K47" s="67"/>
      <c r="L47" s="66">
        <v>0</v>
      </c>
      <c r="M47" s="67"/>
      <c r="N47" s="66">
        <v>0</v>
      </c>
      <c r="O47" s="67"/>
      <c r="P47" s="66">
        <v>0</v>
      </c>
      <c r="Q47" s="67"/>
      <c r="R47" s="66">
        <v>0</v>
      </c>
      <c r="S47" s="67"/>
      <c r="T47" s="66">
        <v>0</v>
      </c>
      <c r="U47" s="67"/>
      <c r="V47" s="66">
        <v>0</v>
      </c>
      <c r="W47" s="67"/>
      <c r="X47" s="66">
        <v>0</v>
      </c>
      <c r="Y47" s="67"/>
      <c r="Z47" s="66">
        <f>+Z45/Z67</f>
        <v>2.9314801606630461</v>
      </c>
      <c r="AA47" s="67"/>
      <c r="AB47" s="66">
        <v>0</v>
      </c>
      <c r="AC47" s="67"/>
      <c r="AD47" s="66">
        <v>0</v>
      </c>
      <c r="AE47" s="67"/>
      <c r="AF47" s="64">
        <v>0</v>
      </c>
      <c r="AG47" s="65"/>
      <c r="AH47" s="64">
        <v>0</v>
      </c>
      <c r="AI47" s="65"/>
      <c r="AJ47" s="64">
        <v>0</v>
      </c>
      <c r="AK47" s="65"/>
      <c r="AL47" s="64">
        <v>0</v>
      </c>
      <c r="AM47" s="65"/>
      <c r="AN47" s="64">
        <v>0</v>
      </c>
      <c r="AO47" s="65"/>
      <c r="AP47" s="66">
        <v>0</v>
      </c>
      <c r="AQ47" s="67"/>
      <c r="AR47" s="66">
        <v>0</v>
      </c>
      <c r="AS47" s="67"/>
      <c r="AT47" s="66">
        <v>0</v>
      </c>
      <c r="AU47" s="67"/>
      <c r="AV47" s="66">
        <v>0</v>
      </c>
      <c r="AW47" s="67"/>
      <c r="AX47" s="66">
        <f>+AX45/AX67</f>
        <v>2.8577194285093226</v>
      </c>
      <c r="AY47" s="67"/>
      <c r="AZ47" s="68" t="e">
        <f>+AZ45/AZ67</f>
        <v>#DIV/0!</v>
      </c>
      <c r="BA47" s="67"/>
      <c r="BB47" s="68" t="e">
        <f>+BB45/BB67</f>
        <v>#DIV/0!</v>
      </c>
      <c r="BC47" s="67"/>
      <c r="BD47" s="68" t="e">
        <f>+BD45/BD67</f>
        <v>#DIV/0!</v>
      </c>
      <c r="BE47" s="67"/>
      <c r="BF47" s="68" t="e">
        <f>+BF45/BF67</f>
        <v>#DIV/0!</v>
      </c>
      <c r="BG47" s="67"/>
      <c r="BH47" s="68" t="e">
        <f>+BH45/BH67</f>
        <v>#DIV/0!</v>
      </c>
      <c r="BI47" s="67"/>
      <c r="BJ47" s="68" t="e">
        <f>+BJ45/BJ67</f>
        <v>#DIV/0!</v>
      </c>
      <c r="BK47" s="67"/>
      <c r="BL47" s="68" t="e">
        <f>+BL45/BL67</f>
        <v>#DIV/0!</v>
      </c>
      <c r="BM47" s="67"/>
      <c r="BN47" s="68" t="e">
        <f>+BN45/BN67</f>
        <v>#DIV/0!</v>
      </c>
      <c r="BO47" s="67"/>
      <c r="BP47" s="68"/>
      <c r="BQ47" s="67"/>
      <c r="BR47" s="68"/>
      <c r="BS47" s="67"/>
      <c r="BT47" s="68"/>
      <c r="BU47" s="67"/>
      <c r="BV47" s="66">
        <f>+BV45/BV67</f>
        <v>2.9208454372168311</v>
      </c>
      <c r="BW47" s="67"/>
      <c r="BX47" s="66"/>
      <c r="BY47" s="67"/>
      <c r="BZ47" s="64"/>
      <c r="CA47" s="65"/>
      <c r="CB47" s="64"/>
      <c r="CC47" s="65"/>
      <c r="CD47" s="66"/>
      <c r="CE47" s="67"/>
      <c r="CF47" s="66"/>
      <c r="CG47" s="67"/>
      <c r="CH47" s="66"/>
      <c r="CI47" s="67"/>
      <c r="CJ47" s="66"/>
      <c r="CK47" s="67"/>
      <c r="CL47" s="66"/>
      <c r="CM47" s="67"/>
      <c r="CN47" s="66"/>
      <c r="CO47" s="67"/>
      <c r="CP47" s="66"/>
      <c r="CQ47" s="67"/>
      <c r="CR47" s="66"/>
      <c r="CS47" s="67"/>
      <c r="CT47" s="66">
        <f>+CT45/CT67</f>
        <v>2.7829760628413731</v>
      </c>
      <c r="CU47" s="67"/>
      <c r="CV47" s="68" t="e">
        <f>+CV45/CV67</f>
        <v>#DIV/0!</v>
      </c>
      <c r="CW47" s="67"/>
      <c r="CX47" s="68" t="e">
        <f>+CX45/CX67</f>
        <v>#DIV/0!</v>
      </c>
      <c r="CY47" s="67"/>
      <c r="CZ47" s="68" t="e">
        <f>+CZ45/CZ67</f>
        <v>#DIV/0!</v>
      </c>
      <c r="DA47" s="67"/>
      <c r="DB47" s="68" t="e">
        <f>+DB45/DB67</f>
        <v>#DIV/0!</v>
      </c>
      <c r="DC47" s="67"/>
      <c r="DD47" s="458" t="e">
        <f>+DD45/DD67</f>
        <v>#DIV/0!</v>
      </c>
      <c r="DE47" s="67"/>
      <c r="DF47" s="458" t="e">
        <f>+DF45/DF67</f>
        <v>#DIV/0!</v>
      </c>
      <c r="DG47" s="67"/>
      <c r="DH47" s="451" t="e">
        <f>+DH45/DH67</f>
        <v>#DIV/0!</v>
      </c>
      <c r="DI47" s="70"/>
      <c r="DJ47" s="126"/>
    </row>
    <row r="48" spans="1:114" s="18" customFormat="1">
      <c r="A48" s="98" t="s">
        <v>71</v>
      </c>
      <c r="B48" s="64">
        <f>+B45/B68</f>
        <v>5.2015001973434822</v>
      </c>
      <c r="C48" s="52"/>
      <c r="D48" s="66">
        <f>+D45/D68</f>
        <v>51.053204128990139</v>
      </c>
      <c r="E48" s="54"/>
      <c r="F48" s="66">
        <f>+F45/F68</f>
        <v>27.744761983618023</v>
      </c>
      <c r="G48" s="54"/>
      <c r="H48" s="66">
        <f>+H45/H68</f>
        <v>14.658272871301154</v>
      </c>
      <c r="I48" s="54"/>
      <c r="J48" s="66">
        <f>+J45/J68</f>
        <v>11.729214147175385</v>
      </c>
      <c r="K48" s="54"/>
      <c r="L48" s="66">
        <f>+L45/L68</f>
        <v>9.8913017431687464</v>
      </c>
      <c r="M48" s="54"/>
      <c r="N48" s="66">
        <f>+N45/N68</f>
        <v>8.3488703606595251</v>
      </c>
      <c r="O48" s="54"/>
      <c r="P48" s="66">
        <f>+P45/P68</f>
        <v>7.3553913667412916</v>
      </c>
      <c r="Q48" s="54"/>
      <c r="R48" s="66">
        <f>+R45/R68</f>
        <v>6.7261050662689179</v>
      </c>
      <c r="S48" s="54"/>
      <c r="T48" s="66">
        <f>+T45/T68</f>
        <v>5.9832554930497199</v>
      </c>
      <c r="U48" s="54"/>
      <c r="V48" s="66">
        <f>+V45/V68</f>
        <v>5.4663515660583277</v>
      </c>
      <c r="W48" s="54"/>
      <c r="X48" s="66">
        <f>+X45/X68</f>
        <v>4.9092634451522423</v>
      </c>
      <c r="Y48" s="54"/>
      <c r="Z48" s="66">
        <f>+Z45/Z68</f>
        <v>4.3154093663591748</v>
      </c>
      <c r="AA48" s="54"/>
      <c r="AB48" s="66">
        <f>+AB45/AB68</f>
        <v>44.87320701383036</v>
      </c>
      <c r="AC48" s="54"/>
      <c r="AD48" s="66">
        <f>+AD45/AD68</f>
        <v>25.156997655697783</v>
      </c>
      <c r="AE48" s="54"/>
      <c r="AF48" s="64">
        <f>+AF45/AF68</f>
        <v>14.682334432723078</v>
      </c>
      <c r="AG48" s="52"/>
      <c r="AH48" s="64">
        <f>+AH45/AH68</f>
        <v>12.022067739895133</v>
      </c>
      <c r="AI48" s="52"/>
      <c r="AJ48" s="64">
        <f>+AJ45/AJ68</f>
        <v>10.053634040999754</v>
      </c>
      <c r="AK48" s="52"/>
      <c r="AL48" s="64">
        <f>+AL45/AL68</f>
        <v>8.1889344891461491</v>
      </c>
      <c r="AM48" s="52"/>
      <c r="AN48" s="64">
        <f>+AN45/AN68</f>
        <v>6.9465028108422482</v>
      </c>
      <c r="AO48" s="52"/>
      <c r="AP48" s="66">
        <f>+AP45/AP68</f>
        <v>6.0039838830873036</v>
      </c>
      <c r="AQ48" s="54"/>
      <c r="AR48" s="66">
        <f>+AR45/AR68</f>
        <v>5.1690518654257884</v>
      </c>
      <c r="AS48" s="54"/>
      <c r="AT48" s="66">
        <f>+AT45/AT68</f>
        <v>4.7131362410481428</v>
      </c>
      <c r="AU48" s="54"/>
      <c r="AV48" s="66">
        <f>+AV45/AV68</f>
        <v>4.3580721237622857</v>
      </c>
      <c r="AW48" s="54"/>
      <c r="AX48" s="66">
        <f>+AX45/AX68</f>
        <v>3.8485408708301478</v>
      </c>
      <c r="AY48" s="54"/>
      <c r="AZ48" s="66">
        <f>+AZ45/AZ68</f>
        <v>40.29728282376599</v>
      </c>
      <c r="BA48" s="54"/>
      <c r="BB48" s="66">
        <f>+BB45/BB68</f>
        <v>23.843896089452333</v>
      </c>
      <c r="BC48" s="54"/>
      <c r="BD48" s="66">
        <f>+BD45/BD68</f>
        <v>13.57219178559709</v>
      </c>
      <c r="BE48" s="54"/>
      <c r="BF48" s="66">
        <f>+BF45/BF68</f>
        <v>11.384804127426387</v>
      </c>
      <c r="BG48" s="54"/>
      <c r="BH48" s="66">
        <f>+BH45/BH68</f>
        <v>9.4621908306786793</v>
      </c>
      <c r="BI48" s="54"/>
      <c r="BJ48" s="66">
        <f>+BJ45/BJ68</f>
        <v>7.8021980334659098</v>
      </c>
      <c r="BK48" s="54"/>
      <c r="BL48" s="66">
        <f>+BL45/BL68</f>
        <v>6.7790893506937797</v>
      </c>
      <c r="BM48" s="54"/>
      <c r="BN48" s="66">
        <f>+BN45/BN68</f>
        <v>6.0412499886434201</v>
      </c>
      <c r="BO48" s="54"/>
      <c r="BP48" s="66">
        <f>+BP45/BP68</f>
        <v>5.313221293182842</v>
      </c>
      <c r="BQ48" s="54"/>
      <c r="BR48" s="66">
        <f>+BR45/BR68</f>
        <v>4.8319254913029388</v>
      </c>
      <c r="BS48" s="54"/>
      <c r="BT48" s="66">
        <f>+BT45/BT68</f>
        <v>4.5389968455252729</v>
      </c>
      <c r="BU48" s="54"/>
      <c r="BV48" s="66">
        <f>+BV45/BV68</f>
        <v>4.0087469593479375</v>
      </c>
      <c r="BW48" s="54"/>
      <c r="BX48" s="66">
        <f>+BX45/BX68</f>
        <v>43.18454959245846</v>
      </c>
      <c r="BY48" s="54"/>
      <c r="BZ48" s="64">
        <f>+BZ45/BZ68</f>
        <v>42.959353915914789</v>
      </c>
      <c r="CA48" s="52"/>
      <c r="CB48" s="64">
        <f>+CB45/CB68</f>
        <v>23.773052390389822</v>
      </c>
      <c r="CC48" s="52"/>
      <c r="CD48" s="66">
        <f>+CD45/CD68</f>
        <v>11.460398084488627</v>
      </c>
      <c r="CE48" s="54"/>
      <c r="CF48" s="66">
        <f>+CF45/CF68</f>
        <v>9.6561512859948859</v>
      </c>
      <c r="CG48" s="54"/>
      <c r="CH48" s="66">
        <f>+CH45/CH68</f>
        <v>7.8330150428310343</v>
      </c>
      <c r="CI48" s="54"/>
      <c r="CJ48" s="66">
        <f>+CJ45/CJ68</f>
        <v>6.8186611559245005</v>
      </c>
      <c r="CK48" s="54"/>
      <c r="CL48" s="66">
        <f>+CL45/CL68</f>
        <v>6.1336871769691923</v>
      </c>
      <c r="CM48" s="54"/>
      <c r="CN48" s="66">
        <f>+CN45/CN68</f>
        <v>5.3682352547408945</v>
      </c>
      <c r="CO48" s="54"/>
      <c r="CP48" s="66">
        <f>+CP45/CP68</f>
        <v>4.8458620578508276</v>
      </c>
      <c r="CQ48" s="54"/>
      <c r="CR48" s="66">
        <f>+CR45/CR68</f>
        <v>4.4664436402504872</v>
      </c>
      <c r="CS48" s="54"/>
      <c r="CT48" s="66">
        <f>+CT45/CT68</f>
        <v>3.964687305125012</v>
      </c>
      <c r="CU48" s="54"/>
      <c r="CV48" s="66">
        <f>+CV45/CV68</f>
        <v>42.011244561806144</v>
      </c>
      <c r="CW48" s="54"/>
      <c r="CX48" s="66">
        <f>+CX45/CX68</f>
        <v>24.500107732305285</v>
      </c>
      <c r="CY48" s="54"/>
      <c r="CZ48" s="66">
        <f>+CZ45/CZ68</f>
        <v>14.601989820284723</v>
      </c>
      <c r="DA48" s="54"/>
      <c r="DB48" s="66">
        <f>+DB45/DB68</f>
        <v>11.478285485539091</v>
      </c>
      <c r="DC48" s="54"/>
      <c r="DD48" s="66">
        <f>+DD45/DD68</f>
        <v>9.5536174028191141</v>
      </c>
      <c r="DE48" s="54"/>
      <c r="DF48" s="66">
        <f>+DF45/DF68</f>
        <v>7.8622014409211838</v>
      </c>
      <c r="DG48" s="54"/>
      <c r="DH48" s="74">
        <f>+DH45/DH68</f>
        <v>7.8514043668201259</v>
      </c>
      <c r="DI48" s="58"/>
      <c r="DJ48" s="126"/>
    </row>
    <row r="49" spans="1:114" s="18" customFormat="1">
      <c r="A49" s="98" t="s">
        <v>75</v>
      </c>
      <c r="B49" s="64">
        <f>+B45/B69</f>
        <v>5.6248966413970063</v>
      </c>
      <c r="C49" s="52"/>
      <c r="D49" s="66">
        <f>+D45/D69</f>
        <v>54.491145119380477</v>
      </c>
      <c r="E49" s="54"/>
      <c r="F49" s="66">
        <f>+F45/F69</f>
        <v>31.431735650738297</v>
      </c>
      <c r="G49" s="54"/>
      <c r="H49" s="66">
        <f>+H45/H69</f>
        <v>17.35451477347203</v>
      </c>
      <c r="I49" s="54"/>
      <c r="J49" s="66">
        <f>+J45/J69</f>
        <v>13.820777224961066</v>
      </c>
      <c r="K49" s="54"/>
      <c r="L49" s="66">
        <f>+L45/L69</f>
        <v>11.575295920774469</v>
      </c>
      <c r="M49" s="54"/>
      <c r="N49" s="66">
        <f>+N45/N69</f>
        <v>9.6761575173692016</v>
      </c>
      <c r="O49" s="54"/>
      <c r="P49" s="66">
        <f>+P45/P69</f>
        <v>8.4908464251344995</v>
      </c>
      <c r="Q49" s="54"/>
      <c r="R49" s="66">
        <f>+R45/R69</f>
        <v>7.7573510474913316</v>
      </c>
      <c r="S49" s="54"/>
      <c r="T49" s="66">
        <f>+T45/T69</f>
        <v>6.8493169649607575</v>
      </c>
      <c r="U49" s="54"/>
      <c r="V49" s="66">
        <f>+V45/V69</f>
        <v>6.249818775995629</v>
      </c>
      <c r="W49" s="54"/>
      <c r="X49" s="66">
        <f>+X45/X69</f>
        <v>5.6022036933738013</v>
      </c>
      <c r="Y49" s="54"/>
      <c r="Z49" s="66">
        <f>+Z45/Z69</f>
        <v>4.8995275677490886</v>
      </c>
      <c r="AA49" s="54"/>
      <c r="AB49" s="66">
        <f>+AB45/AB69</f>
        <v>50.530044477252254</v>
      </c>
      <c r="AC49" s="54"/>
      <c r="AD49" s="66">
        <f>+AD45/AD69</f>
        <v>28.312675052876024</v>
      </c>
      <c r="AE49" s="54"/>
      <c r="AF49" s="64">
        <f>+AF45/AF69</f>
        <v>16.374829687571605</v>
      </c>
      <c r="AG49" s="52"/>
      <c r="AH49" s="64">
        <f>+AH45/AH69</f>
        <v>13.594705079399322</v>
      </c>
      <c r="AI49" s="52"/>
      <c r="AJ49" s="64">
        <f>+AJ45/AJ69</f>
        <v>11.741262753267897</v>
      </c>
      <c r="AK49" s="52"/>
      <c r="AL49" s="64">
        <f>+AL45/AL69</f>
        <v>9.506084871191721</v>
      </c>
      <c r="AM49" s="52"/>
      <c r="AN49" s="64">
        <f>+AN45/AN69</f>
        <v>8.0111265830336933</v>
      </c>
      <c r="AO49" s="52"/>
      <c r="AP49" s="66">
        <f>+AP45/AP69</f>
        <v>7.1665355796712111</v>
      </c>
      <c r="AQ49" s="54"/>
      <c r="AR49" s="66">
        <f>+AR45/AR69</f>
        <v>6.1303488218096529</v>
      </c>
      <c r="AS49" s="54"/>
      <c r="AT49" s="66">
        <f>+AT45/AT69</f>
        <v>5.5594894461130568</v>
      </c>
      <c r="AU49" s="54"/>
      <c r="AV49" s="66">
        <f>+AV45/AV69</f>
        <v>5.1185021097664904</v>
      </c>
      <c r="AW49" s="54"/>
      <c r="AX49" s="66">
        <f>+AX45/AX69</f>
        <v>4.47151154850628</v>
      </c>
      <c r="AY49" s="54"/>
      <c r="AZ49" s="66">
        <f>+AZ45/AZ69</f>
        <v>45.453987097489673</v>
      </c>
      <c r="BA49" s="54"/>
      <c r="BB49" s="66">
        <f>+BB45/BB69</f>
        <v>26.922186908217114</v>
      </c>
      <c r="BC49" s="54"/>
      <c r="BD49" s="66">
        <f>+BD45/BD69</f>
        <v>15.063610731443017</v>
      </c>
      <c r="BE49" s="54"/>
      <c r="BF49" s="66">
        <f>+BF45/BF69</f>
        <v>12.693026507969998</v>
      </c>
      <c r="BG49" s="54"/>
      <c r="BH49" s="66">
        <f>+BH45/BH69</f>
        <v>10.569647785325303</v>
      </c>
      <c r="BI49" s="54"/>
      <c r="BJ49" s="66">
        <f>+BJ45/BJ69</f>
        <v>8.701977513303035</v>
      </c>
      <c r="BK49" s="54"/>
      <c r="BL49" s="66">
        <f>+BL45/BL69</f>
        <v>7.5725597776486042</v>
      </c>
      <c r="BM49" s="54"/>
      <c r="BN49" s="66">
        <f>+BN45/BN69</f>
        <v>6.7562648813389865</v>
      </c>
      <c r="BO49" s="54"/>
      <c r="BP49" s="66">
        <f>+BP45/BP69</f>
        <v>5.9303003440832827</v>
      </c>
      <c r="BQ49" s="54"/>
      <c r="BR49" s="66">
        <f>+BR45/BR69</f>
        <v>5.3955288804592785</v>
      </c>
      <c r="BS49" s="54"/>
      <c r="BT49" s="66">
        <f>+BT45/BT69</f>
        <v>5.0809383936584638</v>
      </c>
      <c r="BU49" s="54"/>
      <c r="BV49" s="66">
        <f>+BV45/BV69</f>
        <v>4.477880231600853</v>
      </c>
      <c r="BW49" s="54"/>
      <c r="BX49" s="66">
        <f>+BX45/BX69</f>
        <v>49.110223383714953</v>
      </c>
      <c r="BY49" s="54"/>
      <c r="BZ49" s="64">
        <f>+BZ45/BZ69</f>
        <v>48.854126930597431</v>
      </c>
      <c r="CA49" s="52"/>
      <c r="CB49" s="64">
        <f>+CB45/CB69</f>
        <v>26.895214189008165</v>
      </c>
      <c r="CC49" s="52"/>
      <c r="CD49" s="66">
        <f>+CD45/CD69</f>
        <v>12.887156778692431</v>
      </c>
      <c r="CE49" s="54"/>
      <c r="CF49" s="66">
        <f>+CF45/CF69</f>
        <v>10.881434330204309</v>
      </c>
      <c r="CG49" s="54"/>
      <c r="CH49" s="66">
        <f>+CH45/CH69</f>
        <v>8.8175435376692235</v>
      </c>
      <c r="CI49" s="54"/>
      <c r="CJ49" s="66">
        <f>+CJ45/CJ69</f>
        <v>7.6739442778241891</v>
      </c>
      <c r="CK49" s="54"/>
      <c r="CL49" s="66">
        <f>+CL45/CL69</f>
        <v>6.9171805393400092</v>
      </c>
      <c r="CM49" s="54"/>
      <c r="CN49" s="66">
        <f>+CN45/CN69</f>
        <v>6.0675447962696492</v>
      </c>
      <c r="CO49" s="54"/>
      <c r="CP49" s="66">
        <f>+CP45/CP69</f>
        <v>5.4681122952651675</v>
      </c>
      <c r="CQ49" s="54"/>
      <c r="CR49" s="66">
        <f>+CR45/CR69</f>
        <v>5.0446747923490349</v>
      </c>
      <c r="CS49" s="54"/>
      <c r="CT49" s="66">
        <f>+CT45/CT69</f>
        <v>4.4624516467298676</v>
      </c>
      <c r="CU49" s="54"/>
      <c r="CV49" s="66">
        <f>+CV45/CV69</f>
        <v>47.635148488185507</v>
      </c>
      <c r="CW49" s="54"/>
      <c r="CX49" s="66">
        <f>+CX45/CX69</f>
        <v>27.870288713985122</v>
      </c>
      <c r="CY49" s="54"/>
      <c r="CZ49" s="66">
        <f>+CZ45/CZ69</f>
        <v>16.377785033335325</v>
      </c>
      <c r="DA49" s="54"/>
      <c r="DB49" s="66">
        <f>+DB45/DB69</f>
        <v>12.909837499407944</v>
      </c>
      <c r="DC49" s="54"/>
      <c r="DD49" s="66">
        <f>+DD45/DD69</f>
        <v>10.771546267338875</v>
      </c>
      <c r="DE49" s="54"/>
      <c r="DF49" s="66">
        <f>+DF45/DF69</f>
        <v>8.8375758940296141</v>
      </c>
      <c r="DG49" s="54"/>
      <c r="DH49" s="74">
        <f>+DH45/DH69</f>
        <v>8.8254393490023002</v>
      </c>
      <c r="DI49" s="58"/>
      <c r="DJ49" s="126"/>
    </row>
    <row r="50" spans="1:114" s="18" customFormat="1">
      <c r="A50" s="98" t="s">
        <v>72</v>
      </c>
      <c r="B50" s="64">
        <f>+B45/B70</f>
        <v>3.1786958192154251</v>
      </c>
      <c r="C50" s="52"/>
      <c r="D50" s="66">
        <f>+D45/D70</f>
        <v>36.977342339267359</v>
      </c>
      <c r="E50" s="54"/>
      <c r="F50" s="66">
        <f>+F45/F70</f>
        <v>18.431659310650819</v>
      </c>
      <c r="G50" s="54"/>
      <c r="H50" s="66">
        <f>+H45/H70</f>
        <v>11.896248696917491</v>
      </c>
      <c r="I50" s="54"/>
      <c r="J50" s="66">
        <f>+J45/J70</f>
        <v>9.6454262047942905</v>
      </c>
      <c r="K50" s="54"/>
      <c r="L50" s="66">
        <f>+L45/L70</f>
        <v>8.0016245587634671</v>
      </c>
      <c r="M50" s="54"/>
      <c r="N50" s="66">
        <f>+N45/N70</f>
        <v>6.7373221065988567</v>
      </c>
      <c r="O50" s="54"/>
      <c r="P50" s="66">
        <f>+P45/P70</f>
        <v>5.7824955475854178</v>
      </c>
      <c r="Q50" s="54"/>
      <c r="R50" s="66">
        <f>+R45/R70</f>
        <v>5.0546796606567446</v>
      </c>
      <c r="S50" s="54"/>
      <c r="T50" s="66">
        <f>+T45/T70</f>
        <v>4.5043757839514633</v>
      </c>
      <c r="U50" s="54"/>
      <c r="V50" s="66">
        <f>+V45/V70</f>
        <v>4.184725086165602</v>
      </c>
      <c r="W50" s="54"/>
      <c r="X50" s="66">
        <f>+X45/X70</f>
        <v>3.7686069630794323</v>
      </c>
      <c r="Y50" s="54"/>
      <c r="Z50" s="66">
        <f>+Z45/Z70</f>
        <v>3.2719731890976655</v>
      </c>
      <c r="AA50" s="54"/>
      <c r="AB50" s="66">
        <f>+AB45/AB70</f>
        <v>37.552408705342238</v>
      </c>
      <c r="AC50" s="54"/>
      <c r="AD50" s="66">
        <f>+AD45/AD70</f>
        <v>18.072549268251535</v>
      </c>
      <c r="AE50" s="54"/>
      <c r="AF50" s="64">
        <f>+AF45/AF70</f>
        <v>12.539280395955712</v>
      </c>
      <c r="AG50" s="52"/>
      <c r="AH50" s="64">
        <f>+AH45/AH70</f>
        <v>10.430872389990412</v>
      </c>
      <c r="AI50" s="52"/>
      <c r="AJ50" s="64">
        <f>+AJ45/AJ70</f>
        <v>8.9695794021680353</v>
      </c>
      <c r="AK50" s="52"/>
      <c r="AL50" s="64">
        <f>+AL45/AL70</f>
        <v>7.2782789013529312</v>
      </c>
      <c r="AM50" s="52"/>
      <c r="AN50" s="64">
        <f>+AN45/AN70</f>
        <v>6.1988433669759697</v>
      </c>
      <c r="AO50" s="52"/>
      <c r="AP50" s="66">
        <f>+AP45/AP70</f>
        <v>5.2742166990996004</v>
      </c>
      <c r="AQ50" s="54"/>
      <c r="AR50" s="66">
        <f>+AR45/AR70</f>
        <v>4.538765631003133</v>
      </c>
      <c r="AS50" s="54"/>
      <c r="AT50" s="66">
        <f>+AT45/AT70</f>
        <v>4.1537937319484941</v>
      </c>
      <c r="AU50" s="54"/>
      <c r="AV50" s="66">
        <f>+AV45/AV70</f>
        <v>3.8376312784265063</v>
      </c>
      <c r="AW50" s="54"/>
      <c r="AX50" s="66">
        <f>+AX45/AX70</f>
        <v>3.3369318180959087</v>
      </c>
      <c r="AY50" s="54"/>
      <c r="AZ50" s="66">
        <f>+AZ45/AZ70</f>
        <v>36.015564559705211</v>
      </c>
      <c r="BA50" s="54"/>
      <c r="BB50" s="66">
        <f>+BB45/BB70</f>
        <v>18.33482548122327</v>
      </c>
      <c r="BC50" s="54"/>
      <c r="BD50" s="66">
        <f>+BD45/BD70</f>
        <v>12.06301761844361</v>
      </c>
      <c r="BE50" s="54"/>
      <c r="BF50" s="66">
        <f>+BF45/BF70</f>
        <v>10.098083742855881</v>
      </c>
      <c r="BG50" s="54"/>
      <c r="BH50" s="66">
        <f>+BH45/BH70</f>
        <v>8.3657620866894664</v>
      </c>
      <c r="BI50" s="54"/>
      <c r="BJ50" s="66">
        <f>+BJ45/BJ70</f>
        <v>7.006120241390275</v>
      </c>
      <c r="BK50" s="54"/>
      <c r="BL50" s="66">
        <f>+BL45/BL70</f>
        <v>5.9203082669469769</v>
      </c>
      <c r="BM50" s="54"/>
      <c r="BN50" s="66">
        <f>+BN45/BN70</f>
        <v>5.0155514616424854</v>
      </c>
      <c r="BO50" s="54"/>
      <c r="BP50" s="66">
        <f>+BP45/BP70</f>
        <v>4.4423876638554622</v>
      </c>
      <c r="BQ50" s="54"/>
      <c r="BR50" s="66">
        <f>+BR45/BR70</f>
        <v>4.0304059994499815</v>
      </c>
      <c r="BS50" s="54"/>
      <c r="BT50" s="66">
        <f>+BT45/BT70</f>
        <v>3.8187870372310195</v>
      </c>
      <c r="BU50" s="54"/>
      <c r="BV50" s="66">
        <f>+BV45/BV70</f>
        <v>3.3005650366466401</v>
      </c>
      <c r="BW50" s="54"/>
      <c r="BX50" s="66">
        <f>+BX45/BX70</f>
        <v>37.523838977297586</v>
      </c>
      <c r="BY50" s="54"/>
      <c r="BZ50" s="64">
        <f>+BZ45/BZ70</f>
        <v>37.328162366455182</v>
      </c>
      <c r="CA50" s="52"/>
      <c r="CB50" s="64">
        <f>+CB45/CB70</f>
        <v>26.60616524639094</v>
      </c>
      <c r="CC50" s="52"/>
      <c r="CD50" s="66">
        <f>+CD45/CD70</f>
        <v>9.4071132901221368</v>
      </c>
      <c r="CE50" s="54"/>
      <c r="CF50" s="66">
        <f>+CF45/CF70</f>
        <v>7.9184877613458902</v>
      </c>
      <c r="CG50" s="54"/>
      <c r="CH50" s="66">
        <f>+CH45/CH70</f>
        <v>6.5621886477001272</v>
      </c>
      <c r="CI50" s="54"/>
      <c r="CJ50" s="66">
        <f>+CJ45/CJ70</f>
        <v>5.6226710897177643</v>
      </c>
      <c r="CK50" s="54"/>
      <c r="CL50" s="66">
        <f>+CL45/CL70</f>
        <v>4.8576891928979471</v>
      </c>
      <c r="CM50" s="54"/>
      <c r="CN50" s="66">
        <f>+CN45/CN70</f>
        <v>4.3056895831187587</v>
      </c>
      <c r="CO50" s="54"/>
      <c r="CP50" s="66">
        <f>+CP45/CP70</f>
        <v>3.9233795787731176</v>
      </c>
      <c r="CQ50" s="54"/>
      <c r="CR50" s="66">
        <f>+CR45/CR70</f>
        <v>3.598078548771559</v>
      </c>
      <c r="CS50" s="54"/>
      <c r="CT50" s="66">
        <f>+CT45/CT70</f>
        <v>3.1680895041842092</v>
      </c>
      <c r="CU50" s="54"/>
      <c r="CV50" s="66">
        <f>+CV45/CV70</f>
        <v>37.460516799589797</v>
      </c>
      <c r="CW50" s="54"/>
      <c r="CX50" s="66">
        <f>+CX45/CX70</f>
        <v>18.432507315379478</v>
      </c>
      <c r="CY50" s="54"/>
      <c r="CZ50" s="66">
        <f>+CZ45/CZ70</f>
        <v>12.371473806906462</v>
      </c>
      <c r="DA50" s="54"/>
      <c r="DB50" s="66">
        <f>+DB45/DB70</f>
        <v>9.8260970516079418</v>
      </c>
      <c r="DC50" s="54"/>
      <c r="DD50" s="66">
        <f>+DD45/DD70</f>
        <v>8.06838845597788</v>
      </c>
      <c r="DE50" s="54"/>
      <c r="DF50" s="66">
        <f>+DF45/DF70</f>
        <v>6.7552616179812608</v>
      </c>
      <c r="DG50" s="54"/>
      <c r="DH50" s="74">
        <f>+DH45/DH70</f>
        <v>6.745984692070695</v>
      </c>
      <c r="DI50" s="58"/>
      <c r="DJ50" s="126"/>
    </row>
    <row r="51" spans="1:114" s="18" customFormat="1">
      <c r="A51" s="98"/>
      <c r="B51" s="94"/>
      <c r="C51" s="52"/>
      <c r="D51" s="95"/>
      <c r="E51" s="54"/>
      <c r="F51" s="95"/>
      <c r="G51" s="54"/>
      <c r="H51" s="95"/>
      <c r="I51" s="54"/>
      <c r="J51" s="95"/>
      <c r="K51" s="54"/>
      <c r="L51" s="95"/>
      <c r="M51" s="54"/>
      <c r="N51" s="95"/>
      <c r="O51" s="54"/>
      <c r="P51" s="95"/>
      <c r="Q51" s="54"/>
      <c r="R51" s="95"/>
      <c r="S51" s="54"/>
      <c r="T51" s="95"/>
      <c r="U51" s="54"/>
      <c r="V51" s="95"/>
      <c r="W51" s="54"/>
      <c r="X51" s="95"/>
      <c r="Y51" s="54"/>
      <c r="Z51" s="95"/>
      <c r="AA51" s="54"/>
      <c r="AB51" s="95"/>
      <c r="AC51" s="54"/>
      <c r="AD51" s="95"/>
      <c r="AE51" s="54"/>
      <c r="AF51" s="94"/>
      <c r="AG51" s="52"/>
      <c r="AH51" s="94"/>
      <c r="AI51" s="52"/>
      <c r="AJ51" s="94"/>
      <c r="AK51" s="52"/>
      <c r="AL51" s="94"/>
      <c r="AM51" s="52"/>
      <c r="AN51" s="94"/>
      <c r="AO51" s="52"/>
      <c r="AP51" s="95"/>
      <c r="AQ51" s="54"/>
      <c r="AR51" s="95"/>
      <c r="AS51" s="54"/>
      <c r="AT51" s="95"/>
      <c r="AU51" s="54"/>
      <c r="AV51" s="95"/>
      <c r="AW51" s="54"/>
      <c r="AX51" s="95"/>
      <c r="AY51" s="54"/>
      <c r="AZ51" s="95"/>
      <c r="BA51" s="54"/>
      <c r="BB51" s="95"/>
      <c r="BC51" s="54"/>
      <c r="BD51" s="95"/>
      <c r="BE51" s="54"/>
      <c r="BF51" s="95"/>
      <c r="BG51" s="54"/>
      <c r="BH51" s="95"/>
      <c r="BI51" s="54"/>
      <c r="BJ51" s="95"/>
      <c r="BK51" s="54"/>
      <c r="BL51" s="95"/>
      <c r="BM51" s="54"/>
      <c r="BN51" s="95"/>
      <c r="BO51" s="54"/>
      <c r="BP51" s="95"/>
      <c r="BQ51" s="54"/>
      <c r="BR51" s="95"/>
      <c r="BS51" s="54"/>
      <c r="BT51" s="95"/>
      <c r="BU51" s="54"/>
      <c r="BV51" s="95"/>
      <c r="BW51" s="54"/>
      <c r="BX51" s="95"/>
      <c r="BY51" s="54"/>
      <c r="BZ51" s="94"/>
      <c r="CA51" s="52"/>
      <c r="CB51" s="94"/>
      <c r="CC51" s="52"/>
      <c r="CD51" s="95"/>
      <c r="CE51" s="54"/>
      <c r="CF51" s="95"/>
      <c r="CG51" s="54"/>
      <c r="CH51" s="95"/>
      <c r="CI51" s="54"/>
      <c r="CJ51" s="95"/>
      <c r="CK51" s="54"/>
      <c r="CL51" s="95"/>
      <c r="CM51" s="54"/>
      <c r="CN51" s="95"/>
      <c r="CO51" s="54"/>
      <c r="CP51" s="95"/>
      <c r="CQ51" s="54"/>
      <c r="CR51" s="95"/>
      <c r="CS51" s="54"/>
      <c r="CT51" s="95"/>
      <c r="CU51" s="54"/>
      <c r="CV51" s="95"/>
      <c r="CW51" s="54"/>
      <c r="CX51" s="95"/>
      <c r="CY51" s="54"/>
      <c r="CZ51" s="95"/>
      <c r="DA51" s="54"/>
      <c r="DB51" s="95"/>
      <c r="DC51" s="54"/>
      <c r="DD51" s="95"/>
      <c r="DE51" s="54"/>
      <c r="DF51" s="95"/>
      <c r="DG51" s="54"/>
      <c r="DH51" s="97"/>
      <c r="DI51" s="58"/>
      <c r="DJ51" s="126"/>
    </row>
    <row r="52" spans="1:114" ht="19.5" customHeight="1">
      <c r="A52" s="99" t="s">
        <v>76</v>
      </c>
      <c r="B52" s="51">
        <f>+'Deuda Pública colones'!B52/'Deuda Pública dólares'!B76</f>
        <v>30080.414492848122</v>
      </c>
      <c r="C52" s="52">
        <f>+B52/B45</f>
        <v>0.75847973490164733</v>
      </c>
      <c r="D52" s="53">
        <f>+'Deuda Pública colones'!D52/'Deuda Pública dólares'!D76</f>
        <v>30641.666593014026</v>
      </c>
      <c r="E52" s="54">
        <f>+D52/D45</f>
        <v>0.76175094814003097</v>
      </c>
      <c r="F52" s="53">
        <f>+'Deuda Pública colones'!F52/'Deuda Pública dólares'!F76</f>
        <v>31272.760121836833</v>
      </c>
      <c r="G52" s="54">
        <f>+F52/F45</f>
        <v>0.76497107856882218</v>
      </c>
      <c r="H52" s="53">
        <f>+'Deuda Pública colones'!H52/'Deuda Pública dólares'!H76</f>
        <v>31828.71226896645</v>
      </c>
      <c r="I52" s="54">
        <f>+H52/H45</f>
        <v>0.76848099431023653</v>
      </c>
      <c r="J52" s="53">
        <f>+'Deuda Pública colones'!J52/'Deuda Pública dólares'!J76</f>
        <v>32130.414134358605</v>
      </c>
      <c r="K52" s="54">
        <f>+J52/J45</f>
        <v>0.76992417276946312</v>
      </c>
      <c r="L52" s="53">
        <f>+'Deuda Pública colones'!L52/'Deuda Pública dólares'!L76</f>
        <v>31937.763241988137</v>
      </c>
      <c r="M52" s="54">
        <f>+L52/L45</f>
        <v>0.76827259849664975</v>
      </c>
      <c r="N52" s="53">
        <f>+'Deuda Pública colones'!N52/'Deuda Pública dólares'!N76</f>
        <v>32340.910547181109</v>
      </c>
      <c r="O52" s="54">
        <f>+N52/N45</f>
        <v>0.76487332021900201</v>
      </c>
      <c r="P52" s="53">
        <f>+'Deuda Pública colones'!P52/'Deuda Pública dólares'!P76</f>
        <v>32192.329248230624</v>
      </c>
      <c r="Q52" s="54">
        <f>+P52/P45</f>
        <v>0.75863649031724012</v>
      </c>
      <c r="R52" s="53">
        <f>+'Deuda Pública colones'!R52/'Deuda Pública dólares'!R76</f>
        <v>32952.755534713622</v>
      </c>
      <c r="S52" s="54">
        <f>+R52/R45</f>
        <v>0.76295864011064618</v>
      </c>
      <c r="T52" s="53">
        <f>+'Deuda Pública colones'!T52/'Deuda Pública dólares'!T76</f>
        <v>33066.668308865796</v>
      </c>
      <c r="U52" s="54">
        <f>+T52/T45</f>
        <v>0.76403753643733818</v>
      </c>
      <c r="V52" s="53">
        <f>+'Deuda Pública colones'!V52/'Deuda Pública dólares'!V76</f>
        <v>32749.899449297416</v>
      </c>
      <c r="W52" s="54">
        <f>+V52/V45</f>
        <v>0.76266102138076231</v>
      </c>
      <c r="X52" s="53">
        <f>+'Deuda Pública colones'!X52/'Deuda Pública dólares'!X76</f>
        <v>32699.609177643531</v>
      </c>
      <c r="Y52" s="54">
        <f>+X52/X45</f>
        <v>0.76249335463694567</v>
      </c>
      <c r="Z52" s="53">
        <f>+'Deuda Pública colones'!Z52/'Deuda Pública dólares'!Z76</f>
        <v>31887.980059003316</v>
      </c>
      <c r="AA52" s="54">
        <f>+Z52/Z45</f>
        <v>0.75143509759185456</v>
      </c>
      <c r="AB52" s="53">
        <f>+'Deuda Pública colones'!AB52/'Deuda Pública dólares'!AB76</f>
        <v>31880.101463123225</v>
      </c>
      <c r="AC52" s="54">
        <f>+AB52/AB45</f>
        <v>0.75075897194187236</v>
      </c>
      <c r="AD52" s="53">
        <f>+'Deuda Pública colones'!AD52/'Deuda Pública dólares'!AD76</f>
        <v>32373.899219530325</v>
      </c>
      <c r="AE52" s="54">
        <f>+AD52/AD45</f>
        <v>0.75336481667553035</v>
      </c>
      <c r="AF52" s="51">
        <f>+'Deuda Pública colones'!AF52/'Deuda Pública dólares'!AF76</f>
        <v>31530.769434655733</v>
      </c>
      <c r="AG52" s="52">
        <f>+AF52/AF45</f>
        <v>0.73980942975361486</v>
      </c>
      <c r="AH52" s="51">
        <f>+'Deuda Pública colones'!AH52/'Deuda Pública dólares'!AH76</f>
        <v>31596.024791936998</v>
      </c>
      <c r="AI52" s="52">
        <f>+AH52/AH45</f>
        <v>0.73614784983538373</v>
      </c>
      <c r="AJ52" s="51">
        <f>+'Deuda Pública colones'!AJ52/'Deuda Pública dólares'!AJ76</f>
        <v>30743.419340602613</v>
      </c>
      <c r="AK52" s="52">
        <f>+AJ52/AJ45</f>
        <v>0.73049413365495686</v>
      </c>
      <c r="AL52" s="51">
        <f>+'Deuda Pública colones'!AL52/'Deuda Pública dólares'!AL76</f>
        <v>30447.180829484081</v>
      </c>
      <c r="AM52" s="52">
        <f>+AL52/AL45</f>
        <v>0.72897130473769201</v>
      </c>
      <c r="AN52" s="51">
        <f>+'Deuda Pública colones'!AN52/'Deuda Pública dólares'!AN76</f>
        <v>30928.878688772882</v>
      </c>
      <c r="AO52" s="52">
        <f>+AN52/AN45</f>
        <v>0.7270315939391645</v>
      </c>
      <c r="AP52" s="53">
        <f>+'Deuda Pública colones'!AP52/'Deuda Pública dólares'!AP76</f>
        <v>32145.168879746714</v>
      </c>
      <c r="AQ52" s="54">
        <f>+AP52/AP45</f>
        <v>0.73419686137892382</v>
      </c>
      <c r="AR52" s="53">
        <f>+'Deuda Pública colones'!AR52/'Deuda Pública dólares'!AR76</f>
        <v>33220.478217140124</v>
      </c>
      <c r="AS52" s="54">
        <f>+AR52/AR45</f>
        <v>0.74071826192323476</v>
      </c>
      <c r="AT52" s="53">
        <f>+'Deuda Pública colones'!AT52/'Deuda Pública dólares'!AT76</f>
        <v>33796.691154420856</v>
      </c>
      <c r="AU52" s="54">
        <f>+AT52/AT45</f>
        <v>0.74273020247582788</v>
      </c>
      <c r="AV52" s="53">
        <f>+'Deuda Pública colones'!AV52/'Deuda Pública dólares'!AV76</f>
        <v>34908.698840902696</v>
      </c>
      <c r="AW52" s="54">
        <f>+AV52/AV45</f>
        <v>0.7435673916736828</v>
      </c>
      <c r="AX52" s="53">
        <f>+'Deuda Pública colones'!AX52/'Deuda Pública dólares'!AX76</f>
        <v>35161.262028399986</v>
      </c>
      <c r="AY52" s="54">
        <f>+AX52/AX45</f>
        <v>0.74454831782149855</v>
      </c>
      <c r="AZ52" s="53">
        <f>+'Deuda Pública colones'!AZ52/'Deuda Pública dólares'!AZ76</f>
        <v>37836.082844773555</v>
      </c>
      <c r="BA52" s="54">
        <f>+AZ52/AZ45</f>
        <v>0.77338044298739905</v>
      </c>
      <c r="BB52" s="53">
        <f>+'Deuda Pública colones'!BB52/'Deuda Pública dólares'!BB76</f>
        <v>37936.600430561892</v>
      </c>
      <c r="BC52" s="54">
        <f>+BB52/BB45</f>
        <v>0.77343229929870705</v>
      </c>
      <c r="BD52" s="53">
        <f>+'Deuda Pública colones'!BD52/'Deuda Pública dólares'!BD76</f>
        <v>39229.291868478802</v>
      </c>
      <c r="BE52" s="54">
        <f>+BD52/BD45</f>
        <v>0.77970141458673503</v>
      </c>
      <c r="BF52" s="53">
        <f>+'Deuda Pública colones'!BF52/'Deuda Pública dólares'!BF76</f>
        <v>39478.316375580558</v>
      </c>
      <c r="BG52" s="54">
        <f>+BF52/BF45</f>
        <v>0.7581896836108819</v>
      </c>
      <c r="BH52" s="53">
        <f>+'Deuda Pública colones'!BH52/'Deuda Pública dólares'!BH76</f>
        <v>39918.756951820877</v>
      </c>
      <c r="BI52" s="54">
        <f>+BH52/BH45</f>
        <v>0.76043253979414027</v>
      </c>
      <c r="BJ52" s="53">
        <f>+'Deuda Pública colones'!BJ52/'Deuda Pública dólares'!BJ76</f>
        <v>39680.064506402196</v>
      </c>
      <c r="BK52" s="54">
        <f>+BJ52/BJ45</f>
        <v>0.75922782553441781</v>
      </c>
      <c r="BL52" s="53">
        <f>+'Deuda Pública colones'!BL52/'Deuda Pública dólares'!BL76</f>
        <v>39214.070774929023</v>
      </c>
      <c r="BM52" s="54">
        <f>+BL52/BL45</f>
        <v>0.75268614063097061</v>
      </c>
      <c r="BN52" s="53">
        <f>+'Deuda Pública colones'!BN52/'Deuda Pública dólares'!BN76</f>
        <v>39818.349765071122</v>
      </c>
      <c r="BO52" s="54">
        <f>+BN52/BN45</f>
        <v>0.75602683324544429</v>
      </c>
      <c r="BP52" s="53">
        <f>+'Deuda Pública colones'!BP52/'Deuda Pública dólares'!BP76</f>
        <v>39332.75740303882</v>
      </c>
      <c r="BQ52" s="54">
        <f>+BP52/BP45</f>
        <v>0.75440991696547754</v>
      </c>
      <c r="BR52" s="53">
        <f>+'Deuda Pública colones'!BR52/'Deuda Pública dólares'!BR76</f>
        <v>39862.716717167692</v>
      </c>
      <c r="BS52" s="54">
        <f>+BR52/BR45</f>
        <v>0.75605408314986333</v>
      </c>
      <c r="BT52" s="53">
        <f>+'Deuda Pública colones'!BT52/'Deuda Pública dólares'!BT76</f>
        <v>39623.623762681935</v>
      </c>
      <c r="BU52" s="54">
        <f>+BT52/BT45</f>
        <v>0.73311999721870746</v>
      </c>
      <c r="BV52" s="53">
        <f>+'Deuda Pública colones'!BV52/'Deuda Pública dólares'!BV76</f>
        <v>40524.898904103713</v>
      </c>
      <c r="BW52" s="54">
        <f>+BV52/BV45</f>
        <v>0.73790043572713682</v>
      </c>
      <c r="BX52" s="53">
        <f>+'Deuda Pública colones'!BX52/'Deuda Pública dólares'!BX76</f>
        <v>40771.875685866871</v>
      </c>
      <c r="BY52" s="54">
        <f>+BX52/BX45</f>
        <v>0.72913310344777604</v>
      </c>
      <c r="BZ52" s="51">
        <f>+'Deuda Pública colones'!BZ52/'Deuda Pública dólares'!BZ76</f>
        <v>40747.128050219457</v>
      </c>
      <c r="CA52" s="52">
        <f>+BZ52/BZ45</f>
        <v>0.72924566836694515</v>
      </c>
      <c r="CB52" s="51">
        <f>+'Deuda Pública colones'!CB52/'Deuda Pública dólares'!CB76</f>
        <v>41436.537448322902</v>
      </c>
      <c r="CC52" s="52">
        <f>+CB52/CB45</f>
        <v>0.73381286415932079</v>
      </c>
      <c r="CD52" s="53">
        <f>+'Deuda Pública colones'!CD52/'Deuda Pública dólares'!CD76</f>
        <v>41495.501533785777</v>
      </c>
      <c r="CE52" s="54">
        <f>+CD52/CD45</f>
        <v>0.73438157132794379</v>
      </c>
      <c r="CF52" s="53">
        <f>+'Deuda Pública colones'!CF52/'Deuda Pública dólares'!CF76</f>
        <v>40170.536493063155</v>
      </c>
      <c r="CG52" s="54">
        <f>+CF52/CF45</f>
        <v>0.72801694239545844</v>
      </c>
      <c r="CH52" s="53">
        <f>+'Deuda Pública colones'!CH52/'Deuda Pública dólares'!CH76</f>
        <v>39748.514822283119</v>
      </c>
      <c r="CI52" s="54">
        <f>+CH52/CH45</f>
        <v>0.71918098101906591</v>
      </c>
      <c r="CJ52" s="53">
        <f>+'Deuda Pública colones'!CJ52/'Deuda Pública dólares'!CJ76</f>
        <v>40177.97684600616</v>
      </c>
      <c r="CK52" s="54">
        <f>+CJ52/CJ45</f>
        <v>0.72084083290693357</v>
      </c>
      <c r="CL52" s="53">
        <f>+'Deuda Pública colones'!CL52/'Deuda Pública dólares'!CL76</f>
        <v>40912.858760763942</v>
      </c>
      <c r="CM52" s="54">
        <f>+CL52/CL45</f>
        <v>0.72407701723733031</v>
      </c>
      <c r="CN52" s="53">
        <f>+'Deuda Pública colones'!CN52/'Deuda Pública dólares'!CN76</f>
        <v>40865.03607980199</v>
      </c>
      <c r="CO52" s="54">
        <f>+CN52/CN45</f>
        <v>0.72494237714600551</v>
      </c>
      <c r="CP52" s="53">
        <f>+'Deuda Pública colones'!CP52/'Deuda Pública dólares'!CP76</f>
        <v>41561.590228262125</v>
      </c>
      <c r="CQ52" s="54">
        <f>+CP52/CP45</f>
        <v>0.72921663835513206</v>
      </c>
      <c r="CR52" s="53">
        <f>+'Deuda Pública colones'!CR52/'Deuda Pública dólares'!CR76</f>
        <v>42176.718314266873</v>
      </c>
      <c r="CS52" s="54">
        <f>+CR52/CR45</f>
        <v>0.73222523653295091</v>
      </c>
      <c r="CT52" s="53">
        <f>+'Deuda Pública colones'!CT52/'Deuda Pública dólares'!CT76</f>
        <v>42090.731348465</v>
      </c>
      <c r="CU52" s="54">
        <f>+CT52/CT45</f>
        <v>0.73362242051297188</v>
      </c>
      <c r="CV52" s="53">
        <f>+'Deuda Pública colones'!CV52/'Deuda Pública dólares'!CV76</f>
        <v>42245.392321650717</v>
      </c>
      <c r="CW52" s="54">
        <f>+CV52/CV45</f>
        <v>0.73410640526730453</v>
      </c>
      <c r="CX52" s="53">
        <f>+'Deuda Pública colones'!CX52/'Deuda Pública dólares'!CX76</f>
        <v>42889.641171319723</v>
      </c>
      <c r="CY52" s="54">
        <f>+CX52/CX45</f>
        <v>0.73674116014783941</v>
      </c>
      <c r="CZ52" s="53">
        <f>+'Deuda Pública colones'!CZ52/'Deuda Pública dólares'!CZ76</f>
        <v>43367.600312513052</v>
      </c>
      <c r="DA52" s="54">
        <f>+CZ52/CZ45</f>
        <v>0.73938283634522661</v>
      </c>
      <c r="DB52" s="53">
        <f>+'Deuda Pública colones'!DB52/'Deuda Pública dólares'!DB76</f>
        <v>43437.155208457931</v>
      </c>
      <c r="DC52" s="54">
        <f>+DB52/DB45</f>
        <v>0.74487173941770646</v>
      </c>
      <c r="DD52" s="53">
        <f>+'Deuda Pública colones'!DD52/'Deuda Pública dólares'!DD76</f>
        <v>43669.060921146141</v>
      </c>
      <c r="DE52" s="54">
        <f>+DD52/DD45</f>
        <v>0.74600301369571409</v>
      </c>
      <c r="DF52" s="53">
        <f>+'Deuda Pública colones'!DF52/'Deuda Pública dólares'!DF76</f>
        <v>43694.663893388017</v>
      </c>
      <c r="DG52" s="54">
        <f>+DF52/DF45</f>
        <v>0.74605795335831482</v>
      </c>
      <c r="DH52" s="75">
        <f>+'Deuda Pública colones'!DH52/'Deuda Pública dólares'!DH76</f>
        <v>43572.339694020236</v>
      </c>
      <c r="DI52" s="58">
        <f>+DH52/DH45</f>
        <v>0.74637510353381153</v>
      </c>
      <c r="DJ52" s="129"/>
    </row>
    <row r="53" spans="1:114">
      <c r="A53" s="98" t="s">
        <v>53</v>
      </c>
      <c r="B53" s="64">
        <f>+B52/B65</f>
        <v>0.50751033102592491</v>
      </c>
      <c r="C53" s="65"/>
      <c r="D53" s="66"/>
      <c r="E53" s="67"/>
      <c r="F53" s="66"/>
      <c r="G53" s="67"/>
      <c r="H53" s="66"/>
      <c r="I53" s="67"/>
      <c r="J53" s="66"/>
      <c r="K53" s="67"/>
      <c r="L53" s="66"/>
      <c r="M53" s="67"/>
      <c r="N53" s="66"/>
      <c r="O53" s="67"/>
      <c r="P53" s="66"/>
      <c r="Q53" s="67"/>
      <c r="R53" s="66"/>
      <c r="S53" s="67"/>
      <c r="T53" s="66"/>
      <c r="U53" s="67"/>
      <c r="V53" s="66"/>
      <c r="W53" s="67"/>
      <c r="X53" s="66"/>
      <c r="Y53" s="67"/>
      <c r="Z53" s="66">
        <f>+Z52/Z65</f>
        <v>0.50817862365378197</v>
      </c>
      <c r="AA53" s="67"/>
      <c r="AB53" s="66">
        <v>0</v>
      </c>
      <c r="AC53" s="67"/>
      <c r="AD53" s="66">
        <v>0</v>
      </c>
      <c r="AE53" s="67"/>
      <c r="AF53" s="64">
        <v>0</v>
      </c>
      <c r="AG53" s="65"/>
      <c r="AH53" s="64">
        <v>0</v>
      </c>
      <c r="AI53" s="65"/>
      <c r="AJ53" s="64">
        <v>0</v>
      </c>
      <c r="AK53" s="65"/>
      <c r="AL53" s="64">
        <v>0</v>
      </c>
      <c r="AM53" s="65"/>
      <c r="AN53" s="64">
        <v>0</v>
      </c>
      <c r="AO53" s="65"/>
      <c r="AP53" s="66">
        <v>0</v>
      </c>
      <c r="AQ53" s="67"/>
      <c r="AR53" s="66">
        <v>0</v>
      </c>
      <c r="AS53" s="67"/>
      <c r="AT53" s="66">
        <v>0</v>
      </c>
      <c r="AU53" s="67"/>
      <c r="AV53" s="66">
        <v>0</v>
      </c>
      <c r="AW53" s="67"/>
      <c r="AX53" s="66">
        <f>+AX52/AX65</f>
        <v>0.468952517343044</v>
      </c>
      <c r="AY53" s="67"/>
      <c r="AZ53" s="68" t="e">
        <f>+AZ52/AZ65</f>
        <v>#DIV/0!</v>
      </c>
      <c r="BA53" s="67"/>
      <c r="BB53" s="68" t="e">
        <f>+BB52/BB65</f>
        <v>#DIV/0!</v>
      </c>
      <c r="BC53" s="67"/>
      <c r="BD53" s="68" t="e">
        <f>+BD52/BD65</f>
        <v>#DIV/0!</v>
      </c>
      <c r="BE53" s="67"/>
      <c r="BF53" s="68" t="e">
        <f>+BF52/BF65</f>
        <v>#DIV/0!</v>
      </c>
      <c r="BG53" s="67"/>
      <c r="BH53" s="68" t="e">
        <f>+BH52/BH65</f>
        <v>#DIV/0!</v>
      </c>
      <c r="BI53" s="67"/>
      <c r="BJ53" s="68" t="e">
        <f>+BJ52/BJ65</f>
        <v>#DIV/0!</v>
      </c>
      <c r="BK53" s="67"/>
      <c r="BL53" s="68" t="e">
        <f>+BL52/BL65</f>
        <v>#DIV/0!</v>
      </c>
      <c r="BM53" s="67"/>
      <c r="BN53" s="68" t="e">
        <f>+BN52/BN65</f>
        <v>#DIV/0!</v>
      </c>
      <c r="BO53" s="67"/>
      <c r="BP53" s="68"/>
      <c r="BQ53" s="67"/>
      <c r="BR53" s="68"/>
      <c r="BS53" s="67"/>
      <c r="BT53" s="68"/>
      <c r="BU53" s="67"/>
      <c r="BV53" s="66">
        <f>+BV52/BV65</f>
        <v>0.45099932656988373</v>
      </c>
      <c r="BW53" s="67"/>
      <c r="BX53" s="66"/>
      <c r="BY53" s="67"/>
      <c r="BZ53" s="64"/>
      <c r="CA53" s="65"/>
      <c r="CB53" s="64"/>
      <c r="CC53" s="65"/>
      <c r="CD53" s="66"/>
      <c r="CE53" s="67"/>
      <c r="CF53" s="66"/>
      <c r="CG53" s="67"/>
      <c r="CH53" s="66"/>
      <c r="CI53" s="67"/>
      <c r="CJ53" s="66"/>
      <c r="CK53" s="67"/>
      <c r="CL53" s="66"/>
      <c r="CM53" s="67"/>
      <c r="CN53" s="66"/>
      <c r="CO53" s="67"/>
      <c r="CP53" s="66"/>
      <c r="CQ53" s="67"/>
      <c r="CR53" s="66"/>
      <c r="CS53" s="67"/>
      <c r="CT53" s="66">
        <f>+CT52/CT65</f>
        <v>0.4383642892716913</v>
      </c>
      <c r="CU53" s="67"/>
      <c r="CV53" s="68" t="e">
        <f>+CV52/CV65</f>
        <v>#DIV/0!</v>
      </c>
      <c r="CW53" s="67"/>
      <c r="CX53" s="68" t="e">
        <f>+CX52/CX65</f>
        <v>#DIV/0!</v>
      </c>
      <c r="CY53" s="67"/>
      <c r="CZ53" s="68" t="e">
        <f>+CZ52/CZ65</f>
        <v>#DIV/0!</v>
      </c>
      <c r="DA53" s="67"/>
      <c r="DB53" s="68" t="e">
        <f>+DB52/DB65</f>
        <v>#DIV/0!</v>
      </c>
      <c r="DC53" s="67"/>
      <c r="DD53" s="458" t="e">
        <f>+DD52/DD65</f>
        <v>#DIV/0!</v>
      </c>
      <c r="DE53" s="67"/>
      <c r="DF53" s="458" t="e">
        <f>+DF52/DF65</f>
        <v>#DIV/0!</v>
      </c>
      <c r="DG53" s="67"/>
      <c r="DH53" s="451" t="e">
        <f>+DH52/DH65</f>
        <v>#DIV/0!</v>
      </c>
      <c r="DI53" s="70"/>
      <c r="DJ53" s="129"/>
    </row>
    <row r="54" spans="1:114">
      <c r="A54" s="98" t="s">
        <v>71</v>
      </c>
      <c r="B54" s="64">
        <f>+B52/B68</f>
        <v>3.9452324907719505</v>
      </c>
      <c r="C54" s="100"/>
      <c r="D54" s="66">
        <f>+D52/D68</f>
        <v>38.889826650844782</v>
      </c>
      <c r="E54" s="101"/>
      <c r="F54" s="66">
        <f>+F52/F68</f>
        <v>21.223940499243533</v>
      </c>
      <c r="G54" s="101"/>
      <c r="H54" s="66">
        <f>+H52/H68</f>
        <v>11.264604111008277</v>
      </c>
      <c r="I54" s="101"/>
      <c r="J54" s="66">
        <f>+J52/J68</f>
        <v>9.0306054994998917</v>
      </c>
      <c r="K54" s="101"/>
      <c r="L54" s="66">
        <f>+L52/L68</f>
        <v>7.5992160927386951</v>
      </c>
      <c r="M54" s="101"/>
      <c r="N54" s="66">
        <f>+N52/N68</f>
        <v>6.3858281928356675</v>
      </c>
      <c r="O54" s="101"/>
      <c r="P54" s="66">
        <f>+P52/P68</f>
        <v>5.5800682913743413</v>
      </c>
      <c r="Q54" s="101"/>
      <c r="R54" s="66">
        <f>+R52/R68</f>
        <v>5.1317399746018619</v>
      </c>
      <c r="S54" s="101"/>
      <c r="T54" s="66">
        <f>+T52/T68</f>
        <v>4.5714317867848786</v>
      </c>
      <c r="U54" s="101"/>
      <c r="V54" s="66">
        <f>+V52/V68</f>
        <v>4.1689732685963738</v>
      </c>
      <c r="W54" s="101"/>
      <c r="X54" s="66">
        <f>+X52/X68</f>
        <v>3.7432807530906627</v>
      </c>
      <c r="Y54" s="101"/>
      <c r="Z54" s="66">
        <f>+Z52/Z68</f>
        <v>3.2427500583589097</v>
      </c>
      <c r="AA54" s="101"/>
      <c r="AB54" s="66">
        <f>+AB52/AB68</f>
        <v>33.688962765438099</v>
      </c>
      <c r="AC54" s="101"/>
      <c r="AD54" s="66">
        <f>+AD52/AD68</f>
        <v>18.952396926991508</v>
      </c>
      <c r="AE54" s="101"/>
      <c r="AF54" s="64">
        <f>+AF52/AF68</f>
        <v>10.862129464124724</v>
      </c>
      <c r="AG54" s="100"/>
      <c r="AH54" s="64">
        <f>+AH52/AH68</f>
        <v>8.8500193172991324</v>
      </c>
      <c r="AI54" s="100"/>
      <c r="AJ54" s="64">
        <f>+AJ52/AJ68</f>
        <v>7.3441206888640975</v>
      </c>
      <c r="AK54" s="100"/>
      <c r="AL54" s="64">
        <f>+AL52/AL68</f>
        <v>5.9694982589643537</v>
      </c>
      <c r="AM54" s="100"/>
      <c r="AN54" s="64">
        <f>+AN52/AN68</f>
        <v>5.050327010869526</v>
      </c>
      <c r="AO54" s="100"/>
      <c r="AP54" s="66">
        <f>+AP52/AP68</f>
        <v>4.4081061227323417</v>
      </c>
      <c r="AQ54" s="101"/>
      <c r="AR54" s="66">
        <f>+AR52/AR68</f>
        <v>3.8288111135492442</v>
      </c>
      <c r="AS54" s="101"/>
      <c r="AT54" s="66">
        <f>+AT52/AT68</f>
        <v>3.5005886346098496</v>
      </c>
      <c r="AU54" s="101"/>
      <c r="AV54" s="66">
        <f>+AV52/AV68</f>
        <v>3.2405203217917102</v>
      </c>
      <c r="AW54" s="101"/>
      <c r="AX54" s="66">
        <f>+AX52/AX68</f>
        <v>2.8654246314438718</v>
      </c>
      <c r="AY54" s="101"/>
      <c r="AZ54" s="66">
        <f>+AZ52/AZ68</f>
        <v>31.165130441432645</v>
      </c>
      <c r="BA54" s="101"/>
      <c r="BB54" s="66">
        <f>+BB52/BB68</f>
        <v>18.441639376704568</v>
      </c>
      <c r="BC54" s="101"/>
      <c r="BD54" s="66">
        <f>+BD52/BD68</f>
        <v>10.582257134272517</v>
      </c>
      <c r="BE54" s="101"/>
      <c r="BF54" s="66">
        <f>+BF52/BF68</f>
        <v>8.6318410393452751</v>
      </c>
      <c r="BG54" s="101"/>
      <c r="BH54" s="66">
        <f>+BH52/BH68</f>
        <v>7.195357805389814</v>
      </c>
      <c r="BI54" s="101"/>
      <c r="BJ54" s="66">
        <f>+BJ52/BJ68</f>
        <v>5.9236458473372338</v>
      </c>
      <c r="BK54" s="101"/>
      <c r="BL54" s="66">
        <f>+BL52/BL68</f>
        <v>5.1025266003662129</v>
      </c>
      <c r="BM54" s="101"/>
      <c r="BN54" s="66">
        <f>+BN52/BN68</f>
        <v>4.5673470977581614</v>
      </c>
      <c r="BO54" s="101"/>
      <c r="BP54" s="66">
        <f>+BP52/BP68</f>
        <v>4.0083468346092754</v>
      </c>
      <c r="BQ54" s="101"/>
      <c r="BR54" s="66">
        <f>+BR52/BR68</f>
        <v>3.6531969971754963</v>
      </c>
      <c r="BS54" s="101"/>
      <c r="BT54" s="66">
        <f>+BT52/BT68</f>
        <v>3.3276293547672098</v>
      </c>
      <c r="BU54" s="101"/>
      <c r="BV54" s="66">
        <f>+BV52/BV68</f>
        <v>2.9580561280226778</v>
      </c>
      <c r="BW54" s="101"/>
      <c r="BX54" s="66">
        <f>+BX52/BX68</f>
        <v>31.48728466534363</v>
      </c>
      <c r="BY54" s="101"/>
      <c r="BZ54" s="64">
        <f>+BZ52/BZ68</f>
        <v>31.327922759023423</v>
      </c>
      <c r="CA54" s="100"/>
      <c r="CB54" s="64">
        <f>+CB52/CB68</f>
        <v>17.444971664401542</v>
      </c>
      <c r="CC54" s="100"/>
      <c r="CD54" s="66">
        <f>+CD52/CD68</f>
        <v>8.4163051533305158</v>
      </c>
      <c r="CE54" s="101"/>
      <c r="CF54" s="66">
        <f>+CF52/CF68</f>
        <v>7.029841734537972</v>
      </c>
      <c r="CG54" s="101"/>
      <c r="CH54" s="66">
        <f>+CH52/CH68</f>
        <v>5.6333554428403243</v>
      </c>
      <c r="CI54" s="101"/>
      <c r="CJ54" s="66">
        <f>+CJ52/CJ68</f>
        <v>4.9151693869467712</v>
      </c>
      <c r="CK54" s="101"/>
      <c r="CL54" s="66">
        <f>+CL52/CL68</f>
        <v>4.4412619157667139</v>
      </c>
      <c r="CM54" s="101"/>
      <c r="CN54" s="66">
        <f>+CN52/CN68</f>
        <v>3.8916612266508572</v>
      </c>
      <c r="CO54" s="101"/>
      <c r="CP54" s="66">
        <f>+CP52/CP68</f>
        <v>3.5336832397586631</v>
      </c>
      <c r="CQ54" s="101"/>
      <c r="CR54" s="66">
        <f>+CR52/CR68</f>
        <v>3.2704427509435074</v>
      </c>
      <c r="CS54" s="101"/>
      <c r="CT54" s="66">
        <f>+CT52/CT68</f>
        <v>2.9085834973628626</v>
      </c>
      <c r="CU54" s="101"/>
      <c r="CV54" s="66">
        <f>+CV52/CV68</f>
        <v>30.840723726073104</v>
      </c>
      <c r="CW54" s="101"/>
      <c r="CX54" s="66">
        <f>+CX52/CX68</f>
        <v>18.050237794445646</v>
      </c>
      <c r="CY54" s="101"/>
      <c r="CZ54" s="66">
        <f>+CZ52/CZ68</f>
        <v>10.796460649606244</v>
      </c>
      <c r="DA54" s="101"/>
      <c r="DB54" s="66">
        <f>+DB52/DB68</f>
        <v>8.549850475146517</v>
      </c>
      <c r="DC54" s="101"/>
      <c r="DD54" s="66">
        <f>+DD52/DD68</f>
        <v>7.1270273741988808</v>
      </c>
      <c r="DE54" s="101"/>
      <c r="DF54" s="66">
        <f>+DF52/DF68</f>
        <v>5.8656579159044515</v>
      </c>
      <c r="DG54" s="101"/>
      <c r="DH54" s="74">
        <f>+DH52/DH68</f>
        <v>5.8600927471711914</v>
      </c>
      <c r="DI54" s="102"/>
      <c r="DJ54" s="129"/>
    </row>
    <row r="55" spans="1:114">
      <c r="A55" s="98" t="s">
        <v>75</v>
      </c>
      <c r="B55" s="64">
        <f>+B52/B69</f>
        <v>4.2663701134159675</v>
      </c>
      <c r="C55" s="100"/>
      <c r="D55" s="66">
        <f>+D52/D69</f>
        <v>41.508681459924098</v>
      </c>
      <c r="E55" s="101"/>
      <c r="F55" s="66">
        <f>+F52/F69</f>
        <v>24.044368722035372</v>
      </c>
      <c r="G55" s="101"/>
      <c r="H55" s="66">
        <f>+H52/H69</f>
        <v>13.336614768889476</v>
      </c>
      <c r="I55" s="101"/>
      <c r="J55" s="66">
        <f>+J52/J69</f>
        <v>10.640950471959185</v>
      </c>
      <c r="K55" s="101"/>
      <c r="L55" s="66">
        <f>+L52/L69</f>
        <v>8.8929826754210719</v>
      </c>
      <c r="M55" s="101"/>
      <c r="N55" s="66">
        <f>+N52/N69</f>
        <v>7.4010347272722363</v>
      </c>
      <c r="O55" s="101"/>
      <c r="P55" s="66">
        <f>+P52/P69</f>
        <v>6.4414659317867216</v>
      </c>
      <c r="Q55" s="101"/>
      <c r="R55" s="66">
        <f>+R52/R69</f>
        <v>5.9185380060548827</v>
      </c>
      <c r="S55" s="101"/>
      <c r="T55" s="66">
        <f>+T52/T69</f>
        <v>5.2331352601870833</v>
      </c>
      <c r="U55" s="101"/>
      <c r="V55" s="66">
        <f>+V52/V69</f>
        <v>4.7664931711454921</v>
      </c>
      <c r="W55" s="101"/>
      <c r="X55" s="66">
        <f>+X52/X69</f>
        <v>4.2716430875200775</v>
      </c>
      <c r="Y55" s="101"/>
      <c r="Z55" s="66">
        <f>+Z52/Z69</f>
        <v>3.6816769760255181</v>
      </c>
      <c r="AA55" s="101"/>
      <c r="AB55" s="66">
        <f>+AB52/AB69</f>
        <v>37.935884243918991</v>
      </c>
      <c r="AC55" s="101"/>
      <c r="AD55" s="66">
        <f>+AD52/AD69</f>
        <v>21.329773250803807</v>
      </c>
      <c r="AE55" s="101"/>
      <c r="AF55" s="64">
        <f>+AF52/AF69</f>
        <v>12.114253413474911</v>
      </c>
      <c r="AG55" s="100"/>
      <c r="AH55" s="64">
        <f>+AH52/AH69</f>
        <v>10.00771291334598</v>
      </c>
      <c r="AI55" s="100"/>
      <c r="AJ55" s="64">
        <f>+AJ52/AJ69</f>
        <v>8.5769235629636462</v>
      </c>
      <c r="AK55" s="100"/>
      <c r="AL55" s="64">
        <f>+AL52/AL69</f>
        <v>6.9296630914998643</v>
      </c>
      <c r="AM55" s="100"/>
      <c r="AN55" s="64">
        <f>+AN52/AN69</f>
        <v>5.8243421289113986</v>
      </c>
      <c r="AO55" s="100"/>
      <c r="AP55" s="66">
        <f>+AP52/AP69</f>
        <v>5.2616479295549903</v>
      </c>
      <c r="AQ55" s="101"/>
      <c r="AR55" s="66">
        <f>+AR52/AR69</f>
        <v>4.5408613242739957</v>
      </c>
      <c r="AS55" s="101"/>
      <c r="AT55" s="66">
        <f>+AT52/AT69</f>
        <v>4.1292007219737794</v>
      </c>
      <c r="AU55" s="101"/>
      <c r="AV55" s="66">
        <f>+AV52/AV69</f>
        <v>3.8059512630353116</v>
      </c>
      <c r="AW55" s="101"/>
      <c r="AX55" s="66">
        <f>+AX52/AX69</f>
        <v>3.3292564015597552</v>
      </c>
      <c r="AY55" s="101"/>
      <c r="AZ55" s="66">
        <f>+AZ52/AZ69</f>
        <v>35.153224677000082</v>
      </c>
      <c r="BA55" s="101"/>
      <c r="BB55" s="66">
        <f>+BB52/BB69</f>
        <v>20.82248892257191</v>
      </c>
      <c r="BC55" s="101"/>
      <c r="BD55" s="66">
        <f>+BD52/BD69</f>
        <v>11.745118596090043</v>
      </c>
      <c r="BE55" s="101"/>
      <c r="BF55" s="66">
        <f>+BF52/BF69</f>
        <v>9.6237217521423108</v>
      </c>
      <c r="BG55" s="101"/>
      <c r="BH55" s="66">
        <f>+BH52/BH69</f>
        <v>8.0375041101244307</v>
      </c>
      <c r="BI55" s="101"/>
      <c r="BJ55" s="66">
        <f>+BJ52/BJ69</f>
        <v>6.6067834652744635</v>
      </c>
      <c r="BK55" s="101"/>
      <c r="BL55" s="66">
        <f>+BL52/BL69</f>
        <v>5.6997607937356491</v>
      </c>
      <c r="BM55" s="101"/>
      <c r="BN55" s="66">
        <f>+BN52/BN69</f>
        <v>5.1079175428061214</v>
      </c>
      <c r="BO55" s="101"/>
      <c r="BP55" s="66">
        <f>+BP52/BP69</f>
        <v>4.4738773901602125</v>
      </c>
      <c r="BQ55" s="101"/>
      <c r="BR55" s="66">
        <f>+BR52/BR69</f>
        <v>4.0793116408242485</v>
      </c>
      <c r="BS55" s="101"/>
      <c r="BT55" s="66">
        <f>+BT52/BT69</f>
        <v>3.7249375410273169</v>
      </c>
      <c r="BU55" s="101"/>
      <c r="BV55" s="66">
        <f>+BV52/BV69</f>
        <v>3.3042297740322017</v>
      </c>
      <c r="BW55" s="101"/>
      <c r="BX55" s="66">
        <f>+BX52/BX69</f>
        <v>35.807889586781627</v>
      </c>
      <c r="BY55" s="101"/>
      <c r="BZ55" s="64">
        <f>+BZ52/BZ69</f>
        <v>35.626660445987092</v>
      </c>
      <c r="CA55" s="100"/>
      <c r="CB55" s="64">
        <f>+CB52/CB69</f>
        <v>19.736054156214486</v>
      </c>
      <c r="CC55" s="100"/>
      <c r="CD55" s="66">
        <f>+CD52/CD69</f>
        <v>9.4640904450857093</v>
      </c>
      <c r="CE55" s="101"/>
      <c r="CF55" s="66">
        <f>+CF52/CF69</f>
        <v>7.9218685499523147</v>
      </c>
      <c r="CG55" s="101"/>
      <c r="CH55" s="66">
        <f>+CH52/CH69</f>
        <v>6.3414096115992775</v>
      </c>
      <c r="CI55" s="101"/>
      <c r="CJ55" s="66">
        <f>+CJ52/CJ69</f>
        <v>5.5316923849081849</v>
      </c>
      <c r="CK55" s="101"/>
      <c r="CL55" s="66">
        <f>+CL52/CL69</f>
        <v>5.0085714526174216</v>
      </c>
      <c r="CM55" s="101"/>
      <c r="CN55" s="66">
        <f>+CN52/CN69</f>
        <v>4.3986203480475954</v>
      </c>
      <c r="CO55" s="101"/>
      <c r="CP55" s="66">
        <f>+CP52/CP69</f>
        <v>3.9874384661016311</v>
      </c>
      <c r="CQ55" s="101"/>
      <c r="CR55" s="66">
        <f>+CR52/CR69</f>
        <v>3.6938381930595874</v>
      </c>
      <c r="CS55" s="101"/>
      <c r="CT55" s="66">
        <f>+CT52/CT69</f>
        <v>3.2737545784960629</v>
      </c>
      <c r="CU55" s="101"/>
      <c r="CV55" s="66">
        <f>+CV52/CV69</f>
        <v>34.969267621036138</v>
      </c>
      <c r="CW55" s="101"/>
      <c r="CX55" s="66">
        <f>+CX52/CX69</f>
        <v>20.533188840796633</v>
      </c>
      <c r="CY55" s="101"/>
      <c r="CZ55" s="66">
        <f>+CZ52/CZ69</f>
        <v>12.109453150999874</v>
      </c>
      <c r="DA55" s="101"/>
      <c r="DB55" s="66">
        <f>+DB52/DB69</f>
        <v>9.6161731137839297</v>
      </c>
      <c r="DC55" s="101"/>
      <c r="DD55" s="66">
        <f>+DD52/DD69</f>
        <v>8.035605977597621</v>
      </c>
      <c r="DE55" s="101"/>
      <c r="DF55" s="66">
        <f>+DF52/DF69</f>
        <v>6.5933437841485123</v>
      </c>
      <c r="DG55" s="101"/>
      <c r="DH55" s="74">
        <f>+DH52/DH69</f>
        <v>6.5870882078429664</v>
      </c>
      <c r="DI55" s="102"/>
      <c r="DJ55" s="129"/>
    </row>
    <row r="56" spans="1:114">
      <c r="A56" s="98" t="s">
        <v>72</v>
      </c>
      <c r="B56" s="64">
        <f>+B52/B70</f>
        <v>2.4109763622914904</v>
      </c>
      <c r="C56" s="100"/>
      <c r="D56" s="66">
        <f>+D52/D70</f>
        <v>28.167525586635417</v>
      </c>
      <c r="E56" s="101"/>
      <c r="F56" s="66">
        <f>+F52/F70</f>
        <v>14.099686302681629</v>
      </c>
      <c r="G56" s="101"/>
      <c r="H56" s="66">
        <f>+H52/H70</f>
        <v>9.1420410271690091</v>
      </c>
      <c r="I56" s="101"/>
      <c r="J56" s="66">
        <f>+J52/J70</f>
        <v>7.4262467917351467</v>
      </c>
      <c r="K56" s="101"/>
      <c r="L56" s="66">
        <f>+L52/L70</f>
        <v>6.1474288919558182</v>
      </c>
      <c r="M56" s="101"/>
      <c r="N56" s="66">
        <f>+N52/N70</f>
        <v>5.1531979290591483</v>
      </c>
      <c r="O56" s="101"/>
      <c r="P56" s="66">
        <f>+P52/P70</f>
        <v>4.3868121274952694</v>
      </c>
      <c r="Q56" s="101"/>
      <c r="R56" s="66">
        <f>+R52/R70</f>
        <v>3.8565115200896125</v>
      </c>
      <c r="S56" s="101"/>
      <c r="T56" s="66">
        <f>+T52/T70</f>
        <v>3.4415121771582804</v>
      </c>
      <c r="U56" s="101"/>
      <c r="V56" s="66">
        <f>+V52/V70</f>
        <v>3.191526708412757</v>
      </c>
      <c r="W56" s="101"/>
      <c r="X56" s="66">
        <f>+X52/X70</f>
        <v>2.8735377655865886</v>
      </c>
      <c r="Y56" s="101"/>
      <c r="Z56" s="66">
        <f>+Z52/Z70</f>
        <v>2.458675492667536</v>
      </c>
      <c r="AA56" s="101"/>
      <c r="AB56" s="66">
        <f>+AB52/AB70</f>
        <v>28.192807753563759</v>
      </c>
      <c r="AC56" s="101"/>
      <c r="AD56" s="66">
        <f>+AD52/AD70</f>
        <v>13.615222766335808</v>
      </c>
      <c r="AE56" s="101"/>
      <c r="AF56" s="64">
        <f>+AF52/AF70</f>
        <v>9.2766778792526772</v>
      </c>
      <c r="AG56" s="100"/>
      <c r="AH56" s="64">
        <f>+AH52/AH70</f>
        <v>7.6786642817987127</v>
      </c>
      <c r="AI56" s="100"/>
      <c r="AJ56" s="64">
        <f>+AJ52/AJ70</f>
        <v>6.5522251346360854</v>
      </c>
      <c r="AK56" s="100"/>
      <c r="AL56" s="64">
        <f>+AL52/AL70</f>
        <v>5.305656466964062</v>
      </c>
      <c r="AM56" s="100"/>
      <c r="AN56" s="64">
        <f>+AN52/AN70</f>
        <v>4.5067549736717556</v>
      </c>
      <c r="AO56" s="100"/>
      <c r="AP56" s="66">
        <f>+AP52/AP70</f>
        <v>3.8723133467112345</v>
      </c>
      <c r="AQ56" s="101"/>
      <c r="AR56" s="66">
        <f>+AR52/AR70</f>
        <v>3.3619465894735545</v>
      </c>
      <c r="AS56" s="101"/>
      <c r="AT56" s="66">
        <f>+AT52/AT70</f>
        <v>3.0851480595729295</v>
      </c>
      <c r="AU56" s="101"/>
      <c r="AV56" s="66">
        <f>+AV52/AV70</f>
        <v>2.8535374799049382</v>
      </c>
      <c r="AW56" s="101"/>
      <c r="AX56" s="66">
        <f>+AX52/AX70</f>
        <v>2.4845069718483437</v>
      </c>
      <c r="AY56" s="101"/>
      <c r="AZ56" s="66">
        <f>+AZ52/AZ70</f>
        <v>27.853733273626084</v>
      </c>
      <c r="BA56" s="101"/>
      <c r="BB56" s="66">
        <f>+BB52/BB70</f>
        <v>14.180746229183036</v>
      </c>
      <c r="BC56" s="101"/>
      <c r="BD56" s="66">
        <f>+BD52/BD70</f>
        <v>9.4055519012851896</v>
      </c>
      <c r="BE56" s="101"/>
      <c r="BF56" s="66">
        <f>+BF52/BF70</f>
        <v>7.6562629180720903</v>
      </c>
      <c r="BG56" s="101"/>
      <c r="BH56" s="66">
        <f>+BH52/BH70</f>
        <v>6.3615977108947979</v>
      </c>
      <c r="BI56" s="101"/>
      <c r="BJ56" s="66">
        <f>+BJ52/BJ70</f>
        <v>5.3192414363034084</v>
      </c>
      <c r="BK56" s="101"/>
      <c r="BL56" s="66">
        <f>+BL52/BL70</f>
        <v>4.4561339807939504</v>
      </c>
      <c r="BM56" s="101"/>
      <c r="BN56" s="66">
        <f>+BN52/BN70</f>
        <v>3.791891488525128</v>
      </c>
      <c r="BO56" s="101"/>
      <c r="BP56" s="66">
        <f>+BP52/BP70</f>
        <v>3.3513813086176611</v>
      </c>
      <c r="BQ56" s="101"/>
      <c r="BR56" s="66">
        <f>+BR52/BR70</f>
        <v>3.047204912635864</v>
      </c>
      <c r="BS56" s="101"/>
      <c r="BT56" s="66">
        <f>+BT52/BT70</f>
        <v>2.7996291421136412</v>
      </c>
      <c r="BU56" s="101"/>
      <c r="BV56" s="66">
        <f>+BV52/BV70</f>
        <v>2.4354883786873089</v>
      </c>
      <c r="BW56" s="101"/>
      <c r="BX56" s="66">
        <f>+BX52/BX70</f>
        <v>27.359873166791612</v>
      </c>
      <c r="BY56" s="101"/>
      <c r="BZ56" s="64">
        <f>+BZ52/BZ70</f>
        <v>27.221400713835454</v>
      </c>
      <c r="CA56" s="100"/>
      <c r="CB56" s="64">
        <f>+CB52/CB70</f>
        <v>19.523946323750316</v>
      </c>
      <c r="CC56" s="100"/>
      <c r="CD56" s="66">
        <f>+CD52/CD70</f>
        <v>6.9084106396598788</v>
      </c>
      <c r="CE56" s="101"/>
      <c r="CF56" s="66">
        <f>+CF52/CF70</f>
        <v>5.7647932484108946</v>
      </c>
      <c r="CG56" s="101"/>
      <c r="CH56" s="66">
        <f>+CH52/CH70</f>
        <v>4.7194012692851555</v>
      </c>
      <c r="CI56" s="101"/>
      <c r="CJ56" s="66">
        <f>+CJ52/CJ70</f>
        <v>4.0530509114738891</v>
      </c>
      <c r="CK56" s="101"/>
      <c r="CL56" s="66">
        <f>+CL52/CL70</f>
        <v>3.5173411014595604</v>
      </c>
      <c r="CM56" s="101"/>
      <c r="CN56" s="66">
        <f>+CN52/CN70</f>
        <v>3.1213768416389067</v>
      </c>
      <c r="CO56" s="101"/>
      <c r="CP56" s="66">
        <f>+CP52/CP70</f>
        <v>2.8609936674241068</v>
      </c>
      <c r="CQ56" s="101"/>
      <c r="CR56" s="66">
        <f>+CR52/CR70</f>
        <v>2.6346039164383916</v>
      </c>
      <c r="CS56" s="101"/>
      <c r="CT56" s="66">
        <f>+CT52/CT70</f>
        <v>2.3241814904613602</v>
      </c>
      <c r="CU56" s="101"/>
      <c r="CV56" s="66">
        <f>+CV52/CV70</f>
        <v>27.500005327202334</v>
      </c>
      <c r="CW56" s="101"/>
      <c r="CX56" s="66">
        <f>+CX52/CX70</f>
        <v>13.579986823966214</v>
      </c>
      <c r="CY56" s="101"/>
      <c r="CZ56" s="66">
        <f>+CZ52/CZ70</f>
        <v>9.1472553931211777</v>
      </c>
      <c r="DA56" s="101"/>
      <c r="DB56" s="66">
        <f>+DB52/DB70</f>
        <v>7.3191820025184056</v>
      </c>
      <c r="DC56" s="101"/>
      <c r="DD56" s="66">
        <f>+DD52/DD70</f>
        <v>6.0190421038272079</v>
      </c>
      <c r="DE56" s="101"/>
      <c r="DF56" s="66">
        <f>+DF52/DF70</f>
        <v>5.0398166571110776</v>
      </c>
      <c r="DG56" s="101"/>
      <c r="DH56" s="74">
        <f>+DH52/DH70</f>
        <v>5.0350350229817726</v>
      </c>
      <c r="DI56" s="102"/>
      <c r="DJ56" s="129"/>
    </row>
    <row r="57" spans="1:114">
      <c r="A57" s="98"/>
      <c r="B57" s="64"/>
      <c r="C57" s="100"/>
      <c r="D57" s="66"/>
      <c r="E57" s="101"/>
      <c r="F57" s="66"/>
      <c r="G57" s="101"/>
      <c r="H57" s="66"/>
      <c r="I57" s="101"/>
      <c r="J57" s="66"/>
      <c r="K57" s="101"/>
      <c r="L57" s="66"/>
      <c r="M57" s="101"/>
      <c r="N57" s="66"/>
      <c r="O57" s="101"/>
      <c r="P57" s="66"/>
      <c r="Q57" s="101"/>
      <c r="R57" s="66"/>
      <c r="S57" s="101"/>
      <c r="T57" s="66"/>
      <c r="U57" s="101"/>
      <c r="V57" s="66"/>
      <c r="W57" s="101"/>
      <c r="X57" s="66"/>
      <c r="Y57" s="101"/>
      <c r="Z57" s="66"/>
      <c r="AA57" s="101"/>
      <c r="AB57" s="66"/>
      <c r="AC57" s="101"/>
      <c r="AD57" s="66"/>
      <c r="AE57" s="101"/>
      <c r="AF57" s="64"/>
      <c r="AG57" s="100"/>
      <c r="AH57" s="64"/>
      <c r="AI57" s="100"/>
      <c r="AJ57" s="64"/>
      <c r="AK57" s="100"/>
      <c r="AL57" s="64"/>
      <c r="AM57" s="100"/>
      <c r="AN57" s="64"/>
      <c r="AO57" s="100"/>
      <c r="AP57" s="66"/>
      <c r="AQ57" s="101"/>
      <c r="AR57" s="66"/>
      <c r="AS57" s="101"/>
      <c r="AT57" s="66"/>
      <c r="AU57" s="101"/>
      <c r="AV57" s="66"/>
      <c r="AW57" s="101"/>
      <c r="AX57" s="66"/>
      <c r="AY57" s="101"/>
      <c r="AZ57" s="66"/>
      <c r="BA57" s="101"/>
      <c r="BB57" s="66"/>
      <c r="BC57" s="101"/>
      <c r="BD57" s="66"/>
      <c r="BE57" s="101"/>
      <c r="BF57" s="66"/>
      <c r="BG57" s="101"/>
      <c r="BH57" s="66"/>
      <c r="BI57" s="101"/>
      <c r="BJ57" s="66"/>
      <c r="BK57" s="101"/>
      <c r="BL57" s="66"/>
      <c r="BM57" s="101"/>
      <c r="BN57" s="66"/>
      <c r="BO57" s="101"/>
      <c r="BP57" s="66"/>
      <c r="BQ57" s="101"/>
      <c r="BR57" s="66"/>
      <c r="BS57" s="101"/>
      <c r="BT57" s="66"/>
      <c r="BU57" s="101"/>
      <c r="BV57" s="66"/>
      <c r="BW57" s="101"/>
      <c r="BX57" s="66"/>
      <c r="BY57" s="101"/>
      <c r="BZ57" s="64"/>
      <c r="CA57" s="100"/>
      <c r="CB57" s="64"/>
      <c r="CC57" s="100"/>
      <c r="CD57" s="66"/>
      <c r="CE57" s="101"/>
      <c r="CF57" s="66"/>
      <c r="CG57" s="101"/>
      <c r="CH57" s="66"/>
      <c r="CI57" s="101"/>
      <c r="CJ57" s="66"/>
      <c r="CK57" s="101"/>
      <c r="CL57" s="66"/>
      <c r="CM57" s="101"/>
      <c r="CN57" s="66"/>
      <c r="CO57" s="101"/>
      <c r="CP57" s="66"/>
      <c r="CQ57" s="101"/>
      <c r="CR57" s="66"/>
      <c r="CS57" s="101"/>
      <c r="CT57" s="66"/>
      <c r="CU57" s="101"/>
      <c r="CV57" s="66"/>
      <c r="CW57" s="101"/>
      <c r="CX57" s="66"/>
      <c r="CY57" s="101"/>
      <c r="CZ57" s="66"/>
      <c r="DA57" s="101"/>
      <c r="DB57" s="66"/>
      <c r="DC57" s="101"/>
      <c r="DD57" s="66"/>
      <c r="DE57" s="101"/>
      <c r="DF57" s="66"/>
      <c r="DG57" s="101"/>
      <c r="DH57" s="74"/>
      <c r="DI57" s="102"/>
      <c r="DJ57" s="129"/>
    </row>
    <row r="58" spans="1:114" s="18" customFormat="1">
      <c r="A58" s="99" t="s">
        <v>77</v>
      </c>
      <c r="B58" s="51">
        <f>+'Deuda Pública colones'!B58/'Deuda Pública dólares'!B76</f>
        <v>9578.4097429090434</v>
      </c>
      <c r="C58" s="52">
        <f>+B58/B45</f>
        <v>0.24152026509835264</v>
      </c>
      <c r="D58" s="53">
        <f>+'Deuda Pública colones'!D58/'Deuda Pública dólares'!D76</f>
        <v>9583.6415182943401</v>
      </c>
      <c r="E58" s="54">
        <f>+D58/D45</f>
        <v>0.23824905185996903</v>
      </c>
      <c r="F58" s="53">
        <f>+'Deuda Pública colones'!F58/'Deuda Pública dólares'!F76</f>
        <v>9608.2104115129678</v>
      </c>
      <c r="G58" s="54">
        <f>+F58/F45</f>
        <v>0.23502892143117787</v>
      </c>
      <c r="H58" s="53">
        <f>+'Deuda Pública colones'!H58/'Deuda Pública dólares'!H76</f>
        <v>9588.9838154173467</v>
      </c>
      <c r="I58" s="54">
        <f>+H58/H45</f>
        <v>0.2315190056897635</v>
      </c>
      <c r="J58" s="53">
        <f>+'Deuda Pública colones'!J58/'Deuda Pública dólares'!J76</f>
        <v>9601.5060608258027</v>
      </c>
      <c r="K58" s="54">
        <f>+J58/J45</f>
        <v>0.23007582723053693</v>
      </c>
      <c r="L58" s="53">
        <f>+'Deuda Pública colones'!L58/'Deuda Pública dólares'!L76</f>
        <v>9633.1105656729997</v>
      </c>
      <c r="M58" s="54">
        <f>+L58/L45</f>
        <v>0.23172740150335028</v>
      </c>
      <c r="N58" s="53">
        <f>+'Deuda Pública colones'!N58/'Deuda Pública dólares'!N76</f>
        <v>9941.7912967282991</v>
      </c>
      <c r="O58" s="54">
        <f>+N58/N45</f>
        <v>0.23512667978099794</v>
      </c>
      <c r="P58" s="53">
        <f>+'Deuda Pública colones'!P58/'Deuda Pública dólares'!P76</f>
        <v>10242.130020619876</v>
      </c>
      <c r="Q58" s="54">
        <f>+P58/P45</f>
        <v>0.24136350968275985</v>
      </c>
      <c r="R58" s="53">
        <f>+'Deuda Pública colones'!R58/'Deuda Pública dólares'!R76</f>
        <v>10237.99400570017</v>
      </c>
      <c r="S58" s="54">
        <f>+R58/R45</f>
        <v>0.23704135988935385</v>
      </c>
      <c r="T58" s="53">
        <f>+'Deuda Pública colones'!T58/'Deuda Pública dólares'!T76</f>
        <v>10212.184799652558</v>
      </c>
      <c r="U58" s="54">
        <f>+T58/T45</f>
        <v>0.2359624635626619</v>
      </c>
      <c r="V58" s="53">
        <f>+'Deuda Pública colones'!V58/'Deuda Pública dólares'!V76</f>
        <v>10191.720131581707</v>
      </c>
      <c r="W58" s="54">
        <f>+V58/V45</f>
        <v>0.23733897861923767</v>
      </c>
      <c r="X58" s="53">
        <f>+'Deuda Pública colones'!X58/'Deuda Pública dólares'!X76</f>
        <v>10185.497923667732</v>
      </c>
      <c r="Y58" s="54">
        <f>+X58/X45</f>
        <v>0.23750664536305419</v>
      </c>
      <c r="Z58" s="53">
        <f>+'Deuda Pública colones'!Z58/'Deuda Pública dólares'!Z76</f>
        <v>10548.126746754937</v>
      </c>
      <c r="AA58" s="54">
        <f>+Z58/Z45</f>
        <v>0.24856490240814544</v>
      </c>
      <c r="AB58" s="53">
        <f>+'Deuda Pública colones'!AB58/'Deuda Pública dólares'!AB76</f>
        <v>10583.728680210108</v>
      </c>
      <c r="AC58" s="54">
        <f>+AB58/AB45</f>
        <v>0.24924102805812762</v>
      </c>
      <c r="AD58" s="53">
        <f>+'Deuda Pública colones'!AD58/'Deuda Pública dólares'!AD76</f>
        <v>10598.50737942765</v>
      </c>
      <c r="AE58" s="54">
        <f>+AD58/AD45</f>
        <v>0.24663518332446968</v>
      </c>
      <c r="AF58" s="51">
        <f>+'Deuda Pública colones'!AF58/'Deuda Pública dólares'!AF76</f>
        <v>11089.354297961061</v>
      </c>
      <c r="AG58" s="52">
        <f>+AF58/AF45</f>
        <v>0.26019057024638526</v>
      </c>
      <c r="AH58" s="51">
        <f>+'Deuda Pública colones'!AH58/'Deuda Pública dólares'!AH76</f>
        <v>11324.734670992155</v>
      </c>
      <c r="AI58" s="52">
        <f>+AH58/AH45</f>
        <v>0.26385215016461616</v>
      </c>
      <c r="AJ58" s="51">
        <f>+'Deuda Pública colones'!AJ58/'Deuda Pública dólares'!AJ76</f>
        <v>11342.366053430436</v>
      </c>
      <c r="AK58" s="52">
        <f>+AJ58/AJ45</f>
        <v>0.26950586634504303</v>
      </c>
      <c r="AL58" s="51">
        <f>+'Deuda Pública colones'!AL58/'Deuda Pública dólares'!AL76</f>
        <v>11320.143386988315</v>
      </c>
      <c r="AM58" s="52">
        <f>+AL58/AL45</f>
        <v>0.27102869526230805</v>
      </c>
      <c r="AN58" s="51">
        <f>+'Deuda Pública colones'!AN58/'Deuda Pública dólares'!AN76</f>
        <v>11612.434435180445</v>
      </c>
      <c r="AO58" s="52">
        <f>+AN58/AN45</f>
        <v>0.27296840606083556</v>
      </c>
      <c r="AP58" s="53">
        <f>+'Deuda Pública colones'!AP58/'Deuda Pública dólares'!AP76</f>
        <v>11637.596439317189</v>
      </c>
      <c r="AQ58" s="54">
        <f>+AP58/AP45</f>
        <v>0.26580313862107618</v>
      </c>
      <c r="AR58" s="53">
        <f>+'Deuda Pública colones'!AR58/'Deuda Pública dólares'!AR76</f>
        <v>11628.528382055843</v>
      </c>
      <c r="AS58" s="54">
        <f>+AR58/AR45</f>
        <v>0.25928173807676519</v>
      </c>
      <c r="AT58" s="53">
        <f>+'Deuda Pública colones'!AT58/'Deuda Pública dólares'!AT76</f>
        <v>11706.630296305751</v>
      </c>
      <c r="AU58" s="54">
        <f>+AT58/AT45</f>
        <v>0.25726979752417212</v>
      </c>
      <c r="AV58" s="53">
        <f>+'Deuda Pública colones'!AV58/'Deuda Pública dólares'!AV76</f>
        <v>12038.893578833895</v>
      </c>
      <c r="AW58" s="54">
        <f>+AV58/AV45</f>
        <v>0.25643260832631726</v>
      </c>
      <c r="AX58" s="53">
        <f>+'Deuda Pública colones'!AX58/'Deuda Pública dólares'!AX76</f>
        <v>12063.694615487975</v>
      </c>
      <c r="AY58" s="54">
        <f>+AX58/AX45</f>
        <v>0.25545168217850139</v>
      </c>
      <c r="AZ58" s="53">
        <f>+'Deuda Pública colones'!AZ58/'Deuda Pública dólares'!AZ76</f>
        <v>11086.906077238835</v>
      </c>
      <c r="BA58" s="54">
        <f>+AZ58/AZ45</f>
        <v>0.22661955701260103</v>
      </c>
      <c r="BB58" s="53">
        <f>+'Deuda Pública colones'!BB58/'Deuda Pública dólares'!BB76</f>
        <v>11113.071357078838</v>
      </c>
      <c r="BC58" s="54">
        <f>+BB58/BB45</f>
        <v>0.22656770070129295</v>
      </c>
      <c r="BD58" s="53">
        <f>+'Deuda Pública colones'!BD58/'Deuda Pública dólares'!BD76</f>
        <v>11083.932058749149</v>
      </c>
      <c r="BE58" s="54">
        <f>+BD58/BD45</f>
        <v>0.22029858541326486</v>
      </c>
      <c r="BF58" s="53">
        <f>+'Deuda Pública colones'!BF58/'Deuda Pública dólares'!BF76</f>
        <v>12590.865293530125</v>
      </c>
      <c r="BG58" s="54">
        <f>+BF58/BF45</f>
        <v>0.24181031638911815</v>
      </c>
      <c r="BH58" s="53">
        <f>+'Deuda Pública colones'!BH58/'Deuda Pública dólares'!BH76</f>
        <v>12576.04681161018</v>
      </c>
      <c r="BI58" s="54">
        <f>+BH58/BH45</f>
        <v>0.23956746020585962</v>
      </c>
      <c r="BJ58" s="53">
        <f>+'Deuda Pública colones'!BJ58/'Deuda Pública dólares'!BJ76</f>
        <v>12583.647612514866</v>
      </c>
      <c r="BK58" s="54">
        <f>+BJ58/BJ45</f>
        <v>0.2407721744655823</v>
      </c>
      <c r="BL58" s="53">
        <f>+'Deuda Pública colones'!BL58/'Deuda Pública dólares'!BL76</f>
        <v>12884.763862913773</v>
      </c>
      <c r="BM58" s="54">
        <f>+BL58/BL45</f>
        <v>0.24731385936902944</v>
      </c>
      <c r="BN58" s="53">
        <f>+'Deuda Pública colones'!BN58/'Deuda Pública dólares'!BN76</f>
        <v>12849.555677041784</v>
      </c>
      <c r="BO58" s="54">
        <f>+BN58/BN45</f>
        <v>0.24397316675455571</v>
      </c>
      <c r="BP58" s="53">
        <f>+'Deuda Pública colones'!BP58/'Deuda Pública dólares'!BP76</f>
        <v>12804.358664112136</v>
      </c>
      <c r="BQ58" s="54">
        <f>+BP58/BP45</f>
        <v>0.24559008303452243</v>
      </c>
      <c r="BR58" s="53">
        <f>+'Deuda Pública colones'!BR58/'Deuda Pública dólares'!BR76</f>
        <v>12861.972700674118</v>
      </c>
      <c r="BS58" s="54">
        <f>+BR58/BR45</f>
        <v>0.24394591685013667</v>
      </c>
      <c r="BT58" s="53">
        <f>+'Deuda Pública colones'!BT58/'Deuda Pública dólares'!BT76</f>
        <v>14424.31370049607</v>
      </c>
      <c r="BU58" s="54">
        <f>+BT58/BT45</f>
        <v>0.26688000278129248</v>
      </c>
      <c r="BV58" s="53">
        <f>+'Deuda Pública colones'!BV58/'Deuda Pública dólares'!BV76</f>
        <v>14394.29742916575</v>
      </c>
      <c r="BW58" s="54">
        <f>+BV58/BV45</f>
        <v>0.26209956427286313</v>
      </c>
      <c r="BX58" s="53">
        <f>+'Deuda Pública colones'!BX58/'Deuda Pública dólares'!BX76</f>
        <v>15146.41343456002</v>
      </c>
      <c r="BY58" s="54">
        <f>+BX58/BX45</f>
        <v>0.27086689655222396</v>
      </c>
      <c r="BZ58" s="51">
        <f>+'Deuda Pública colones'!BZ58/'Deuda Pública dólares'!BZ76</f>
        <v>15128.593695879599</v>
      </c>
      <c r="CA58" s="52">
        <f>+BZ58/BZ45</f>
        <v>0.27075433163305485</v>
      </c>
      <c r="CB58" s="51">
        <f>+'Deuda Pública colones'!CB58/'Deuda Pública dólares'!CB76</f>
        <v>15030.907416920647</v>
      </c>
      <c r="CC58" s="52">
        <f>+CB58/CB45</f>
        <v>0.26618713584067916</v>
      </c>
      <c r="CD58" s="53">
        <f>+'Deuda Pública colones'!CD58/'Deuda Pública dólares'!CD76</f>
        <v>15008.505584409784</v>
      </c>
      <c r="CE58" s="54">
        <f>+CD58/CD45</f>
        <v>0.26561842867205621</v>
      </c>
      <c r="CF58" s="53">
        <f>+'Deuda Pública colones'!CF58/'Deuda Pública dólares'!CF76</f>
        <v>15007.487744788354</v>
      </c>
      <c r="CG58" s="54">
        <f>+CF58/CF45</f>
        <v>0.2719830576045415</v>
      </c>
      <c r="CH58" s="53">
        <f>+'Deuda Pública colones'!CH58/'Deuda Pública dólares'!CH76</f>
        <v>15520.625868784959</v>
      </c>
      <c r="CI58" s="54">
        <f>+CH58/CH45</f>
        <v>0.28081901898093398</v>
      </c>
      <c r="CJ58" s="53">
        <f>+'Deuda Pública colones'!CJ58/'Deuda Pública dólares'!CJ76</f>
        <v>15559.677032424259</v>
      </c>
      <c r="CK58" s="54">
        <f>+CJ58/CJ45</f>
        <v>0.27915916709306643</v>
      </c>
      <c r="CL58" s="53">
        <f>+'Deuda Pública colones'!CL58/'Deuda Pública dólares'!CL76</f>
        <v>15590.603974269881</v>
      </c>
      <c r="CM58" s="54">
        <f>+CL58/CL45</f>
        <v>0.27592298276266958</v>
      </c>
      <c r="CN58" s="53">
        <f>+'Deuda Pública colones'!CN58/'Deuda Pública dólares'!CN76</f>
        <v>15505.011206827592</v>
      </c>
      <c r="CO58" s="54">
        <f>+CN58/CN45</f>
        <v>0.27505762285399443</v>
      </c>
      <c r="CP58" s="53">
        <f>+'Deuda Pública colones'!CP58/'Deuda Pública dólares'!CP76</f>
        <v>15433.256079703526</v>
      </c>
      <c r="CQ58" s="54">
        <f>+CP58/CP45</f>
        <v>0.27078336164486788</v>
      </c>
      <c r="CR58" s="53">
        <f>+'Deuda Pública colones'!CR58/'Deuda Pública dólares'!CR76</f>
        <v>15424.025568819536</v>
      </c>
      <c r="CS58" s="54">
        <f>+CR58/CR45</f>
        <v>0.26777476346704904</v>
      </c>
      <c r="CT58" s="53">
        <f>+'Deuda Pública colones'!CT58/'Deuda Pública dólares'!CT76</f>
        <v>15283.103163072743</v>
      </c>
      <c r="CU58" s="54">
        <f>+CT58/CT45</f>
        <v>0.26637757948702812</v>
      </c>
      <c r="CV58" s="53">
        <f>+'Deuda Pública colones'!CV58/'Deuda Pública dólares'!CV76</f>
        <v>15301.295758625916</v>
      </c>
      <c r="CW58" s="54">
        <f>+CV58/CV45</f>
        <v>0.26589359473269553</v>
      </c>
      <c r="CX58" s="53">
        <f>+'Deuda Pública colones'!CX58/'Deuda Pública dólares'!CX76</f>
        <v>15325.704314078706</v>
      </c>
      <c r="CY58" s="54">
        <f>+CX58/CX45</f>
        <v>0.26325883985216059</v>
      </c>
      <c r="CZ58" s="53">
        <f>+'Deuda Pública colones'!CZ58/'Deuda Pública dólares'!CZ76</f>
        <v>15286.182519232594</v>
      </c>
      <c r="DA58" s="54">
        <f>+CZ58/CZ45</f>
        <v>0.26061716365477344</v>
      </c>
      <c r="DB58" s="53">
        <f>+'Deuda Pública colones'!DB58/'Deuda Pública dólares'!DB76</f>
        <v>14877.790720910187</v>
      </c>
      <c r="DC58" s="54">
        <f>+DB58/DB45</f>
        <v>0.25512826058229354</v>
      </c>
      <c r="DD58" s="53">
        <f>+'Deuda Pública colones'!DD58/'Deuda Pública dólares'!DD76</f>
        <v>14868.31777496492</v>
      </c>
      <c r="DE58" s="54">
        <f>+DD58/DD45</f>
        <v>0.25399698630428591</v>
      </c>
      <c r="DF58" s="53">
        <f>+'Deuda Pública colones'!DF58/'Deuda Pública dólares'!DF76</f>
        <v>14872.721785834761</v>
      </c>
      <c r="DG58" s="54">
        <f>+DF58/DF45</f>
        <v>0.25394204664168529</v>
      </c>
      <c r="DH58" s="75">
        <f>+'Deuda Pública colones'!DH58/'Deuda Pública dólares'!DH76</f>
        <v>14806.268445132904</v>
      </c>
      <c r="DI58" s="58">
        <f>+DH58/DH45</f>
        <v>0.25362489646618847</v>
      </c>
    </row>
    <row r="59" spans="1:114">
      <c r="A59" s="98" t="s">
        <v>53</v>
      </c>
      <c r="B59" s="64">
        <f>+B58/B65</f>
        <v>0.16160488415083149</v>
      </c>
      <c r="C59" s="65"/>
      <c r="D59" s="66"/>
      <c r="E59" s="67"/>
      <c r="F59" s="66"/>
      <c r="G59" s="67"/>
      <c r="H59" s="66"/>
      <c r="I59" s="67"/>
      <c r="J59" s="66"/>
      <c r="K59" s="67"/>
      <c r="L59" s="66"/>
      <c r="M59" s="67"/>
      <c r="N59" s="66"/>
      <c r="O59" s="67"/>
      <c r="P59" s="66"/>
      <c r="Q59" s="67"/>
      <c r="R59" s="66"/>
      <c r="S59" s="67"/>
      <c r="T59" s="66"/>
      <c r="U59" s="67"/>
      <c r="V59" s="66"/>
      <c r="W59" s="67"/>
      <c r="X59" s="66"/>
      <c r="Y59" s="67"/>
      <c r="Z59" s="66">
        <f>+Z58/Z65</f>
        <v>0.16809884233410771</v>
      </c>
      <c r="AA59" s="67"/>
      <c r="AB59" s="66">
        <v>0</v>
      </c>
      <c r="AC59" s="67"/>
      <c r="AD59" s="66">
        <v>0</v>
      </c>
      <c r="AE59" s="67"/>
      <c r="AF59" s="64">
        <v>0</v>
      </c>
      <c r="AG59" s="65"/>
      <c r="AH59" s="64">
        <v>0</v>
      </c>
      <c r="AI59" s="65"/>
      <c r="AJ59" s="64">
        <v>0</v>
      </c>
      <c r="AK59" s="65"/>
      <c r="AL59" s="64">
        <v>0</v>
      </c>
      <c r="AM59" s="65"/>
      <c r="AN59" s="64">
        <v>0</v>
      </c>
      <c r="AO59" s="65"/>
      <c r="AP59" s="66">
        <v>0</v>
      </c>
      <c r="AQ59" s="67"/>
      <c r="AR59" s="66">
        <v>0</v>
      </c>
      <c r="AS59" s="67"/>
      <c r="AT59" s="66">
        <v>0</v>
      </c>
      <c r="AU59" s="67"/>
      <c r="AV59" s="66">
        <v>0</v>
      </c>
      <c r="AW59" s="67"/>
      <c r="AX59" s="66">
        <f>+AX58/AX65</f>
        <v>0.16089581636237549</v>
      </c>
      <c r="AY59" s="67"/>
      <c r="AZ59" s="68" t="e">
        <f>+AZ58/AZ65</f>
        <v>#DIV/0!</v>
      </c>
      <c r="BA59" s="67"/>
      <c r="BB59" s="68" t="e">
        <f>+BB58/BB65</f>
        <v>#DIV/0!</v>
      </c>
      <c r="BC59" s="67"/>
      <c r="BD59" s="68" t="e">
        <f>+BD58/BD65</f>
        <v>#DIV/0!</v>
      </c>
      <c r="BE59" s="67"/>
      <c r="BF59" s="68" t="e">
        <f>+BF58/BF65</f>
        <v>#DIV/0!</v>
      </c>
      <c r="BG59" s="67"/>
      <c r="BH59" s="68" t="e">
        <f>+BH58/BH65</f>
        <v>#DIV/0!</v>
      </c>
      <c r="BI59" s="67"/>
      <c r="BJ59" s="68" t="e">
        <f>+BJ58/BJ65</f>
        <v>#DIV/0!</v>
      </c>
      <c r="BK59" s="67"/>
      <c r="BL59" s="68" t="e">
        <f>+BL58/BL65</f>
        <v>#DIV/0!</v>
      </c>
      <c r="BM59" s="67"/>
      <c r="BN59" s="68" t="e">
        <f>+BN58/BN65</f>
        <v>#DIV/0!</v>
      </c>
      <c r="BO59" s="67"/>
      <c r="BP59" s="68"/>
      <c r="BQ59" s="67"/>
      <c r="BR59" s="68"/>
      <c r="BS59" s="67"/>
      <c r="BT59" s="68"/>
      <c r="BU59" s="67"/>
      <c r="BV59" s="66">
        <f>+BV58/BV65</f>
        <v>0.16019332860921645</v>
      </c>
      <c r="BW59" s="67"/>
      <c r="BX59" s="66"/>
      <c r="BY59" s="67"/>
      <c r="BZ59" s="64"/>
      <c r="CA59" s="65"/>
      <c r="CB59" s="64"/>
      <c r="CC59" s="65"/>
      <c r="CD59" s="66"/>
      <c r="CE59" s="67"/>
      <c r="CF59" s="66"/>
      <c r="CG59" s="67"/>
      <c r="CH59" s="66"/>
      <c r="CI59" s="67"/>
      <c r="CJ59" s="66"/>
      <c r="CK59" s="67"/>
      <c r="CL59" s="66"/>
      <c r="CM59" s="67"/>
      <c r="CN59" s="66"/>
      <c r="CO59" s="67"/>
      <c r="CP59" s="66"/>
      <c r="CQ59" s="67"/>
      <c r="CR59" s="66"/>
      <c r="CS59" s="67"/>
      <c r="CT59" s="66">
        <f>+CT58/CT65</f>
        <v>0.15916964237283668</v>
      </c>
      <c r="CU59" s="67"/>
      <c r="CV59" s="68" t="e">
        <f>+CV58/CV65</f>
        <v>#DIV/0!</v>
      </c>
      <c r="CW59" s="67"/>
      <c r="CX59" s="68" t="e">
        <f>+CX58/CX65</f>
        <v>#DIV/0!</v>
      </c>
      <c r="CY59" s="67"/>
      <c r="CZ59" s="68" t="e">
        <f>+CZ58/CZ65</f>
        <v>#DIV/0!</v>
      </c>
      <c r="DA59" s="67"/>
      <c r="DB59" s="68" t="e">
        <f>+DB58/DB65</f>
        <v>#DIV/0!</v>
      </c>
      <c r="DC59" s="67"/>
      <c r="DD59" s="458" t="e">
        <f>+DD58/DD65</f>
        <v>#DIV/0!</v>
      </c>
      <c r="DE59" s="67"/>
      <c r="DF59" s="458" t="e">
        <f>+DF58/DF65</f>
        <v>#DIV/0!</v>
      </c>
      <c r="DG59" s="67"/>
      <c r="DH59" s="451" t="e">
        <f>+DH58/DH65</f>
        <v>#DIV/0!</v>
      </c>
      <c r="DI59" s="70"/>
    </row>
    <row r="60" spans="1:114">
      <c r="A60" s="98" t="s">
        <v>74</v>
      </c>
      <c r="B60" s="64">
        <f>+B58/B67</f>
        <v>0.81814304872167787</v>
      </c>
      <c r="C60" s="76"/>
      <c r="D60" s="66">
        <v>0</v>
      </c>
      <c r="E60" s="77"/>
      <c r="F60" s="66">
        <v>0</v>
      </c>
      <c r="G60" s="77"/>
      <c r="H60" s="66">
        <v>0</v>
      </c>
      <c r="I60" s="77"/>
      <c r="J60" s="66">
        <v>0</v>
      </c>
      <c r="K60" s="77"/>
      <c r="L60" s="66">
        <v>0</v>
      </c>
      <c r="M60" s="77"/>
      <c r="N60" s="66">
        <v>0</v>
      </c>
      <c r="O60" s="77"/>
      <c r="P60" s="66">
        <v>0</v>
      </c>
      <c r="Q60" s="77"/>
      <c r="R60" s="66">
        <v>0</v>
      </c>
      <c r="S60" s="77"/>
      <c r="T60" s="66">
        <v>0</v>
      </c>
      <c r="U60" s="77"/>
      <c r="V60" s="66">
        <v>0</v>
      </c>
      <c r="W60" s="77"/>
      <c r="X60" s="66">
        <v>0</v>
      </c>
      <c r="Y60" s="77"/>
      <c r="Z60" s="66">
        <f>+Z58/Z67</f>
        <v>0.7286630800466245</v>
      </c>
      <c r="AA60" s="77"/>
      <c r="AB60" s="66">
        <v>0</v>
      </c>
      <c r="AC60" s="77"/>
      <c r="AD60" s="66">
        <v>0</v>
      </c>
      <c r="AE60" s="77"/>
      <c r="AF60" s="64">
        <v>0</v>
      </c>
      <c r="AG60" s="76"/>
      <c r="AH60" s="64">
        <v>0</v>
      </c>
      <c r="AI60" s="76"/>
      <c r="AJ60" s="64">
        <v>0</v>
      </c>
      <c r="AK60" s="76"/>
      <c r="AL60" s="64">
        <v>0</v>
      </c>
      <c r="AM60" s="76"/>
      <c r="AN60" s="64">
        <v>0</v>
      </c>
      <c r="AO60" s="76"/>
      <c r="AP60" s="66">
        <v>0</v>
      </c>
      <c r="AQ60" s="77"/>
      <c r="AR60" s="66">
        <v>0</v>
      </c>
      <c r="AS60" s="77"/>
      <c r="AT60" s="66">
        <v>0</v>
      </c>
      <c r="AU60" s="77"/>
      <c r="AV60" s="66">
        <v>0</v>
      </c>
      <c r="AW60" s="77"/>
      <c r="AX60" s="66">
        <f>+AX58/AX67</f>
        <v>0.73000923520689209</v>
      </c>
      <c r="AY60" s="77"/>
      <c r="AZ60" s="68" t="e">
        <f>+AZ58/AZ67</f>
        <v>#DIV/0!</v>
      </c>
      <c r="BA60" s="77"/>
      <c r="BB60" s="68" t="e">
        <f>+BB58/BB67</f>
        <v>#DIV/0!</v>
      </c>
      <c r="BC60" s="77"/>
      <c r="BD60" s="68" t="e">
        <f>+BD58/BD67</f>
        <v>#DIV/0!</v>
      </c>
      <c r="BE60" s="77"/>
      <c r="BF60" s="68" t="e">
        <f>+BF58/BF67</f>
        <v>#DIV/0!</v>
      </c>
      <c r="BG60" s="77"/>
      <c r="BH60" s="68" t="e">
        <f>+BH58/BH67</f>
        <v>#DIV/0!</v>
      </c>
      <c r="BI60" s="77"/>
      <c r="BJ60" s="68" t="e">
        <f>+BJ58/BJ67</f>
        <v>#DIV/0!</v>
      </c>
      <c r="BK60" s="77"/>
      <c r="BL60" s="68" t="e">
        <f>+BL58/BL67</f>
        <v>#DIV/0!</v>
      </c>
      <c r="BM60" s="77"/>
      <c r="BN60" s="68" t="e">
        <f>+BN58/BN67</f>
        <v>#DIV/0!</v>
      </c>
      <c r="BO60" s="77"/>
      <c r="BP60" s="68"/>
      <c r="BQ60" s="77"/>
      <c r="BR60" s="68"/>
      <c r="BS60" s="77"/>
      <c r="BT60" s="68"/>
      <c r="BU60" s="77"/>
      <c r="BV60" s="66">
        <f>+BV58/BV67</f>
        <v>0.76555231640291188</v>
      </c>
      <c r="BW60" s="77"/>
      <c r="BX60" s="66"/>
      <c r="BY60" s="77"/>
      <c r="BZ60" s="64"/>
      <c r="CA60" s="76"/>
      <c r="CB60" s="64"/>
      <c r="CC60" s="76"/>
      <c r="CD60" s="66"/>
      <c r="CE60" s="77"/>
      <c r="CF60" s="66"/>
      <c r="CG60" s="77"/>
      <c r="CH60" s="66"/>
      <c r="CI60" s="77"/>
      <c r="CJ60" s="66"/>
      <c r="CK60" s="77"/>
      <c r="CL60" s="66"/>
      <c r="CM60" s="77"/>
      <c r="CN60" s="66"/>
      <c r="CO60" s="77"/>
      <c r="CP60" s="66"/>
      <c r="CQ60" s="77"/>
      <c r="CR60" s="66"/>
      <c r="CS60" s="77"/>
      <c r="CT60" s="66">
        <f>+CT58/CT67</f>
        <v>0.74132242739002441</v>
      </c>
      <c r="CU60" s="77"/>
      <c r="CV60" s="68" t="e">
        <f>+CV58/CV67</f>
        <v>#DIV/0!</v>
      </c>
      <c r="CW60" s="77"/>
      <c r="CX60" s="68" t="e">
        <f>+CX58/CX67</f>
        <v>#DIV/0!</v>
      </c>
      <c r="CY60" s="77"/>
      <c r="CZ60" s="68" t="e">
        <f>+CZ58/CZ67</f>
        <v>#DIV/0!</v>
      </c>
      <c r="DA60" s="77"/>
      <c r="DB60" s="68" t="e">
        <f>+DB58/DB67</f>
        <v>#DIV/0!</v>
      </c>
      <c r="DC60" s="77"/>
      <c r="DD60" s="460" t="e">
        <f>+DD58/DD67</f>
        <v>#DIV/0!</v>
      </c>
      <c r="DE60" s="77"/>
      <c r="DF60" s="460" t="e">
        <f>+DF58/DF67</f>
        <v>#DIV/0!</v>
      </c>
      <c r="DG60" s="77"/>
      <c r="DH60" s="455" t="e">
        <f>+DH58/DH67</f>
        <v>#DIV/0!</v>
      </c>
      <c r="DI60" s="78"/>
    </row>
    <row r="61" spans="1:114">
      <c r="A61" s="98" t="s">
        <v>71</v>
      </c>
      <c r="B61" s="64">
        <f>+B58/B68</f>
        <v>1.2562677065715313</v>
      </c>
      <c r="C61" s="76"/>
      <c r="D61" s="66">
        <f>+D58/D68</f>
        <v>12.163377478145357</v>
      </c>
      <c r="E61" s="77"/>
      <c r="F61" s="66">
        <f>+F58/F68</f>
        <v>6.5208214843744914</v>
      </c>
      <c r="G61" s="77"/>
      <c r="H61" s="66">
        <f>+H58/H68</f>
        <v>3.3936687602928775</v>
      </c>
      <c r="I61" s="77"/>
      <c r="J61" s="66">
        <f>+J58/J68</f>
        <v>2.6986086476754934</v>
      </c>
      <c r="K61" s="77"/>
      <c r="L61" s="66">
        <f>+L58/L68</f>
        <v>2.2920856504300526</v>
      </c>
      <c r="M61" s="77"/>
      <c r="N61" s="66">
        <f>+N58/N68</f>
        <v>1.9630421678238568</v>
      </c>
      <c r="O61" s="77"/>
      <c r="P61" s="66">
        <f>+P58/P68</f>
        <v>1.77532307536695</v>
      </c>
      <c r="Q61" s="77"/>
      <c r="R61" s="66">
        <f>+R58/R68</f>
        <v>1.5943650916670569</v>
      </c>
      <c r="S61" s="77"/>
      <c r="T61" s="66">
        <f>+T58/T68</f>
        <v>1.4118237062648411</v>
      </c>
      <c r="U61" s="77"/>
      <c r="V61" s="66">
        <f>+V58/V68</f>
        <v>1.2973782974619537</v>
      </c>
      <c r="W61" s="77"/>
      <c r="X61" s="66">
        <f>+X58/X68</f>
        <v>1.1659826920615792</v>
      </c>
      <c r="Y61" s="77"/>
      <c r="Z61" s="66">
        <f>+Z58/Z68</f>
        <v>1.0726593080002651</v>
      </c>
      <c r="AA61" s="77"/>
      <c r="AB61" s="66">
        <f>+AB58/AB68</f>
        <v>11.184244248392261</v>
      </c>
      <c r="AC61" s="77"/>
      <c r="AD61" s="66">
        <f>+AD58/AD68</f>
        <v>6.2046007287062759</v>
      </c>
      <c r="AE61" s="77"/>
      <c r="AF61" s="64">
        <f>+AF58/AF68</f>
        <v>3.8202049685983552</v>
      </c>
      <c r="AG61" s="76"/>
      <c r="AH61" s="64">
        <f>+AH58/AH68</f>
        <v>3.1720484225959984</v>
      </c>
      <c r="AI61" s="76"/>
      <c r="AJ61" s="64">
        <f>+AJ58/AJ68</f>
        <v>2.7095133521356543</v>
      </c>
      <c r="AK61" s="76"/>
      <c r="AL61" s="64">
        <f>+AL58/AL68</f>
        <v>2.2194362301817954</v>
      </c>
      <c r="AM61" s="76"/>
      <c r="AN61" s="64">
        <f>+AN58/AN68</f>
        <v>1.8961757999727225</v>
      </c>
      <c r="AO61" s="76"/>
      <c r="AP61" s="66">
        <f>+AP58/AP68</f>
        <v>1.5958777603549616</v>
      </c>
      <c r="AQ61" s="77"/>
      <c r="AR61" s="66">
        <f>+AR58/AR68</f>
        <v>1.3402407518765438</v>
      </c>
      <c r="AS61" s="77"/>
      <c r="AT61" s="66">
        <f>+AT58/AT68</f>
        <v>1.2125476064382932</v>
      </c>
      <c r="AU61" s="77"/>
      <c r="AV61" s="66">
        <f>+AV58/AV68</f>
        <v>1.1175518019705759</v>
      </c>
      <c r="AW61" s="77"/>
      <c r="AX61" s="66">
        <f>+AX58/AX68</f>
        <v>0.9831162393862759</v>
      </c>
      <c r="AY61" s="77"/>
      <c r="AZ61" s="66">
        <f>+AZ58/AZ68</f>
        <v>9.1321523823333433</v>
      </c>
      <c r="BA61" s="77"/>
      <c r="BB61" s="66">
        <f>+BB58/BB68</f>
        <v>5.4022567127477652</v>
      </c>
      <c r="BC61" s="77"/>
      <c r="BD61" s="66">
        <f>+BD58/BD68</f>
        <v>2.9899346513245724</v>
      </c>
      <c r="BE61" s="77"/>
      <c r="BF61" s="66">
        <f>+BF58/BF68</f>
        <v>2.7529630880811129</v>
      </c>
      <c r="BG61" s="77"/>
      <c r="BH61" s="66">
        <f>+BH58/BH68</f>
        <v>2.266833025288864</v>
      </c>
      <c r="BI61" s="77"/>
      <c r="BJ61" s="66">
        <f>+BJ58/BJ68</f>
        <v>1.8785521861286771</v>
      </c>
      <c r="BK61" s="77"/>
      <c r="BL61" s="66">
        <f>+BL58/BL68</f>
        <v>1.6765627503275664</v>
      </c>
      <c r="BM61" s="77"/>
      <c r="BN61" s="66">
        <f>+BN58/BN68</f>
        <v>1.4739028908852589</v>
      </c>
      <c r="BO61" s="77"/>
      <c r="BP61" s="66">
        <f>+BP58/BP68</f>
        <v>1.3048744585735668</v>
      </c>
      <c r="BQ61" s="77"/>
      <c r="BR61" s="66">
        <f>+BR58/BR68</f>
        <v>1.1787284941274423</v>
      </c>
      <c r="BS61" s="77"/>
      <c r="BT61" s="66">
        <f>+BT58/BT68</f>
        <v>1.2113674907580627</v>
      </c>
      <c r="BU61" s="77"/>
      <c r="BV61" s="66">
        <f>+BV58/BV68</f>
        <v>1.0506908313252594</v>
      </c>
      <c r="BW61" s="77"/>
      <c r="BX61" s="66">
        <f>+BX58/BX68</f>
        <v>11.69726492711483</v>
      </c>
      <c r="BY61" s="77"/>
      <c r="BZ61" s="64">
        <f>+BZ58/BZ68</f>
        <v>11.631431156891367</v>
      </c>
      <c r="CA61" s="76"/>
      <c r="CB61" s="64">
        <f>+CB58/CB68</f>
        <v>6.3280807259882783</v>
      </c>
      <c r="CC61" s="76"/>
      <c r="CD61" s="66">
        <f>+CD58/CD68</f>
        <v>3.0440929311581124</v>
      </c>
      <c r="CE61" s="77"/>
      <c r="CF61" s="66">
        <f>+CF58/CF68</f>
        <v>2.6263095514569148</v>
      </c>
      <c r="CG61" s="77"/>
      <c r="CH61" s="66">
        <f>+CH58/CH68</f>
        <v>2.1996595999907096</v>
      </c>
      <c r="CI61" s="77"/>
      <c r="CJ61" s="66">
        <f>+CJ58/CJ68</f>
        <v>1.9034917689777291</v>
      </c>
      <c r="CK61" s="77"/>
      <c r="CL61" s="66">
        <f>+CL58/CL68</f>
        <v>1.6924252612024777</v>
      </c>
      <c r="CM61" s="77"/>
      <c r="CN61" s="66">
        <f>+CN58/CN68</f>
        <v>1.4765740280900379</v>
      </c>
      <c r="CO61" s="77"/>
      <c r="CP61" s="66">
        <f>+CP58/CP68</f>
        <v>1.3121788180921643</v>
      </c>
      <c r="CQ61" s="77"/>
      <c r="CR61" s="66">
        <f>+CR58/CR68</f>
        <v>1.1960008893069798</v>
      </c>
      <c r="CS61" s="77"/>
      <c r="CT61" s="66">
        <f>+CT58/CT68</f>
        <v>1.0561038077621492</v>
      </c>
      <c r="CU61" s="77"/>
      <c r="CV61" s="66">
        <f>+CV58/CV68</f>
        <v>11.170520835733043</v>
      </c>
      <c r="CW61" s="77"/>
      <c r="CX61" s="66">
        <f>+CX58/CX68</f>
        <v>6.4498699378596385</v>
      </c>
      <c r="CY61" s="77"/>
      <c r="CZ61" s="66">
        <f>+CZ58/CZ68</f>
        <v>3.8055291706784793</v>
      </c>
      <c r="DA61" s="77"/>
      <c r="DB61" s="66">
        <f>+DB58/DB68</f>
        <v>2.9284350103925751</v>
      </c>
      <c r="DC61" s="77"/>
      <c r="DD61" s="66">
        <f>+DD58/DD68</f>
        <v>2.4265900286202347</v>
      </c>
      <c r="DE61" s="77"/>
      <c r="DF61" s="66">
        <f>+DF58/DF68</f>
        <v>1.9965435250167325</v>
      </c>
      <c r="DG61" s="77"/>
      <c r="DH61" s="74">
        <f>+DH58/DH68</f>
        <v>1.9913116196489347</v>
      </c>
      <c r="DI61" s="78"/>
    </row>
    <row r="62" spans="1:114">
      <c r="A62" s="98" t="s">
        <v>75</v>
      </c>
      <c r="B62" s="64">
        <f>+B58/B69</f>
        <v>1.3585265279810383</v>
      </c>
      <c r="C62" s="76"/>
      <c r="D62" s="66">
        <f>+D58/D69</f>
        <v>12.982463659456377</v>
      </c>
      <c r="E62" s="77"/>
      <c r="F62" s="66">
        <f>+F58/F69</f>
        <v>7.3873669287029236</v>
      </c>
      <c r="G62" s="77"/>
      <c r="H62" s="66">
        <f>+H58/H69</f>
        <v>4.0179000045825548</v>
      </c>
      <c r="I62" s="77"/>
      <c r="J62" s="66">
        <f>+J58/J69</f>
        <v>3.179826753001882</v>
      </c>
      <c r="K62" s="77"/>
      <c r="L62" s="66">
        <f>+L58/L69</f>
        <v>2.6823132453533982</v>
      </c>
      <c r="M62" s="77"/>
      <c r="N62" s="66">
        <f>+N58/N69</f>
        <v>2.2751227900969644</v>
      </c>
      <c r="O62" s="77"/>
      <c r="P62" s="66">
        <f>+P58/P69</f>
        <v>2.0493804933477775</v>
      </c>
      <c r="Q62" s="77"/>
      <c r="R62" s="66">
        <f>+R58/R69</f>
        <v>1.8388130414364487</v>
      </c>
      <c r="S62" s="77"/>
      <c r="T62" s="66">
        <f>+T58/T69</f>
        <v>1.6161817047736746</v>
      </c>
      <c r="U62" s="77"/>
      <c r="V62" s="66">
        <f>+V58/V69</f>
        <v>1.4833256048501366</v>
      </c>
      <c r="W62" s="77"/>
      <c r="X62" s="66">
        <f>+X58/X69</f>
        <v>1.3305606058537238</v>
      </c>
      <c r="Y62" s="77"/>
      <c r="Z62" s="66">
        <f>+Z58/Z69</f>
        <v>1.2178505917235705</v>
      </c>
      <c r="AA62" s="77"/>
      <c r="AB62" s="66">
        <f>+AB58/AB69</f>
        <v>12.594160233333266</v>
      </c>
      <c r="AC62" s="77"/>
      <c r="AD62" s="66">
        <f>+AD58/AD69</f>
        <v>6.9829018020722167</v>
      </c>
      <c r="AE62" s="77"/>
      <c r="AF62" s="64">
        <f>+AF58/AF69</f>
        <v>4.2605762740966941</v>
      </c>
      <c r="AG62" s="76"/>
      <c r="AH62" s="64">
        <f>+AH58/AH69</f>
        <v>3.5869921660533399</v>
      </c>
      <c r="AI62" s="76"/>
      <c r="AJ62" s="64">
        <f>+AJ58/AJ69</f>
        <v>3.1643391903042497</v>
      </c>
      <c r="AK62" s="76"/>
      <c r="AL62" s="64">
        <f>+AL58/AL69</f>
        <v>2.576421779691858</v>
      </c>
      <c r="AM62" s="76"/>
      <c r="AN62" s="64">
        <f>+AN58/AN69</f>
        <v>2.1867844541222956</v>
      </c>
      <c r="AO62" s="76"/>
      <c r="AP62" s="66">
        <f>+AP58/AP69</f>
        <v>1.9048876501162215</v>
      </c>
      <c r="AQ62" s="77"/>
      <c r="AR62" s="66">
        <f>+AR58/AR69</f>
        <v>1.5894874975356565</v>
      </c>
      <c r="AS62" s="77"/>
      <c r="AT62" s="66">
        <f>+AT58/AT69</f>
        <v>1.4302887241392779</v>
      </c>
      <c r="AU62" s="77"/>
      <c r="AV62" s="66">
        <f>+AV58/AV69</f>
        <v>1.3125508467311791</v>
      </c>
      <c r="AW62" s="77"/>
      <c r="AX62" s="66">
        <f>+AX58/AX69</f>
        <v>1.1422551469465247</v>
      </c>
      <c r="AY62" s="77"/>
      <c r="AZ62" s="66">
        <f>+AZ58/AZ69</f>
        <v>10.300762420489592</v>
      </c>
      <c r="BA62" s="77"/>
      <c r="BB62" s="66">
        <f>+BB58/BB69</f>
        <v>6.0996979856452027</v>
      </c>
      <c r="BC62" s="77"/>
      <c r="BD62" s="66">
        <f>+BD58/BD69</f>
        <v>3.3184921353529728</v>
      </c>
      <c r="BE62" s="77"/>
      <c r="BF62" s="66">
        <f>+BF58/BF69</f>
        <v>3.0693047558276891</v>
      </c>
      <c r="BG62" s="77"/>
      <c r="BH62" s="66">
        <f>+BH58/BH69</f>
        <v>2.5321436752008717</v>
      </c>
      <c r="BI62" s="77"/>
      <c r="BJ62" s="66">
        <f>+BJ58/BJ69</f>
        <v>2.0951940480285725</v>
      </c>
      <c r="BK62" s="77"/>
      <c r="BL62" s="66">
        <f>+BL58/BL69</f>
        <v>1.8727989839129557</v>
      </c>
      <c r="BM62" s="77"/>
      <c r="BN62" s="66">
        <f>+BN58/BN69</f>
        <v>1.6483473385328651</v>
      </c>
      <c r="BO62" s="77"/>
      <c r="BP62" s="66">
        <f>+BP58/BP69</f>
        <v>1.4564229539230702</v>
      </c>
      <c r="BQ62" s="77"/>
      <c r="BR62" s="66">
        <f>+BR58/BR69</f>
        <v>1.31621723963503</v>
      </c>
      <c r="BS62" s="77"/>
      <c r="BT62" s="66">
        <f>+BT58/BT69</f>
        <v>1.3560008526311467</v>
      </c>
      <c r="BU62" s="77"/>
      <c r="BV62" s="66">
        <f>+BV58/BV69</f>
        <v>1.1736504575686511</v>
      </c>
      <c r="BW62" s="77"/>
      <c r="BX62" s="66">
        <f>+BX58/BX69</f>
        <v>13.302333796933327</v>
      </c>
      <c r="BY62" s="77"/>
      <c r="BZ62" s="64">
        <f>+BZ58/BZ69</f>
        <v>13.227466484610332</v>
      </c>
      <c r="CA62" s="76"/>
      <c r="CB62" s="64">
        <f>+CB58/CB69</f>
        <v>7.159160032793678</v>
      </c>
      <c r="CC62" s="76"/>
      <c r="CD62" s="66">
        <f>+CD58/CD69</f>
        <v>3.4230663336067213</v>
      </c>
      <c r="CE62" s="77"/>
      <c r="CF62" s="66">
        <f>+CF58/CF69</f>
        <v>2.9595657802519941</v>
      </c>
      <c r="CG62" s="77"/>
      <c r="CH62" s="66">
        <f>+CH58/CH69</f>
        <v>2.4761339260699455</v>
      </c>
      <c r="CI62" s="77"/>
      <c r="CJ62" s="66">
        <f>+CJ58/CJ69</f>
        <v>2.1422518929160037</v>
      </c>
      <c r="CK62" s="77"/>
      <c r="CL62" s="66">
        <f>+CL58/CL69</f>
        <v>1.9086090867225867</v>
      </c>
      <c r="CM62" s="77"/>
      <c r="CN62" s="66">
        <f>+CN58/CN69</f>
        <v>1.6689244482220535</v>
      </c>
      <c r="CO62" s="77"/>
      <c r="CP62" s="66">
        <f>+CP58/CP69</f>
        <v>1.4806738291635364</v>
      </c>
      <c r="CQ62" s="77"/>
      <c r="CR62" s="66">
        <f>+CR58/CR69</f>
        <v>1.3508365992894475</v>
      </c>
      <c r="CS62" s="77"/>
      <c r="CT62" s="66">
        <f>+CT58/CT69</f>
        <v>1.1886970682338049</v>
      </c>
      <c r="CU62" s="77"/>
      <c r="CV62" s="66">
        <f>+CV58/CV69</f>
        <v>12.665880867149372</v>
      </c>
      <c r="CW62" s="77"/>
      <c r="CX62" s="66">
        <f>+CX58/CX69</f>
        <v>7.3370998731884889</v>
      </c>
      <c r="CY62" s="77"/>
      <c r="CZ62" s="66">
        <f>+CZ58/CZ69</f>
        <v>4.2683318823354517</v>
      </c>
      <c r="DA62" s="77"/>
      <c r="DB62" s="66">
        <f>+DB58/DB69</f>
        <v>3.2936643856240146</v>
      </c>
      <c r="DC62" s="77"/>
      <c r="DD62" s="66">
        <f>+DD58/DD69</f>
        <v>2.7359402897412544</v>
      </c>
      <c r="DE62" s="77"/>
      <c r="DF62" s="66">
        <f>+DF58/DF69</f>
        <v>2.2442321098811018</v>
      </c>
      <c r="DG62" s="77"/>
      <c r="DH62" s="74">
        <f>+DH58/DH69</f>
        <v>2.2383511411593346</v>
      </c>
      <c r="DI62" s="78"/>
    </row>
    <row r="63" spans="1:114">
      <c r="A63" s="98" t="s">
        <v>72</v>
      </c>
      <c r="B63" s="64">
        <f>+B58/B70</f>
        <v>0.76771945692393473</v>
      </c>
      <c r="C63" s="76"/>
      <c r="D63" s="66">
        <f>+D58/D70</f>
        <v>8.8098167526319369</v>
      </c>
      <c r="E63" s="77"/>
      <c r="F63" s="66">
        <f>+F58/F70</f>
        <v>4.3319730079691894</v>
      </c>
      <c r="G63" s="77"/>
      <c r="H63" s="66">
        <f>+H58/H70</f>
        <v>2.7542076697484821</v>
      </c>
      <c r="I63" s="77"/>
      <c r="J63" s="66">
        <f>+J58/J70</f>
        <v>2.2191794130591447</v>
      </c>
      <c r="K63" s="77"/>
      <c r="L63" s="66">
        <f>+L58/L70</f>
        <v>1.85419566680765</v>
      </c>
      <c r="M63" s="77"/>
      <c r="N63" s="66">
        <f>+N58/N70</f>
        <v>1.5841241775397077</v>
      </c>
      <c r="O63" s="77"/>
      <c r="P63" s="66">
        <f>+P58/P70</f>
        <v>1.3956834200901487</v>
      </c>
      <c r="Q63" s="77"/>
      <c r="R63" s="66">
        <f>+R58/R70</f>
        <v>1.1981681405671325</v>
      </c>
      <c r="S63" s="77"/>
      <c r="T63" s="66">
        <f>+T58/T70</f>
        <v>1.0628636067931838</v>
      </c>
      <c r="U63" s="77"/>
      <c r="V63" s="66">
        <f>+V58/V70</f>
        <v>0.99319837775284536</v>
      </c>
      <c r="W63" s="77"/>
      <c r="X63" s="66">
        <f>+X58/X70</f>
        <v>0.8950691974928433</v>
      </c>
      <c r="Y63" s="77"/>
      <c r="Z63" s="66">
        <f>+Z58/Z70</f>
        <v>0.81329769643012961</v>
      </c>
      <c r="AA63" s="77"/>
      <c r="AB63" s="66">
        <f>+AB58/AB70</f>
        <v>9.3596009517784804</v>
      </c>
      <c r="AC63" s="77"/>
      <c r="AD63" s="66">
        <f>+AD58/AD70</f>
        <v>4.4573265019157278</v>
      </c>
      <c r="AE63" s="77"/>
      <c r="AF63" s="64">
        <f>+AF58/AF70</f>
        <v>3.2626025167030361</v>
      </c>
      <c r="AG63" s="76"/>
      <c r="AH63" s="64">
        <f>+AH58/AH70</f>
        <v>2.7522081081916996</v>
      </c>
      <c r="AI63" s="76"/>
      <c r="AJ63" s="64">
        <f>+AJ58/AJ70</f>
        <v>2.4173542675319499</v>
      </c>
      <c r="AK63" s="76"/>
      <c r="AL63" s="64">
        <f>+AL58/AL70</f>
        <v>1.9726224343888699</v>
      </c>
      <c r="AM63" s="76"/>
      <c r="AN63" s="64">
        <f>+AN58/AN70</f>
        <v>1.6920883933042137</v>
      </c>
      <c r="AO63" s="76"/>
      <c r="AP63" s="66">
        <f>+AP58/AP70</f>
        <v>1.4019033523883657</v>
      </c>
      <c r="AQ63" s="77"/>
      <c r="AR63" s="66">
        <f>+AR58/AR70</f>
        <v>1.1768190415295783</v>
      </c>
      <c r="AS63" s="77"/>
      <c r="AT63" s="66">
        <f>+AT58/AT70</f>
        <v>1.0686456723755642</v>
      </c>
      <c r="AU63" s="77"/>
      <c r="AV63" s="66">
        <f>+AV58/AV70</f>
        <v>0.98409379852156864</v>
      </c>
      <c r="AW63" s="77"/>
      <c r="AX63" s="66">
        <f>+AX58/AX70</f>
        <v>0.85242484624756476</v>
      </c>
      <c r="AY63" s="77"/>
      <c r="AZ63" s="66">
        <f>+AZ58/AZ70</f>
        <v>8.1618312860791278</v>
      </c>
      <c r="BA63" s="77"/>
      <c r="BB63" s="66">
        <f>+BB58/BB70</f>
        <v>4.1540792520402334</v>
      </c>
      <c r="BC63" s="77"/>
      <c r="BD63" s="66">
        <f>+BD58/BD70</f>
        <v>2.6574657171584182</v>
      </c>
      <c r="BE63" s="77"/>
      <c r="BF63" s="66">
        <f>+BF58/BF70</f>
        <v>2.4418208247837909</v>
      </c>
      <c r="BG63" s="77"/>
      <c r="BH63" s="66">
        <f>+BH58/BH70</f>
        <v>2.0041643757946681</v>
      </c>
      <c r="BI63" s="77"/>
      <c r="BJ63" s="66">
        <f>+BJ58/BJ70</f>
        <v>1.6868788050868668</v>
      </c>
      <c r="BK63" s="77"/>
      <c r="BL63" s="66">
        <f>+BL58/BL70</f>
        <v>1.4641742861530271</v>
      </c>
      <c r="BM63" s="77"/>
      <c r="BN63" s="66">
        <f>+BN58/BN70</f>
        <v>1.2236599731173579</v>
      </c>
      <c r="BO63" s="77"/>
      <c r="BP63" s="66">
        <f>+BP58/BP70</f>
        <v>1.0910063552378011</v>
      </c>
      <c r="BQ63" s="77"/>
      <c r="BR63" s="66">
        <f>+BR58/BR70</f>
        <v>0.983201086814117</v>
      </c>
      <c r="BS63" s="77"/>
      <c r="BT63" s="66">
        <f>+BT58/BT70</f>
        <v>1.0191578951173783</v>
      </c>
      <c r="BU63" s="77"/>
      <c r="BV63" s="66">
        <f>+BV58/BV70</f>
        <v>0.86507665795933097</v>
      </c>
      <c r="BW63" s="77"/>
      <c r="BX63" s="66">
        <f>+BX58/BX70</f>
        <v>10.163965810505973</v>
      </c>
      <c r="BY63" s="77"/>
      <c r="BZ63" s="64">
        <f>+BZ58/BZ70</f>
        <v>10.106761652619724</v>
      </c>
      <c r="CA63" s="76"/>
      <c r="CB63" s="64">
        <f>+CB58/CB70</f>
        <v>7.0822189226406227</v>
      </c>
      <c r="CC63" s="76"/>
      <c r="CD63" s="66">
        <f>+CD58/CD70</f>
        <v>2.4987026504622589</v>
      </c>
      <c r="CE63" s="77"/>
      <c r="CF63" s="66">
        <f>+CF58/CF70</f>
        <v>2.153694512934996</v>
      </c>
      <c r="CG63" s="77"/>
      <c r="CH63" s="66">
        <f>+CH58/CH70</f>
        <v>1.8427873784149715</v>
      </c>
      <c r="CI63" s="77"/>
      <c r="CJ63" s="66">
        <f>+CJ58/CJ70</f>
        <v>1.5696201782438752</v>
      </c>
      <c r="CK63" s="77"/>
      <c r="CL63" s="66">
        <f>+CL58/CL70</f>
        <v>1.3403480914383865</v>
      </c>
      <c r="CM63" s="77"/>
      <c r="CN63" s="66">
        <f>+CN58/CN70</f>
        <v>1.184312741479852</v>
      </c>
      <c r="CO63" s="77"/>
      <c r="CP63" s="66">
        <f>+CP58/CP70</f>
        <v>1.0623859113490104</v>
      </c>
      <c r="CQ63" s="77"/>
      <c r="CR63" s="66">
        <f>+CR58/CR70</f>
        <v>0.96347463233316732</v>
      </c>
      <c r="CS63" s="77"/>
      <c r="CT63" s="66">
        <f>+CT58/CT70</f>
        <v>0.84390801372284863</v>
      </c>
      <c r="CU63" s="77"/>
      <c r="CV63" s="66">
        <f>+CV58/CV70</f>
        <v>9.9605114723874628</v>
      </c>
      <c r="CW63" s="77"/>
      <c r="CX63" s="66">
        <f>+CX58/CX70</f>
        <v>4.8525204914132658</v>
      </c>
      <c r="CY63" s="77"/>
      <c r="CZ63" s="66">
        <f>+CZ58/CZ70</f>
        <v>3.2242184137852843</v>
      </c>
      <c r="DA63" s="77"/>
      <c r="DB63" s="66">
        <f>+DB58/DB70</f>
        <v>2.5069150490895376</v>
      </c>
      <c r="DC63" s="77"/>
      <c r="DD63" s="66">
        <f>+DD58/DD70</f>
        <v>2.0493463521506725</v>
      </c>
      <c r="DE63" s="77"/>
      <c r="DF63" s="66">
        <f>+DF58/DF70</f>
        <v>1.7154449608701838</v>
      </c>
      <c r="DG63" s="77"/>
      <c r="DH63" s="74">
        <f>+DH58/DH70</f>
        <v>1.7109496690889225</v>
      </c>
      <c r="DI63" s="78"/>
    </row>
    <row r="64" spans="1:114">
      <c r="A64" s="98"/>
      <c r="B64" s="59"/>
      <c r="C64" s="76"/>
      <c r="D64" s="92"/>
      <c r="E64" s="77"/>
      <c r="F64" s="92"/>
      <c r="G64" s="77"/>
      <c r="H64" s="92"/>
      <c r="I64" s="77"/>
      <c r="J64" s="92"/>
      <c r="K64" s="77"/>
      <c r="L64" s="92"/>
      <c r="M64" s="77"/>
      <c r="N64" s="92"/>
      <c r="O64" s="77"/>
      <c r="P64" s="92"/>
      <c r="Q64" s="77"/>
      <c r="R64" s="92"/>
      <c r="S64" s="77"/>
      <c r="T64" s="92"/>
      <c r="U64" s="77"/>
      <c r="V64" s="92"/>
      <c r="W64" s="77"/>
      <c r="X64" s="92"/>
      <c r="Y64" s="77"/>
      <c r="Z64" s="92"/>
      <c r="AA64" s="77"/>
      <c r="AB64" s="92"/>
      <c r="AC64" s="77"/>
      <c r="AD64" s="92"/>
      <c r="AE64" s="77"/>
      <c r="AF64" s="59"/>
      <c r="AG64" s="76"/>
      <c r="AH64" s="59"/>
      <c r="AI64" s="76"/>
      <c r="AJ64" s="59"/>
      <c r="AK64" s="76"/>
      <c r="AL64" s="59"/>
      <c r="AM64" s="76"/>
      <c r="AN64" s="59"/>
      <c r="AO64" s="76"/>
      <c r="AP64" s="92"/>
      <c r="AQ64" s="77"/>
      <c r="AR64" s="92"/>
      <c r="AS64" s="77"/>
      <c r="AT64" s="92"/>
      <c r="AU64" s="77"/>
      <c r="AV64" s="92"/>
      <c r="AW64" s="77"/>
      <c r="AX64" s="92"/>
      <c r="AY64" s="77"/>
      <c r="AZ64" s="92"/>
      <c r="BA64" s="77"/>
      <c r="BB64" s="92"/>
      <c r="BC64" s="77"/>
      <c r="BD64" s="92"/>
      <c r="BE64" s="77"/>
      <c r="BF64" s="92"/>
      <c r="BG64" s="77"/>
      <c r="BH64" s="92"/>
      <c r="BI64" s="77"/>
      <c r="BJ64" s="92"/>
      <c r="BK64" s="77"/>
      <c r="BL64" s="92"/>
      <c r="BM64" s="77"/>
      <c r="BN64" s="92"/>
      <c r="BO64" s="77"/>
      <c r="BP64" s="92"/>
      <c r="BQ64" s="77"/>
      <c r="BR64" s="92"/>
      <c r="BS64" s="77"/>
      <c r="BT64" s="92"/>
      <c r="BU64" s="77"/>
      <c r="BV64" s="92"/>
      <c r="BW64" s="77"/>
      <c r="BX64" s="92"/>
      <c r="BY64" s="77"/>
      <c r="BZ64" s="59"/>
      <c r="CA64" s="76"/>
      <c r="CB64" s="59"/>
      <c r="CC64" s="76"/>
      <c r="CD64" s="92"/>
      <c r="CE64" s="77"/>
      <c r="CF64" s="92"/>
      <c r="CG64" s="77"/>
      <c r="CH64" s="92"/>
      <c r="CI64" s="77"/>
      <c r="CJ64" s="92"/>
      <c r="CK64" s="77"/>
      <c r="CL64" s="92"/>
      <c r="CM64" s="77"/>
      <c r="CN64" s="92"/>
      <c r="CO64" s="77"/>
      <c r="CP64" s="92"/>
      <c r="CQ64" s="77"/>
      <c r="CR64" s="92"/>
      <c r="CS64" s="77"/>
      <c r="CT64" s="92"/>
      <c r="CU64" s="77"/>
      <c r="CV64" s="92"/>
      <c r="CW64" s="77"/>
      <c r="CX64" s="92"/>
      <c r="CY64" s="77"/>
      <c r="CZ64" s="92"/>
      <c r="DA64" s="77"/>
      <c r="DB64" s="92"/>
      <c r="DC64" s="77"/>
      <c r="DD64" s="92"/>
      <c r="DE64" s="77"/>
      <c r="DF64" s="92"/>
      <c r="DG64" s="77"/>
      <c r="DH64" s="93"/>
      <c r="DI64" s="78"/>
    </row>
    <row r="65" spans="1:113" s="18" customFormat="1" ht="13.5" customHeight="1">
      <c r="A65" s="92" t="s">
        <v>78</v>
      </c>
      <c r="B65" s="214">
        <f>+'Deuda Interna dólares'!B63</f>
        <v>59270.546142461753</v>
      </c>
      <c r="C65" s="278"/>
      <c r="D65" s="216">
        <f>+'Deuda Interna dólares'!D63</f>
        <v>0</v>
      </c>
      <c r="E65" s="279"/>
      <c r="F65" s="216">
        <f>+'Deuda Interna dólares'!F63</f>
        <v>0</v>
      </c>
      <c r="G65" s="279"/>
      <c r="H65" s="216">
        <f>+'Deuda Interna dólares'!H63</f>
        <v>0</v>
      </c>
      <c r="I65" s="279"/>
      <c r="J65" s="216">
        <f>+'Deuda Interna dólares'!J63</f>
        <v>0</v>
      </c>
      <c r="K65" s="279"/>
      <c r="L65" s="216">
        <f>+'Deuda Interna dólares'!J63</f>
        <v>0</v>
      </c>
      <c r="M65" s="279"/>
      <c r="N65" s="216">
        <f>+'Deuda Interna dólares'!N63</f>
        <v>0</v>
      </c>
      <c r="O65" s="279"/>
      <c r="P65" s="216">
        <f>+'Deuda Interna dólares'!P63</f>
        <v>0</v>
      </c>
      <c r="Q65" s="279"/>
      <c r="R65" s="216">
        <f>+'Deuda Interna dólares'!R63</f>
        <v>0</v>
      </c>
      <c r="S65" s="279"/>
      <c r="T65" s="216">
        <f>+'Deuda Interna dólares'!T63</f>
        <v>0</v>
      </c>
      <c r="U65" s="279"/>
      <c r="V65" s="216">
        <f>+'Deuda Interna dólares'!V63</f>
        <v>0</v>
      </c>
      <c r="W65" s="279"/>
      <c r="X65" s="216">
        <f>+'Deuda Interna dólares'!X63</f>
        <v>0</v>
      </c>
      <c r="Y65" s="279"/>
      <c r="Z65" s="216">
        <f>+'Deuda Interna dólares'!Z63</f>
        <v>62749.550206835025</v>
      </c>
      <c r="AA65" s="279"/>
      <c r="AB65" s="216">
        <f>+'Deuda Interna dólares'!AB63</f>
        <v>0</v>
      </c>
      <c r="AC65" s="279"/>
      <c r="AD65" s="216">
        <f>+'Deuda Interna dólares'!AD63</f>
        <v>0</v>
      </c>
      <c r="AE65" s="279"/>
      <c r="AF65" s="214">
        <f>+'Deuda Interna dólares'!AF63</f>
        <v>0</v>
      </c>
      <c r="AG65" s="278"/>
      <c r="AH65" s="214">
        <f>+'Deuda Interna dólares'!AH63</f>
        <v>0</v>
      </c>
      <c r="AI65" s="278"/>
      <c r="AJ65" s="214">
        <f>+'Deuda Interna dólares'!AJ63</f>
        <v>0</v>
      </c>
      <c r="AK65" s="278"/>
      <c r="AL65" s="214">
        <f>+'Deuda Interna dólares'!AL63</f>
        <v>0</v>
      </c>
      <c r="AM65" s="278"/>
      <c r="AN65" s="214">
        <f>+'Deuda Interna dólares'!AN63</f>
        <v>0</v>
      </c>
      <c r="AO65" s="278"/>
      <c r="AP65" s="216">
        <f>+'Deuda Interna dólares'!AP63</f>
        <v>0</v>
      </c>
      <c r="AQ65" s="279"/>
      <c r="AR65" s="216">
        <f>+'Deuda Interna dólares'!AR63</f>
        <v>0</v>
      </c>
      <c r="AS65" s="279"/>
      <c r="AT65" s="216">
        <f>+'Deuda Interna dólares'!AT63</f>
        <v>0</v>
      </c>
      <c r="AU65" s="279"/>
      <c r="AV65" s="216">
        <f>+'Deuda Interna dólares'!AV63</f>
        <v>0</v>
      </c>
      <c r="AW65" s="279"/>
      <c r="AX65" s="216">
        <f>+'Deuda Interna dólares'!AX63</f>
        <v>74978.298928032265</v>
      </c>
      <c r="AY65" s="279"/>
      <c r="AZ65" s="216">
        <f>+'Deuda Interna dólares'!AZ63</f>
        <v>0</v>
      </c>
      <c r="BA65" s="279"/>
      <c r="BB65" s="216">
        <f>+'Deuda Interna dólares'!BB63</f>
        <v>0</v>
      </c>
      <c r="BC65" s="279"/>
      <c r="BD65" s="216">
        <f>+'Deuda Interna dólares'!BD63</f>
        <v>0</v>
      </c>
      <c r="BE65" s="279"/>
      <c r="BF65" s="216">
        <f>+'Deuda Interna dólares'!BF63</f>
        <v>0</v>
      </c>
      <c r="BG65" s="279"/>
      <c r="BH65" s="216">
        <f>+'Deuda Interna dólares'!BH63</f>
        <v>0</v>
      </c>
      <c r="BI65" s="279"/>
      <c r="BJ65" s="216">
        <f>+'Deuda Interna dólares'!BJ63</f>
        <v>0</v>
      </c>
      <c r="BK65" s="279"/>
      <c r="BL65" s="216">
        <f>+'Deuda Interna dólares'!BL63</f>
        <v>0</v>
      </c>
      <c r="BM65" s="279"/>
      <c r="BN65" s="216">
        <f>+'Deuda Interna dólares'!BN63</f>
        <v>0</v>
      </c>
      <c r="BO65" s="279"/>
      <c r="BP65" s="216">
        <f>+'Deuda Interna dólares'!BP63</f>
        <v>0</v>
      </c>
      <c r="BQ65" s="279"/>
      <c r="BR65" s="216">
        <f>+'Deuda Interna dólares'!BR63</f>
        <v>0</v>
      </c>
      <c r="BS65" s="279"/>
      <c r="BT65" s="216">
        <f>+'Deuda Interna dólares'!BT63</f>
        <v>0</v>
      </c>
      <c r="BU65" s="279"/>
      <c r="BV65" s="216">
        <f>+'Deuda Interna dólares'!BV63</f>
        <v>89855.785844115351</v>
      </c>
      <c r="BW65" s="279"/>
      <c r="BX65" s="216">
        <f>+'Deuda Interna dólares'!BX63</f>
        <v>0</v>
      </c>
      <c r="BY65" s="279"/>
      <c r="BZ65" s="214">
        <f>+'Deuda Interna dólares'!BZ63</f>
        <v>0</v>
      </c>
      <c r="CA65" s="278"/>
      <c r="CB65" s="214">
        <f>+'Deuda Interna dólares'!CB63</f>
        <v>0</v>
      </c>
      <c r="CC65" s="278"/>
      <c r="CD65" s="216">
        <f>+'Deuda Interna dólares'!CD63</f>
        <v>0</v>
      </c>
      <c r="CE65" s="279"/>
      <c r="CF65" s="216">
        <f>+'Deuda Interna dólares'!CF63</f>
        <v>0</v>
      </c>
      <c r="CG65" s="279"/>
      <c r="CH65" s="216">
        <f>+'Deuda Interna dólares'!CH63</f>
        <v>0</v>
      </c>
      <c r="CI65" s="279"/>
      <c r="CJ65" s="216">
        <f>+'Deuda Interna dólares'!CJ63</f>
        <v>0</v>
      </c>
      <c r="CK65" s="279"/>
      <c r="CL65" s="216">
        <f>+'Deuda Interna dólares'!CL63</f>
        <v>0</v>
      </c>
      <c r="CM65" s="279"/>
      <c r="CN65" s="216">
        <f>+'Deuda Interna dólares'!CN63</f>
        <v>0</v>
      </c>
      <c r="CO65" s="77"/>
      <c r="CP65" s="216">
        <f>+'Deuda Interna dólares'!CP63</f>
        <v>0</v>
      </c>
      <c r="CQ65" s="77"/>
      <c r="CR65" s="216">
        <f>+'Deuda Interna dólares'!CR63</f>
        <v>0</v>
      </c>
      <c r="CS65" s="77"/>
      <c r="CT65" s="216">
        <f>+'Deuda Interna dólares'!CT63</f>
        <v>96017.701210095212</v>
      </c>
      <c r="CU65" s="77"/>
      <c r="CV65" s="216">
        <f>+'Deuda Interna dólares'!CV63</f>
        <v>0</v>
      </c>
      <c r="CW65" s="77"/>
      <c r="CX65" s="216">
        <f>+'Deuda Interna dólares'!CX63</f>
        <v>0</v>
      </c>
      <c r="CY65" s="77"/>
      <c r="CZ65" s="216">
        <f>+'Deuda Interna dólares'!CZ63</f>
        <v>0</v>
      </c>
      <c r="DA65" s="77"/>
      <c r="DB65" s="216">
        <f>+'Deuda Interna dólares'!DB63</f>
        <v>0</v>
      </c>
      <c r="DC65" s="77"/>
      <c r="DD65" s="216">
        <f>+'Deuda Interna dólares'!DD63</f>
        <v>0</v>
      </c>
      <c r="DE65" s="77"/>
      <c r="DF65" s="216">
        <f>+'Deuda Interna dólares'!DF63</f>
        <v>0</v>
      </c>
      <c r="DG65" s="77"/>
      <c r="DH65" s="231">
        <f>+'Deuda Interna dólares'!DH63</f>
        <v>0</v>
      </c>
      <c r="DI65" s="78"/>
    </row>
    <row r="66" spans="1:113" s="18" customFormat="1" ht="13.5" customHeight="1">
      <c r="A66" s="92" t="s">
        <v>79</v>
      </c>
      <c r="B66" s="143">
        <f>+'Deuda Interna dólares'!B64</f>
        <v>-4.4999999999999998E-2</v>
      </c>
      <c r="C66" s="85"/>
      <c r="D66" s="144">
        <f>+'Deuda Interna dólares'!D64</f>
        <v>0</v>
      </c>
      <c r="E66" s="87"/>
      <c r="F66" s="144">
        <f>+'Deuda Interna dólares'!F64</f>
        <v>0</v>
      </c>
      <c r="G66" s="87"/>
      <c r="H66" s="144">
        <f>+'Deuda Interna dólares'!H64</f>
        <v>0</v>
      </c>
      <c r="I66" s="87"/>
      <c r="J66" s="144">
        <f>+'Deuda Interna dólares'!J64</f>
        <v>0</v>
      </c>
      <c r="K66" s="87"/>
      <c r="L66" s="144">
        <f>+'Deuda Interna dólares'!J64</f>
        <v>0</v>
      </c>
      <c r="M66" s="87"/>
      <c r="N66" s="144">
        <f>+'Deuda Interna dólares'!N64</f>
        <v>0</v>
      </c>
      <c r="O66" s="87"/>
      <c r="P66" s="144">
        <f>+'Deuda Interna dólares'!P64</f>
        <v>0</v>
      </c>
      <c r="Q66" s="87"/>
      <c r="R66" s="144">
        <f>+'Deuda Interna dólares'!R64</f>
        <v>0</v>
      </c>
      <c r="S66" s="87"/>
      <c r="T66" s="144">
        <f>+'Deuda Interna dólares'!T64</f>
        <v>0</v>
      </c>
      <c r="U66" s="87"/>
      <c r="V66" s="144">
        <f>+'Deuda Interna dólares'!V64</f>
        <v>0</v>
      </c>
      <c r="W66" s="87"/>
      <c r="X66" s="144">
        <f>+'Deuda Interna dólares'!X64</f>
        <v>0</v>
      </c>
      <c r="Y66" s="87"/>
      <c r="Z66" s="144">
        <f>+'Deuda Interna dólares'!Z64</f>
        <v>3.9E-2</v>
      </c>
      <c r="AA66" s="87"/>
      <c r="AB66" s="144">
        <f>+'Deuda Interna dólares'!AB64</f>
        <v>0</v>
      </c>
      <c r="AC66" s="87"/>
      <c r="AD66" s="144">
        <f>+'Deuda Interna dólares'!AD64</f>
        <v>0</v>
      </c>
      <c r="AE66" s="87"/>
      <c r="AF66" s="143">
        <f>+'Deuda Interna dólares'!AF64</f>
        <v>0</v>
      </c>
      <c r="AG66" s="85"/>
      <c r="AH66" s="143">
        <f>+'Deuda Interna dólares'!AH64</f>
        <v>0</v>
      </c>
      <c r="AI66" s="85"/>
      <c r="AJ66" s="143">
        <f>+'Deuda Interna dólares'!AJ64</f>
        <v>0</v>
      </c>
      <c r="AK66" s="85"/>
      <c r="AL66" s="143">
        <f>+'Deuda Interna dólares'!AL64</f>
        <v>0</v>
      </c>
      <c r="AM66" s="85"/>
      <c r="AN66" s="143">
        <f>+'Deuda Interna dólares'!AN64</f>
        <v>0</v>
      </c>
      <c r="AO66" s="85"/>
      <c r="AP66" s="144">
        <f>+'Deuda Interna dólares'!AP64</f>
        <v>0</v>
      </c>
      <c r="AQ66" s="87"/>
      <c r="AR66" s="144">
        <f>+'Deuda Interna dólares'!AR64</f>
        <v>0</v>
      </c>
      <c r="AS66" s="87"/>
      <c r="AT66" s="144">
        <f>+'Deuda Interna dólares'!AT64</f>
        <v>0</v>
      </c>
      <c r="AU66" s="87"/>
      <c r="AV66" s="144">
        <f>+'Deuda Interna dólares'!AV64</f>
        <v>0</v>
      </c>
      <c r="AW66" s="87"/>
      <c r="AX66" s="144">
        <f>+'Deuda Interna dólares'!AX64</f>
        <v>4.2999999999999997E-2</v>
      </c>
      <c r="AY66" s="87"/>
      <c r="AZ66" s="144">
        <f>+'Deuda Interna dólares'!AZ64</f>
        <v>0</v>
      </c>
      <c r="BA66" s="87"/>
      <c r="BB66" s="144">
        <f>+'Deuda Interna dólares'!BB64</f>
        <v>0</v>
      </c>
      <c r="BC66" s="87"/>
      <c r="BD66" s="144">
        <f>+'Deuda Interna dólares'!BD64</f>
        <v>0</v>
      </c>
      <c r="BE66" s="87"/>
      <c r="BF66" s="144">
        <f>+'Deuda Interna dólares'!BF64</f>
        <v>0</v>
      </c>
      <c r="BG66" s="87"/>
      <c r="BH66" s="144">
        <f>+'Deuda Interna dólares'!BH64</f>
        <v>0</v>
      </c>
      <c r="BI66" s="87"/>
      <c r="BJ66" s="144">
        <f>+'Deuda Interna dólares'!BJ64</f>
        <v>0</v>
      </c>
      <c r="BK66" s="87"/>
      <c r="BL66" s="144">
        <f>+'Deuda Interna dólares'!BL64</f>
        <v>0</v>
      </c>
      <c r="BM66" s="87"/>
      <c r="BN66" s="144">
        <f>+'Deuda Interna dólares'!BN64</f>
        <v>0</v>
      </c>
      <c r="BO66" s="87"/>
      <c r="BP66" s="144">
        <f>+'Deuda Interna dólares'!BP64</f>
        <v>0</v>
      </c>
      <c r="BQ66" s="87"/>
      <c r="BR66" s="144">
        <f>+'Deuda Interna dólares'!BR64</f>
        <v>0</v>
      </c>
      <c r="BS66" s="87"/>
      <c r="BT66" s="144">
        <f>+'Deuda Interna dólares'!BT64</f>
        <v>0</v>
      </c>
      <c r="BU66" s="87"/>
      <c r="BV66" s="144">
        <f>+'Deuda Interna dólares'!BV64</f>
        <v>5.0999999999999997E-2</v>
      </c>
      <c r="BW66" s="87"/>
      <c r="BX66" s="144">
        <f>+'Deuda Interna dólares'!BX64</f>
        <v>0</v>
      </c>
      <c r="BY66" s="87"/>
      <c r="BZ66" s="143">
        <f>+'Deuda Interna dólares'!BZ64</f>
        <v>0</v>
      </c>
      <c r="CA66" s="85"/>
      <c r="CB66" s="143">
        <f>+'Deuda Interna dólares'!CB64</f>
        <v>0</v>
      </c>
      <c r="CC66" s="85"/>
      <c r="CD66" s="144">
        <f>+'Deuda Interna dólares'!CD64</f>
        <v>0</v>
      </c>
      <c r="CE66" s="87"/>
      <c r="CF66" s="144">
        <f>+'Deuda Interna dólares'!CF64</f>
        <v>0</v>
      </c>
      <c r="CG66" s="87"/>
      <c r="CH66" s="144">
        <f>+'Deuda Interna dólares'!CH64</f>
        <v>0</v>
      </c>
      <c r="CI66" s="87"/>
      <c r="CJ66" s="144">
        <f>+'Deuda Interna dólares'!CJ64</f>
        <v>0</v>
      </c>
      <c r="CK66" s="87"/>
      <c r="CL66" s="144">
        <f>+'Deuda Interna dólares'!CL64</f>
        <v>0</v>
      </c>
      <c r="CM66" s="87"/>
      <c r="CN66" s="144">
        <f>+'Deuda Interna dólares'!CN64</f>
        <v>0</v>
      </c>
      <c r="CO66" s="77"/>
      <c r="CP66" s="144">
        <f>+'Deuda Interna dólares'!CP64</f>
        <v>0</v>
      </c>
      <c r="CQ66" s="77"/>
      <c r="CR66" s="144">
        <f>+'Deuda Interna dólares'!CR64</f>
        <v>0</v>
      </c>
      <c r="CS66" s="77"/>
      <c r="CT66" s="144">
        <f>+'Deuda Interna dólares'!CT64</f>
        <v>4.2999999999999997E-2</v>
      </c>
      <c r="CU66" s="77"/>
      <c r="CV66" s="144">
        <f>+'Deuda Interna dólares'!CV64</f>
        <v>0</v>
      </c>
      <c r="CW66" s="77"/>
      <c r="CX66" s="144">
        <f>+'Deuda Interna dólares'!CX64</f>
        <v>0</v>
      </c>
      <c r="CY66" s="77"/>
      <c r="CZ66" s="144">
        <f>+'Deuda Interna dólares'!CZ64</f>
        <v>0</v>
      </c>
      <c r="DA66" s="77"/>
      <c r="DB66" s="144">
        <f>+'Deuda Interna dólares'!DB64</f>
        <v>0</v>
      </c>
      <c r="DC66" s="77"/>
      <c r="DD66" s="144">
        <f>+'Deuda Interna dólares'!DD64</f>
        <v>0</v>
      </c>
      <c r="DE66" s="77"/>
      <c r="DF66" s="144">
        <f>+'Deuda Interna dólares'!DF64</f>
        <v>0</v>
      </c>
      <c r="DG66" s="77"/>
      <c r="DH66" s="155">
        <f>+'Deuda Interna dólares'!DH64</f>
        <v>0</v>
      </c>
      <c r="DI66" s="78"/>
    </row>
    <row r="67" spans="1:113" s="18" customFormat="1" ht="13.5" customHeight="1">
      <c r="A67" s="92" t="s">
        <v>80</v>
      </c>
      <c r="B67" s="214">
        <f>+'Deuda Interna dólares'!B65</f>
        <v>11707.5</v>
      </c>
      <c r="C67" s="278"/>
      <c r="D67" s="216">
        <f>+'Deuda Interna dólares'!D65</f>
        <v>0</v>
      </c>
      <c r="E67" s="279"/>
      <c r="F67" s="216">
        <f>+'Deuda Interna dólares'!F65</f>
        <v>0</v>
      </c>
      <c r="G67" s="279"/>
      <c r="H67" s="216">
        <f>+'Deuda Interna dólares'!H65</f>
        <v>0</v>
      </c>
      <c r="I67" s="279"/>
      <c r="J67" s="216">
        <f>+'Deuda Interna dólares'!J65</f>
        <v>0</v>
      </c>
      <c r="K67" s="279"/>
      <c r="L67" s="216">
        <f>+'Deuda Interna dólares'!J65</f>
        <v>0</v>
      </c>
      <c r="M67" s="279"/>
      <c r="N67" s="216">
        <f>+'Deuda Interna dólares'!N65</f>
        <v>0</v>
      </c>
      <c r="O67" s="279"/>
      <c r="P67" s="216">
        <f>+'Deuda Interna dólares'!P65</f>
        <v>0</v>
      </c>
      <c r="Q67" s="279"/>
      <c r="R67" s="216">
        <f>+'Deuda Interna dólares'!R65</f>
        <v>0</v>
      </c>
      <c r="S67" s="279"/>
      <c r="T67" s="216">
        <f>+'Deuda Interna dólares'!T65</f>
        <v>0</v>
      </c>
      <c r="U67" s="279"/>
      <c r="V67" s="216">
        <f>+'Deuda Interna dólares'!V65</f>
        <v>0</v>
      </c>
      <c r="W67" s="279"/>
      <c r="X67" s="216">
        <f>+'Deuda Interna dólares'!X65</f>
        <v>0</v>
      </c>
      <c r="Y67" s="279"/>
      <c r="Z67" s="216">
        <f>+'Deuda Interna dólares'!Z65</f>
        <v>14476</v>
      </c>
      <c r="AA67" s="279"/>
      <c r="AB67" s="216">
        <f>+'Deuda Interna dólares'!AB65</f>
        <v>0</v>
      </c>
      <c r="AC67" s="279"/>
      <c r="AD67" s="216">
        <f>+'Deuda Interna dólares'!AD65</f>
        <v>0</v>
      </c>
      <c r="AE67" s="279"/>
      <c r="AF67" s="214">
        <f>+'Deuda Interna dólares'!AF65</f>
        <v>0</v>
      </c>
      <c r="AG67" s="278"/>
      <c r="AH67" s="214">
        <f>+'Deuda Interna dólares'!AH65</f>
        <v>0</v>
      </c>
      <c r="AI67" s="278"/>
      <c r="AJ67" s="214">
        <f>+'Deuda Interna dólares'!AJ65</f>
        <v>0</v>
      </c>
      <c r="AK67" s="278"/>
      <c r="AL67" s="214">
        <f>+'Deuda Interna dólares'!AL65</f>
        <v>0</v>
      </c>
      <c r="AM67" s="278"/>
      <c r="AN67" s="214">
        <f>+'Deuda Interna dólares'!AN65</f>
        <v>0</v>
      </c>
      <c r="AO67" s="278"/>
      <c r="AP67" s="216">
        <f>+'Deuda Interna dólares'!AP65</f>
        <v>0</v>
      </c>
      <c r="AQ67" s="279"/>
      <c r="AR67" s="216">
        <f>+'Deuda Interna dólares'!AR65</f>
        <v>0</v>
      </c>
      <c r="AS67" s="279"/>
      <c r="AT67" s="216">
        <f>+'Deuda Interna dólares'!AT65</f>
        <v>0</v>
      </c>
      <c r="AU67" s="279"/>
      <c r="AV67" s="216">
        <f>+'Deuda Interna dólares'!AV65</f>
        <v>0</v>
      </c>
      <c r="AW67" s="279"/>
      <c r="AX67" s="216">
        <f>+'Deuda Interna dólares'!AX65</f>
        <v>16525.400000000001</v>
      </c>
      <c r="AY67" s="279"/>
      <c r="AZ67" s="216">
        <f>+'Deuda Interna dólares'!AZ65</f>
        <v>0</v>
      </c>
      <c r="BA67" s="279"/>
      <c r="BB67" s="216">
        <f>+'Deuda Interna dólares'!BB65</f>
        <v>0</v>
      </c>
      <c r="BC67" s="279"/>
      <c r="BD67" s="216">
        <f>+'Deuda Interna dólares'!BD65</f>
        <v>0</v>
      </c>
      <c r="BE67" s="279"/>
      <c r="BF67" s="216">
        <f>+'Deuda Interna dólares'!BF65</f>
        <v>0</v>
      </c>
      <c r="BG67" s="279"/>
      <c r="BH67" s="216">
        <f>+'Deuda Interna dólares'!BH65</f>
        <v>0</v>
      </c>
      <c r="BI67" s="279"/>
      <c r="BJ67" s="216">
        <f>+'Deuda Interna dólares'!BJ65</f>
        <v>0</v>
      </c>
      <c r="BK67" s="279"/>
      <c r="BL67" s="216">
        <f>+'Deuda Interna dólares'!BL65</f>
        <v>0</v>
      </c>
      <c r="BM67" s="279"/>
      <c r="BN67" s="216">
        <f>+'Deuda Interna dólares'!BN65</f>
        <v>0</v>
      </c>
      <c r="BO67" s="279"/>
      <c r="BP67" s="216">
        <f>+'Deuda Interna dólares'!BP65</f>
        <v>0</v>
      </c>
      <c r="BQ67" s="279"/>
      <c r="BR67" s="216">
        <f>+'Deuda Interna dólares'!BR65</f>
        <v>0</v>
      </c>
      <c r="BS67" s="279"/>
      <c r="BT67" s="216">
        <f>+'Deuda Interna dólares'!BT65</f>
        <v>0</v>
      </c>
      <c r="BU67" s="279"/>
      <c r="BV67" s="216">
        <f>+'Deuda Interna dólares'!BV65</f>
        <v>18802.5</v>
      </c>
      <c r="BW67" s="279"/>
      <c r="BX67" s="216">
        <f>+'Deuda Interna dólares'!BX65</f>
        <v>0</v>
      </c>
      <c r="BY67" s="279"/>
      <c r="BZ67" s="214">
        <f>+'Deuda Interna dólares'!BZ65</f>
        <v>0</v>
      </c>
      <c r="CA67" s="278"/>
      <c r="CB67" s="214">
        <f>+'Deuda Interna dólares'!CB65</f>
        <v>0</v>
      </c>
      <c r="CC67" s="278"/>
      <c r="CD67" s="216">
        <f>+'Deuda Interna dólares'!CD65</f>
        <v>0</v>
      </c>
      <c r="CE67" s="279"/>
      <c r="CF67" s="216">
        <f>+'Deuda Interna dólares'!CF65</f>
        <v>0</v>
      </c>
      <c r="CG67" s="279"/>
      <c r="CH67" s="216">
        <f>+'Deuda Interna dólares'!CH65</f>
        <v>0</v>
      </c>
      <c r="CI67" s="279"/>
      <c r="CJ67" s="216">
        <f>+'Deuda Interna dólares'!CJ65</f>
        <v>0</v>
      </c>
      <c r="CK67" s="279"/>
      <c r="CL67" s="216">
        <f>+'Deuda Interna dólares'!CL65</f>
        <v>0</v>
      </c>
      <c r="CM67" s="279"/>
      <c r="CN67" s="216">
        <f>+'Deuda Interna dólares'!CN65</f>
        <v>0</v>
      </c>
      <c r="CO67" s="77"/>
      <c r="CP67" s="216">
        <f>+'Deuda Interna dólares'!CP65</f>
        <v>0</v>
      </c>
      <c r="CQ67" s="77"/>
      <c r="CR67" s="216">
        <f>+'Deuda Interna dólares'!CR65</f>
        <v>0</v>
      </c>
      <c r="CS67" s="77"/>
      <c r="CT67" s="216">
        <f>+'Deuda Interna dólares'!CT65</f>
        <v>20616</v>
      </c>
      <c r="CU67" s="77"/>
      <c r="CV67" s="216">
        <f>+'Deuda Interna dólares'!CV65</f>
        <v>0</v>
      </c>
      <c r="CW67" s="77"/>
      <c r="CX67" s="216">
        <f>+'Deuda Interna dólares'!CX65</f>
        <v>0</v>
      </c>
      <c r="CY67" s="77"/>
      <c r="CZ67" s="216">
        <f>+'Deuda Interna dólares'!CZ65</f>
        <v>0</v>
      </c>
      <c r="DA67" s="77"/>
      <c r="DB67" s="216">
        <f>+'Deuda Interna dólares'!DB65</f>
        <v>0</v>
      </c>
      <c r="DC67" s="77"/>
      <c r="DD67" s="216">
        <f>+'Deuda Interna dólares'!DD65</f>
        <v>0</v>
      </c>
      <c r="DE67" s="77"/>
      <c r="DF67" s="216">
        <f>+'Deuda Interna dólares'!DF65</f>
        <v>0</v>
      </c>
      <c r="DG67" s="77"/>
      <c r="DH67" s="231">
        <f>+'Deuda Interna dólares'!DH65</f>
        <v>0</v>
      </c>
      <c r="DI67" s="78"/>
    </row>
    <row r="68" spans="1:113" s="18" customFormat="1" ht="13.5" customHeight="1">
      <c r="A68" s="92" t="s">
        <v>99</v>
      </c>
      <c r="B68" s="51">
        <f>+'Deuda Interna dólares'!B66</f>
        <v>7624.4973048375123</v>
      </c>
      <c r="C68" s="280"/>
      <c r="D68" s="53">
        <f>+'Deuda Interna dólares'!D66</f>
        <v>787.90956997871876</v>
      </c>
      <c r="E68" s="281"/>
      <c r="F68" s="53">
        <f>+'Deuda Interna dólares'!F66</f>
        <v>1473.4662549092361</v>
      </c>
      <c r="G68" s="281"/>
      <c r="H68" s="53">
        <f>+'Deuda Interna dólares'!H66</f>
        <v>2825.5508986651384</v>
      </c>
      <c r="I68" s="281"/>
      <c r="J68" s="53">
        <f>+'Deuda Interna dólares'!J66</f>
        <v>3557.9468216320561</v>
      </c>
      <c r="K68" s="281"/>
      <c r="L68" s="53">
        <f>+'Deuda Interna dólares'!L66</f>
        <v>4202.7707663828296</v>
      </c>
      <c r="M68" s="281"/>
      <c r="N68" s="53">
        <f>+'Deuda Interna dólares'!N66</f>
        <v>5064.4817822478753</v>
      </c>
      <c r="O68" s="281"/>
      <c r="P68" s="53">
        <f>+'Deuda Interna dólares'!P66</f>
        <v>5769.1640258226698</v>
      </c>
      <c r="Q68" s="281"/>
      <c r="R68" s="53">
        <f>+'Deuda Interna dólares'!R66</f>
        <v>6421.3611168539792</v>
      </c>
      <c r="S68" s="281"/>
      <c r="T68" s="53">
        <f>+'Deuda Interna dólares'!T66</f>
        <v>7233.3286049362277</v>
      </c>
      <c r="U68" s="281"/>
      <c r="V68" s="53">
        <f>+'Deuda Interna dólares'!V66</f>
        <v>7855.6271147125344</v>
      </c>
      <c r="W68" s="281"/>
      <c r="X68" s="53">
        <f>+'Deuda Interna dólares'!X66</f>
        <v>8735.5481286422073</v>
      </c>
      <c r="Y68" s="281"/>
      <c r="Z68" s="53">
        <f>+'Deuda Interna dólares'!Z66</f>
        <v>9833.6225380075011</v>
      </c>
      <c r="AA68" s="281"/>
      <c r="AB68" s="53">
        <f>+'Deuda Interna dólares'!AB66</f>
        <v>946.30700520793096</v>
      </c>
      <c r="AC68" s="281"/>
      <c r="AD68" s="53">
        <f>+'Deuda Interna dólares'!AD66</f>
        <v>1708.1691220504288</v>
      </c>
      <c r="AE68" s="281"/>
      <c r="AF68" s="51">
        <f>+'Deuda Interna dólares'!AF66</f>
        <v>2902.8165737478162</v>
      </c>
      <c r="AG68" s="280"/>
      <c r="AH68" s="51">
        <f>+'Deuda Interna dólares'!AH66</f>
        <v>3570.1645001131519</v>
      </c>
      <c r="AI68" s="280"/>
      <c r="AJ68" s="51">
        <f>+'Deuda Interna dólares'!AJ66</f>
        <v>4186.1266505626618</v>
      </c>
      <c r="AK68" s="280"/>
      <c r="AL68" s="51">
        <f>+'Deuda Interna dólares'!AL66</f>
        <v>5100.4589512630755</v>
      </c>
      <c r="AM68" s="280"/>
      <c r="AN68" s="51">
        <f>+'Deuda Interna dólares'!AN66</f>
        <v>6124.1338674122389</v>
      </c>
      <c r="AO68" s="280"/>
      <c r="AP68" s="53">
        <f>+'Deuda Interna dólares'!AP66</f>
        <v>7292.2856176206797</v>
      </c>
      <c r="AQ68" s="281"/>
      <c r="AR68" s="53">
        <f>+'Deuda Interna dólares'!AR66</f>
        <v>8676.4473963160053</v>
      </c>
      <c r="AS68" s="281"/>
      <c r="AT68" s="53">
        <f>+'Deuda Interna dólares'!AT66</f>
        <v>9654.5737537617279</v>
      </c>
      <c r="AU68" s="281"/>
      <c r="AV68" s="53">
        <f>+'Deuda Interna dólares'!AV66</f>
        <v>10772.559766451763</v>
      </c>
      <c r="AW68" s="281"/>
      <c r="AX68" s="53">
        <f>+'Deuda Interna dólares'!AX66</f>
        <v>12270.873099419969</v>
      </c>
      <c r="AY68" s="281"/>
      <c r="AZ68" s="53">
        <f>+'Deuda Interna dólares'!AZ66</f>
        <v>1214.0518043355332</v>
      </c>
      <c r="BA68" s="281"/>
      <c r="BB68" s="53">
        <f>+'Deuda Interna dólares'!BB66</f>
        <v>2057.1164881622894</v>
      </c>
      <c r="BC68" s="281"/>
      <c r="BD68" s="53">
        <f>+'Deuda Interna dólares'!BD66</f>
        <v>3707.0817095747734</v>
      </c>
      <c r="BE68" s="281"/>
      <c r="BF68" s="53">
        <f>+'Deuda Interna dólares'!BF66</f>
        <v>4573.5685117036155</v>
      </c>
      <c r="BG68" s="281"/>
      <c r="BH68" s="53">
        <f>+'Deuda Interna dólares'!BH66</f>
        <v>5547.8487702055627</v>
      </c>
      <c r="BI68" s="281"/>
      <c r="BJ68" s="53">
        <f>+'Deuda Interna dólares'!BJ66</f>
        <v>6698.5882561225317</v>
      </c>
      <c r="BK68" s="281"/>
      <c r="BL68" s="53">
        <f>+'Deuda Interna dólares'!BL66</f>
        <v>7685.2261332874959</v>
      </c>
      <c r="BM68" s="281"/>
      <c r="BN68" s="53">
        <f>+'Deuda Interna dólares'!BN66</f>
        <v>8718.047679059815</v>
      </c>
      <c r="BO68" s="281"/>
      <c r="BP68" s="53">
        <f>+'Deuda Interna dólares'!BP66</f>
        <v>9812.713077478209</v>
      </c>
      <c r="BQ68" s="281"/>
      <c r="BR68" s="53">
        <f>+'Deuda Interna dólares'!BR66</f>
        <v>10911.734775865612</v>
      </c>
      <c r="BS68" s="281"/>
      <c r="BT68" s="53">
        <f>+'Deuda Interna dólares'!BT66</f>
        <v>11907.463103099677</v>
      </c>
      <c r="BU68" s="281"/>
      <c r="BV68" s="53">
        <f>+'Deuda Interna dólares'!BV66</f>
        <v>13699.841095034499</v>
      </c>
      <c r="BW68" s="281"/>
      <c r="BX68" s="53">
        <f>+'Deuda Interna dólares'!BX66</f>
        <v>1294.8679481004056</v>
      </c>
      <c r="BY68" s="281"/>
      <c r="BZ68" s="51">
        <f>+'Deuda Interna dólares'!BZ66</f>
        <v>1300.6648530018801</v>
      </c>
      <c r="CA68" s="280"/>
      <c r="CB68" s="51">
        <f>+'Deuda Interna dólares'!CB66</f>
        <v>2375.2711237060298</v>
      </c>
      <c r="CC68" s="280"/>
      <c r="CD68" s="53">
        <f>+'Deuda Interna dólares'!CD66</f>
        <v>4930.3703677337671</v>
      </c>
      <c r="CE68" s="281"/>
      <c r="CF68" s="53">
        <f>+'Deuda Interna dólares'!CF66</f>
        <v>5714.2874633582796</v>
      </c>
      <c r="CG68" s="281"/>
      <c r="CH68" s="53">
        <f>+'Deuda Interna dólares'!CH66</f>
        <v>7055.9216839053233</v>
      </c>
      <c r="CI68" s="281"/>
      <c r="CJ68" s="53">
        <f>+'Deuda Interna dólares'!CJ66</f>
        <v>8174.2812267481404</v>
      </c>
      <c r="CK68" s="281"/>
      <c r="CL68" s="53">
        <f>+'Deuda Interna dólares'!CL66</f>
        <v>9211.9896409444209</v>
      </c>
      <c r="CM68" s="281"/>
      <c r="CN68" s="53">
        <f>+'Deuda Interna dólares'!CN66</f>
        <v>10500.666347818313</v>
      </c>
      <c r="CO68" s="77"/>
      <c r="CP68" s="53">
        <f>+'Deuda Interna dólares'!CP66</f>
        <v>11761.549467886267</v>
      </c>
      <c r="CQ68" s="77"/>
      <c r="CR68" s="53">
        <f>+'Deuda Interna dólares'!CR66</f>
        <v>12896.332859549089</v>
      </c>
      <c r="CS68" s="77"/>
      <c r="CT68" s="53">
        <f>+'Deuda Interna dólares'!CT66</f>
        <v>14471.213010260004</v>
      </c>
      <c r="CU68" s="77"/>
      <c r="CV68" s="53">
        <f>+'Deuda Interna dólares'!CV66</f>
        <v>1369.7925086607477</v>
      </c>
      <c r="CW68" s="77"/>
      <c r="CX68" s="53">
        <f>+'Deuda Interna dólares'!CX66</f>
        <v>2376.1261020349311</v>
      </c>
      <c r="CY68" s="77"/>
      <c r="CZ68" s="53">
        <f>+'Deuda Interna dólares'!CZ66</f>
        <v>4016.8349350761264</v>
      </c>
      <c r="DA68" s="77"/>
      <c r="DB68" s="53">
        <f>+'Deuda Interna dólares'!DB66</f>
        <v>5080.4578787342543</v>
      </c>
      <c r="DC68" s="77"/>
      <c r="DD68" s="53">
        <f>+'Deuda Interna dólares'!DD66</f>
        <v>6127.2475365025239</v>
      </c>
      <c r="DE68" s="77"/>
      <c r="DF68" s="53">
        <f>+'Deuda Interna dólares'!DF66</f>
        <v>7449.2349400247194</v>
      </c>
      <c r="DG68" s="77"/>
      <c r="DH68" s="75">
        <f>+'Deuda Interna dólares'!DH66</f>
        <v>7435.4351669696116</v>
      </c>
      <c r="DI68" s="78"/>
    </row>
    <row r="69" spans="1:113" s="18" customFormat="1" ht="13.5" customHeight="1">
      <c r="A69" s="92" t="s">
        <v>81</v>
      </c>
      <c r="B69" s="51">
        <f>+'Deuda Interna dólares'!B67</f>
        <v>7050.5871954844406</v>
      </c>
      <c r="C69" s="280"/>
      <c r="D69" s="53">
        <f>+'Deuda Interna dólares'!D67</f>
        <v>738.19898670108364</v>
      </c>
      <c r="E69" s="281"/>
      <c r="F69" s="53">
        <f>+'Deuda Interna dólares'!F67</f>
        <v>1300.6272064517555</v>
      </c>
      <c r="G69" s="281"/>
      <c r="H69" s="53">
        <f>+'Deuda Interna dólares'!H67</f>
        <v>2386.5660679660459</v>
      </c>
      <c r="I69" s="281"/>
      <c r="J69" s="53">
        <f>+'Deuda Interna dólares'!J67</f>
        <v>3019.5060318181177</v>
      </c>
      <c r="K69" s="281"/>
      <c r="L69" s="53">
        <f>+'Deuda Interna dólares'!L67</f>
        <v>3591.3443675381864</v>
      </c>
      <c r="M69" s="281"/>
      <c r="N69" s="53">
        <f>+'Deuda Interna dólares'!N67</f>
        <v>4369.7822992246438</v>
      </c>
      <c r="O69" s="281"/>
      <c r="P69" s="53">
        <f>+'Deuda Interna dólares'!P67</f>
        <v>4997.6712737656562</v>
      </c>
      <c r="Q69" s="281"/>
      <c r="R69" s="53">
        <f>+'Deuda Interna dólares'!R67</f>
        <v>5567.7188354626996</v>
      </c>
      <c r="S69" s="281"/>
      <c r="T69" s="53">
        <f>+'Deuda Interna dólares'!T67</f>
        <v>6318.7108042920472</v>
      </c>
      <c r="U69" s="281"/>
      <c r="V69" s="53">
        <f>+'Deuda Interna dólares'!V67</f>
        <v>6870.8583592551131</v>
      </c>
      <c r="W69" s="281"/>
      <c r="X69" s="53">
        <f>+'Deuda Interna dólares'!X67</f>
        <v>7655.0424526753814</v>
      </c>
      <c r="Y69" s="281"/>
      <c r="Z69" s="53">
        <f>+'Deuda Interna dólares'!Z67</f>
        <v>8661.2650340191867</v>
      </c>
      <c r="AA69" s="281"/>
      <c r="AB69" s="53">
        <f>+'Deuda Interna dólares'!AB67</f>
        <v>840.36795499853179</v>
      </c>
      <c r="AC69" s="281"/>
      <c r="AD69" s="53">
        <f>+'Deuda Interna dólares'!AD67</f>
        <v>1517.7798112931334</v>
      </c>
      <c r="AE69" s="281"/>
      <c r="AF69" s="51">
        <f>+'Deuda Interna dólares'!AF67</f>
        <v>2602.782718709142</v>
      </c>
      <c r="AG69" s="280"/>
      <c r="AH69" s="51">
        <f>+'Deuda Interna dólares'!AH67</f>
        <v>3157.1673833490472</v>
      </c>
      <c r="AI69" s="280"/>
      <c r="AJ69" s="51">
        <f>+'Deuda Interna dólares'!AJ67</f>
        <v>3584.4343388294833</v>
      </c>
      <c r="AK69" s="280"/>
      <c r="AL69" s="51">
        <f>+'Deuda Interna dólares'!AL67</f>
        <v>4393.746193351235</v>
      </c>
      <c r="AM69" s="280"/>
      <c r="AN69" s="51">
        <f>+'Deuda Interna dólares'!AN67</f>
        <v>5310.2784836840719</v>
      </c>
      <c r="AO69" s="280"/>
      <c r="AP69" s="53">
        <f>+'Deuda Interna dólares'!AP67</f>
        <v>6109.3348148942814</v>
      </c>
      <c r="AQ69" s="281"/>
      <c r="AR69" s="53">
        <f>+'Deuda Interna dólares'!AR67</f>
        <v>7315.8979860393547</v>
      </c>
      <c r="AS69" s="281"/>
      <c r="AT69" s="53">
        <f>+'Deuda Interna dólares'!AT67</f>
        <v>8184.802200234496</v>
      </c>
      <c r="AU69" s="281"/>
      <c r="AV69" s="53">
        <f>+'Deuda Interna dólares'!AV67</f>
        <v>9172.1350139051465</v>
      </c>
      <c r="AW69" s="281"/>
      <c r="AX69" s="53">
        <f>+'Deuda Interna dólares'!AX67</f>
        <v>10561.295913383827</v>
      </c>
      <c r="AY69" s="281"/>
      <c r="AZ69" s="53">
        <f>+'Deuda Interna dólares'!AZ67</f>
        <v>1076.318977630772</v>
      </c>
      <c r="BA69" s="281"/>
      <c r="BB69" s="53">
        <f>+'Deuda Interna dólares'!BB67</f>
        <v>1821.9051800977552</v>
      </c>
      <c r="BC69" s="281"/>
      <c r="BD69" s="53">
        <f>+'Deuda Interna dólares'!BD67</f>
        <v>3340.05072384184</v>
      </c>
      <c r="BE69" s="281"/>
      <c r="BF69" s="53">
        <f>+'Deuda Interna dólares'!BF67</f>
        <v>4102.1880507707319</v>
      </c>
      <c r="BG69" s="281"/>
      <c r="BH69" s="53">
        <f>+'Deuda Interna dólares'!BH67</f>
        <v>4966.5613111833154</v>
      </c>
      <c r="BI69" s="281"/>
      <c r="BJ69" s="53">
        <f>+'Deuda Interna dólares'!BJ67</f>
        <v>6005.9580755086517</v>
      </c>
      <c r="BK69" s="281"/>
      <c r="BL69" s="53">
        <f>+'Deuda Interna dólares'!BL67</f>
        <v>6879.9502635316639</v>
      </c>
      <c r="BM69" s="281"/>
      <c r="BN69" s="53">
        <f>+'Deuda Interna dólares'!BN67</f>
        <v>7795.4174928196344</v>
      </c>
      <c r="BO69" s="281"/>
      <c r="BP69" s="53">
        <f>+'Deuda Interna dólares'!BP67</f>
        <v>8791.6484903110613</v>
      </c>
      <c r="BQ69" s="281"/>
      <c r="BR69" s="53">
        <f>+'Deuda Interna dólares'!BR67</f>
        <v>9771.9223798045496</v>
      </c>
      <c r="BS69" s="281"/>
      <c r="BT69" s="53">
        <f>+'Deuda Interna dólares'!BT67</f>
        <v>10637.392795518917</v>
      </c>
      <c r="BU69" s="281"/>
      <c r="BV69" s="53">
        <f>+'Deuda Interna dólares'!BV67</f>
        <v>12264.552308857918</v>
      </c>
      <c r="BW69" s="281"/>
      <c r="BX69" s="53">
        <f>+'Deuda Interna dólares'!BX67</f>
        <v>1138.6282787499904</v>
      </c>
      <c r="BY69" s="281"/>
      <c r="BZ69" s="51">
        <f>+'Deuda Interna dólares'!BZ67</f>
        <v>1143.7257250646719</v>
      </c>
      <c r="CA69" s="280"/>
      <c r="CB69" s="51">
        <f>+'Deuda Interna dólares'!CB67</f>
        <v>2099.5350499317196</v>
      </c>
      <c r="CC69" s="280"/>
      <c r="CD69" s="53">
        <f>+'Deuda Interna dólares'!CD67</f>
        <v>4384.5208131260606</v>
      </c>
      <c r="CE69" s="281"/>
      <c r="CF69" s="53">
        <f>+'Deuda Interna dólares'!CF67</f>
        <v>5070.8410824747853</v>
      </c>
      <c r="CG69" s="281"/>
      <c r="CH69" s="53">
        <f>+'Deuda Interna dólares'!CH67</f>
        <v>6268.0882101635298</v>
      </c>
      <c r="CI69" s="281"/>
      <c r="CJ69" s="53">
        <f>+'Deuda Interna dólares'!CJ67</f>
        <v>7263.2341154077085</v>
      </c>
      <c r="CK69" s="281"/>
      <c r="CL69" s="53">
        <f>+'Deuda Interna dólares'!CL67</f>
        <v>8168.5684526639534</v>
      </c>
      <c r="CM69" s="281"/>
      <c r="CN69" s="53">
        <f>+'Deuda Interna dólares'!CN67</f>
        <v>9290.4212790132369</v>
      </c>
      <c r="CO69" s="77"/>
      <c r="CP69" s="53">
        <f>+'Deuda Interna dólares'!CP67</f>
        <v>10423.130182845262</v>
      </c>
      <c r="CQ69" s="77"/>
      <c r="CR69" s="53">
        <f>+'Deuda Interna dólares'!CR67</f>
        <v>11418.128274680086</v>
      </c>
      <c r="CS69" s="77"/>
      <c r="CT69" s="53">
        <f>+'Deuda Interna dólares'!CT67</f>
        <v>12857.020995080564</v>
      </c>
      <c r="CU69" s="77"/>
      <c r="CV69" s="53">
        <f>+'Deuda Interna dólares'!CV67</f>
        <v>1208.0719785002746</v>
      </c>
      <c r="CW69" s="77"/>
      <c r="CX69" s="53">
        <f>+'Deuda Interna dólares'!CX67</f>
        <v>2088.7959246789706</v>
      </c>
      <c r="CY69" s="77"/>
      <c r="CZ69" s="53">
        <f>+'Deuda Interna dólares'!CZ67</f>
        <v>3581.3013000452625</v>
      </c>
      <c r="DA69" s="77"/>
      <c r="DB69" s="53">
        <f>+'Deuda Interna dólares'!DB67</f>
        <v>4517.093722677957</v>
      </c>
      <c r="DC69" s="77"/>
      <c r="DD69" s="53">
        <f>+'Deuda Interna dólares'!DD67</f>
        <v>5434.4452730622488</v>
      </c>
      <c r="DE69" s="77"/>
      <c r="DF69" s="53">
        <f>+'Deuda Interna dólares'!DF67</f>
        <v>6627.0871539320015</v>
      </c>
      <c r="DG69" s="77"/>
      <c r="DH69" s="75">
        <f>+'Deuda Interna dólares'!DH67</f>
        <v>6614.810416860746</v>
      </c>
      <c r="DI69" s="78"/>
    </row>
    <row r="70" spans="1:113" s="18" customFormat="1" ht="13.5" customHeight="1">
      <c r="A70" s="92" t="s">
        <v>82</v>
      </c>
      <c r="B70" s="51">
        <f>+'Deuda Interna dólares'!B68</f>
        <v>12476.445212535584</v>
      </c>
      <c r="C70" s="280"/>
      <c r="D70" s="53">
        <f>+'Deuda Interna dólares'!D68</f>
        <v>1087.836647161954</v>
      </c>
      <c r="E70" s="281"/>
      <c r="F70" s="53">
        <f>+'Deuda Interna dólares'!F68</f>
        <v>2217.9755953782492</v>
      </c>
      <c r="G70" s="281"/>
      <c r="H70" s="53">
        <f>+'Deuda Interna dólares'!H68</f>
        <v>3481.576179145934</v>
      </c>
      <c r="I70" s="281"/>
      <c r="J70" s="53">
        <f>+'Deuda Interna dólares'!J68</f>
        <v>4326.6019882502878</v>
      </c>
      <c r="K70" s="281"/>
      <c r="L70" s="53">
        <f>+'Deuda Interna dólares'!L68</f>
        <v>5195.3042163334512</v>
      </c>
      <c r="M70" s="281"/>
      <c r="N70" s="53">
        <f>+'Deuda Interna dólares'!N68</f>
        <v>6275.8913964489993</v>
      </c>
      <c r="O70" s="281"/>
      <c r="P70" s="53">
        <f>+'Deuda Interna dólares'!P68</f>
        <v>7338.4335395761354</v>
      </c>
      <c r="Q70" s="281"/>
      <c r="R70" s="53">
        <f>+'Deuda Interna dólares'!R68</f>
        <v>8544.7055876933846</v>
      </c>
      <c r="S70" s="281"/>
      <c r="T70" s="53">
        <f>+'Deuda Interna dólares'!T68</f>
        <v>9608.1799530837488</v>
      </c>
      <c r="U70" s="281"/>
      <c r="V70" s="53">
        <f>+'Deuda Interna dólares'!V68</f>
        <v>10261.515080845096</v>
      </c>
      <c r="W70" s="281"/>
      <c r="X70" s="53">
        <f>+'Deuda Interna dólares'!X68</f>
        <v>11379.564789178405</v>
      </c>
      <c r="Y70" s="281"/>
      <c r="Z70" s="53">
        <f>+'Deuda Interna dólares'!Z68</f>
        <v>12969.576568401268</v>
      </c>
      <c r="AA70" s="281"/>
      <c r="AB70" s="53">
        <f>+'Deuda Interna dólares'!AB68</f>
        <v>1130.7884529199957</v>
      </c>
      <c r="AC70" s="281"/>
      <c r="AD70" s="53">
        <f>+'Deuda Interna dólares'!AD68</f>
        <v>2377.7722755720242</v>
      </c>
      <c r="AE70" s="281"/>
      <c r="AF70" s="51">
        <f>+'Deuda Interna dólares'!AF68</f>
        <v>3398.9289964648242</v>
      </c>
      <c r="AG70" s="280"/>
      <c r="AH70" s="51">
        <f>+'Deuda Interna dólares'!AH68</f>
        <v>4114.7813776454996</v>
      </c>
      <c r="AI70" s="280"/>
      <c r="AJ70" s="51">
        <f>+'Deuda Interna dólares'!AJ68</f>
        <v>4692.0578443020977</v>
      </c>
      <c r="AK70" s="280"/>
      <c r="AL70" s="51">
        <f>+'Deuda Interna dólares'!AL68</f>
        <v>5738.6265053278494</v>
      </c>
      <c r="AM70" s="280"/>
      <c r="AN70" s="51">
        <f>+'Deuda Interna dólares'!AN68</f>
        <v>6862.7823943076319</v>
      </c>
      <c r="AO70" s="280"/>
      <c r="AP70" s="53">
        <f>+'Deuda Interna dólares'!AP68</f>
        <v>8301.2829803785608</v>
      </c>
      <c r="AQ70" s="281"/>
      <c r="AR70" s="53">
        <f>+'Deuda Interna dólares'!AR68</f>
        <v>9881.3224223000234</v>
      </c>
      <c r="AS70" s="281"/>
      <c r="AT70" s="53">
        <f>+'Deuda Interna dólares'!AT68</f>
        <v>10954.641560735747</v>
      </c>
      <c r="AU70" s="281"/>
      <c r="AV70" s="53">
        <f>+'Deuda Interna dólares'!AV68</f>
        <v>12233.481805210295</v>
      </c>
      <c r="AW70" s="281"/>
      <c r="AX70" s="53">
        <f>+'Deuda Interna dólares'!AX68</f>
        <v>14152.209040589587</v>
      </c>
      <c r="AY70" s="281"/>
      <c r="AZ70" s="53">
        <f>+'Deuda Interna dólares'!AZ68</f>
        <v>1358.384618431005</v>
      </c>
      <c r="BA70" s="281"/>
      <c r="BB70" s="53">
        <f>+'Deuda Interna dólares'!BB68</f>
        <v>2675.218907203267</v>
      </c>
      <c r="BC70" s="281"/>
      <c r="BD70" s="53">
        <f>+'Deuda Interna dólares'!BD68</f>
        <v>4170.8654930837656</v>
      </c>
      <c r="BE70" s="281"/>
      <c r="BF70" s="53">
        <f>+'Deuda Interna dólares'!BF68</f>
        <v>5156.3428265237162</v>
      </c>
      <c r="BG70" s="281"/>
      <c r="BH70" s="53">
        <f>+'Deuda Interna dólares'!BH68</f>
        <v>6274.9577646911684</v>
      </c>
      <c r="BI70" s="281"/>
      <c r="BJ70" s="53">
        <f>+'Deuda Interna dólares'!BJ68</f>
        <v>7459.7224024442366</v>
      </c>
      <c r="BK70" s="281"/>
      <c r="BL70" s="53">
        <f>+'Deuda Interna dólares'!BL68</f>
        <v>8800.0205882369464</v>
      </c>
      <c r="BM70" s="281"/>
      <c r="BN70" s="53">
        <f>+'Deuda Interna dólares'!BN68</f>
        <v>10500.920157016053</v>
      </c>
      <c r="BO70" s="281"/>
      <c r="BP70" s="53">
        <f>+'Deuda Interna dólares'!BP68</f>
        <v>11736.282380611097</v>
      </c>
      <c r="BQ70" s="281"/>
      <c r="BR70" s="53">
        <f>+'Deuda Interna dólares'!BR68</f>
        <v>13081.731573701758</v>
      </c>
      <c r="BS70" s="281"/>
      <c r="BT70" s="53">
        <f>+'Deuda Interna dólares'!BT68</f>
        <v>14153.168777478582</v>
      </c>
      <c r="BU70" s="281"/>
      <c r="BV70" s="53">
        <f>+'Deuda Interna dólares'!BV68</f>
        <v>16639.33166700061</v>
      </c>
      <c r="BW70" s="281"/>
      <c r="BX70" s="53">
        <f>+'Deuda Interna dólares'!BX68</f>
        <v>1490.207042895003</v>
      </c>
      <c r="BY70" s="281"/>
      <c r="BZ70" s="51">
        <f>+'Deuda Interna dólares'!BZ68</f>
        <v>1496.8784479010833</v>
      </c>
      <c r="CA70" s="280"/>
      <c r="CB70" s="51">
        <f>+'Deuda Interna dólares'!CB68</f>
        <v>2122.3443642598295</v>
      </c>
      <c r="CC70" s="280"/>
      <c r="CD70" s="53">
        <f>+'Deuda Interna dólares'!CD68</f>
        <v>6006.5192557558685</v>
      </c>
      <c r="CE70" s="281"/>
      <c r="CF70" s="53">
        <f>+'Deuda Interna dólares'!CF68</f>
        <v>6968.2527650295951</v>
      </c>
      <c r="CG70" s="281"/>
      <c r="CH70" s="53">
        <f>+'Deuda Interna dólares'!CH68</f>
        <v>8422.3638877615085</v>
      </c>
      <c r="CI70" s="281"/>
      <c r="CJ70" s="53">
        <f>+'Deuda Interna dólares'!CJ68</f>
        <v>9913.0205180165049</v>
      </c>
      <c r="CK70" s="281"/>
      <c r="CL70" s="53">
        <f>+'Deuda Interna dólares'!CL68</f>
        <v>11631.757506767453</v>
      </c>
      <c r="CM70" s="281"/>
      <c r="CN70" s="53">
        <f>+'Deuda Interna dólares'!CN68</f>
        <v>13091.990539131904</v>
      </c>
      <c r="CO70" s="77"/>
      <c r="CP70" s="53">
        <f>+'Deuda Interna dólares'!CP68</f>
        <v>14526.97735807366</v>
      </c>
      <c r="CQ70" s="77"/>
      <c r="CR70" s="53">
        <f>+'Deuda Interna dólares'!CR68</f>
        <v>16008.751088202956</v>
      </c>
      <c r="CS70" s="77"/>
      <c r="CT70" s="53">
        <f>+'Deuda Interna dólares'!CT68</f>
        <v>18109.915908550585</v>
      </c>
      <c r="CU70" s="77"/>
      <c r="CV70" s="53">
        <f>+'Deuda Interna dólares'!CV68</f>
        <v>1536.1957868372704</v>
      </c>
      <c r="CW70" s="77"/>
      <c r="CX70" s="53">
        <f>+'Deuda Interna dólares'!CX68</f>
        <v>3158.2977014106732</v>
      </c>
      <c r="CY70" s="77"/>
      <c r="CZ70" s="53">
        <f>+'Deuda Interna dólares'!CZ68</f>
        <v>4741.050560928461</v>
      </c>
      <c r="DA70" s="77"/>
      <c r="DB70" s="53">
        <f>+'Deuda Interna dólares'!DB68</f>
        <v>5934.7007894477756</v>
      </c>
      <c r="DC70" s="77"/>
      <c r="DD70" s="53">
        <f>+'Deuda Interna dólares'!DD68</f>
        <v>7255.1512629192557</v>
      </c>
      <c r="DE70" s="77"/>
      <c r="DF70" s="53">
        <f>+'Deuda Interna dólares'!DF68</f>
        <v>8669.8915588002092</v>
      </c>
      <c r="DG70" s="77"/>
      <c r="DH70" s="75">
        <f>+'Deuda Interna dólares'!DH68</f>
        <v>8653.8305086538367</v>
      </c>
      <c r="DI70" s="78"/>
    </row>
    <row r="71" spans="1:113" s="18" customFormat="1" ht="15" thickBot="1">
      <c r="A71" s="282"/>
      <c r="B71" s="35"/>
      <c r="C71" s="283"/>
      <c r="D71" s="37"/>
      <c r="E71" s="284"/>
      <c r="F71" s="37"/>
      <c r="G71" s="284"/>
      <c r="H71" s="37"/>
      <c r="I71" s="284"/>
      <c r="J71" s="37"/>
      <c r="K71" s="284"/>
      <c r="L71" s="37"/>
      <c r="M71" s="284"/>
      <c r="N71" s="37"/>
      <c r="O71" s="284"/>
      <c r="P71" s="37"/>
      <c r="Q71" s="284"/>
      <c r="R71" s="37"/>
      <c r="S71" s="284"/>
      <c r="T71" s="37"/>
      <c r="U71" s="284"/>
      <c r="V71" s="37"/>
      <c r="W71" s="284"/>
      <c r="X71" s="37"/>
      <c r="Y71" s="284"/>
      <c r="Z71" s="37"/>
      <c r="AA71" s="284"/>
      <c r="AB71" s="37"/>
      <c r="AC71" s="284"/>
      <c r="AD71" s="37"/>
      <c r="AE71" s="284"/>
      <c r="AF71" s="35"/>
      <c r="AG71" s="283"/>
      <c r="AH71" s="35"/>
      <c r="AI71" s="283"/>
      <c r="AJ71" s="35"/>
      <c r="AK71" s="283"/>
      <c r="AL71" s="35"/>
      <c r="AM71" s="283"/>
      <c r="AN71" s="35"/>
      <c r="AO71" s="283"/>
      <c r="AP71" s="37"/>
      <c r="AQ71" s="284"/>
      <c r="AR71" s="37"/>
      <c r="AS71" s="284"/>
      <c r="AT71" s="37"/>
      <c r="AU71" s="284"/>
      <c r="AV71" s="37"/>
      <c r="AW71" s="284"/>
      <c r="AX71" s="37"/>
      <c r="AY71" s="284"/>
      <c r="AZ71" s="37"/>
      <c r="BA71" s="284"/>
      <c r="BB71" s="37"/>
      <c r="BC71" s="284"/>
      <c r="BD71" s="37"/>
      <c r="BE71" s="284"/>
      <c r="BF71" s="37"/>
      <c r="BG71" s="284"/>
      <c r="BH71" s="37"/>
      <c r="BI71" s="284"/>
      <c r="BJ71" s="37"/>
      <c r="BK71" s="284"/>
      <c r="BL71" s="37"/>
      <c r="BM71" s="284"/>
      <c r="BN71" s="37"/>
      <c r="BO71" s="284"/>
      <c r="BP71" s="37"/>
      <c r="BQ71" s="284"/>
      <c r="BR71" s="37"/>
      <c r="BS71" s="284"/>
      <c r="BT71" s="37"/>
      <c r="BU71" s="284"/>
      <c r="BV71" s="37"/>
      <c r="BW71" s="284"/>
      <c r="BX71" s="37"/>
      <c r="BY71" s="284"/>
      <c r="BZ71" s="35"/>
      <c r="CA71" s="283"/>
      <c r="CB71" s="35"/>
      <c r="CC71" s="283"/>
      <c r="CD71" s="37"/>
      <c r="CE71" s="284"/>
      <c r="CF71" s="37"/>
      <c r="CG71" s="284"/>
      <c r="CH71" s="37"/>
      <c r="CI71" s="284"/>
      <c r="CJ71" s="37"/>
      <c r="CK71" s="284"/>
      <c r="CL71" s="37"/>
      <c r="CM71" s="284"/>
      <c r="CN71" s="37"/>
      <c r="CO71" s="77"/>
      <c r="CP71" s="37"/>
      <c r="CQ71" s="77"/>
      <c r="CR71" s="37"/>
      <c r="CS71" s="77"/>
      <c r="CT71" s="37"/>
      <c r="CU71" s="402"/>
      <c r="CV71" s="37"/>
      <c r="CW71" s="402"/>
      <c r="CX71" s="37"/>
      <c r="CY71" s="402"/>
      <c r="CZ71" s="37"/>
      <c r="DA71" s="402"/>
      <c r="DB71" s="37"/>
      <c r="DC71" s="402"/>
      <c r="DD71" s="37"/>
      <c r="DE71" s="402"/>
      <c r="DF71" s="37"/>
      <c r="DG71" s="402"/>
      <c r="DH71" s="39"/>
      <c r="DI71" s="454"/>
    </row>
    <row r="72" spans="1:113" s="18" customFormat="1" ht="15" customHeight="1">
      <c r="B72" s="90"/>
      <c r="C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</row>
    <row r="73" spans="1:113" ht="12.75" customHeight="1">
      <c r="B73" s="26"/>
      <c r="C73" s="26"/>
    </row>
    <row r="74" spans="1:113" ht="12.75" customHeight="1">
      <c r="B74" s="26"/>
      <c r="C74" s="26"/>
    </row>
    <row r="75" spans="1:113" ht="15" thickBot="1">
      <c r="B75" s="26"/>
      <c r="C75" s="26"/>
    </row>
    <row r="76" spans="1:113" s="130" customFormat="1" ht="15" thickBot="1">
      <c r="A76" s="130" t="str">
        <f>+'Deuda Interna colones'!A83</f>
        <v>Tipo de Cambio</v>
      </c>
      <c r="B76" s="131">
        <f>+'Deuda Pública colones'!B84</f>
        <v>615.74</v>
      </c>
      <c r="C76" s="161"/>
      <c r="D76" s="132">
        <f>+'Deuda Pública colones'!D84</f>
        <v>614.62</v>
      </c>
      <c r="F76" s="132">
        <f>+'Deuda Pública colones'!F84</f>
        <v>614.78</v>
      </c>
      <c r="H76" s="132">
        <f>+'Deuda Pública colones'!H84</f>
        <v>612.88</v>
      </c>
      <c r="J76" s="132">
        <f>+'Deuda Pública colones'!J84</f>
        <v>614.85</v>
      </c>
      <c r="L76" s="132">
        <f>+'Deuda Pública colones'!L84</f>
        <v>620.51</v>
      </c>
      <c r="N76" s="132">
        <f>+'Deuda Pública colones'!N84</f>
        <v>620.27</v>
      </c>
      <c r="P76" s="132">
        <f>+'Deuda Pública colones'!P84</f>
        <v>621.78</v>
      </c>
      <c r="R76" s="132">
        <f>+'Deuda Pública colones'!R84</f>
        <v>625.87</v>
      </c>
      <c r="T76" s="132">
        <f>+'Deuda Pública colones'!T84</f>
        <v>628.79999999999995</v>
      </c>
      <c r="V76" s="132">
        <f>+'Deuda Pública colones'!V84</f>
        <v>641.04999999999995</v>
      </c>
      <c r="X76" s="132">
        <f>+'Deuda Pública colones'!X84</f>
        <v>631.82000000000005</v>
      </c>
      <c r="Z76" s="132">
        <f>+'Deuda Pública colones'!Z84</f>
        <v>642.66</v>
      </c>
      <c r="AB76" s="132">
        <f>+'Deuda Pública colones'!AB84</f>
        <v>647.09</v>
      </c>
      <c r="AD76" s="132">
        <f>+'Deuda Pública colones'!AD84</f>
        <v>645.27</v>
      </c>
      <c r="AF76" s="131">
        <f>+'Deuda Pública colones'!AF84</f>
        <v>667.37</v>
      </c>
      <c r="AG76" s="161"/>
      <c r="AH76" s="131">
        <f>+'Deuda Pública colones'!AH84</f>
        <v>669.28</v>
      </c>
      <c r="AI76" s="161"/>
      <c r="AJ76" s="131">
        <f>+'Deuda Pública colones'!AJ84</f>
        <v>688.85</v>
      </c>
      <c r="AK76" s="161"/>
      <c r="AL76" s="131">
        <f>+'Deuda Pública colones'!AL84</f>
        <v>692.27</v>
      </c>
      <c r="AM76" s="161"/>
      <c r="AN76" s="131">
        <f>+'Deuda Pública colones'!AN84</f>
        <v>672.62</v>
      </c>
      <c r="AO76" s="161"/>
      <c r="AP76" s="132">
        <f>+'Deuda Pública colones'!AP84</f>
        <v>658.73</v>
      </c>
      <c r="AR76" s="132">
        <f>+'Deuda Pública colones'!AR84</f>
        <v>629.41999999999996</v>
      </c>
      <c r="AT76" s="132">
        <f>+'Deuda Pública colones'!AT84</f>
        <v>619.66999999999996</v>
      </c>
      <c r="AV76" s="132">
        <f>+'Deuda Pública colones'!AV84</f>
        <v>604.29999999999995</v>
      </c>
      <c r="AX76" s="132">
        <f>+'Deuda Pública colones'!AX84</f>
        <v>597.64</v>
      </c>
      <c r="AZ76" s="132">
        <f>+'Deuda Pública colones'!AZ84</f>
        <v>557.65</v>
      </c>
      <c r="BB76" s="132">
        <f>+'Deuda Pública colones'!BB84</f>
        <v>560.79</v>
      </c>
      <c r="BD76" s="132">
        <f>+'Deuda Pública colones'!BD84</f>
        <v>543.30999999999995</v>
      </c>
      <c r="BF76" s="132">
        <f>+'Deuda Pública colones'!BF84</f>
        <v>547.70000000000005</v>
      </c>
      <c r="BH76" s="132">
        <f>+'Deuda Pública colones'!BH84</f>
        <v>544.30999999999995</v>
      </c>
      <c r="BJ76" s="132">
        <f>+'Deuda Pública colones'!BJ84</f>
        <v>547.86</v>
      </c>
      <c r="BL76" s="132">
        <f>+'Deuda Pública colones'!BL84</f>
        <v>547</v>
      </c>
      <c r="BN76" s="132">
        <f>+'Deuda Pública colones'!BN84</f>
        <v>538.17999999999995</v>
      </c>
      <c r="BP76" s="132">
        <f>+'Deuda Pública colones'!BP84</f>
        <v>541.5</v>
      </c>
      <c r="BR76" s="132">
        <f>+'Deuda Pública colones'!BR84</f>
        <v>535.16999999999996</v>
      </c>
      <c r="BT76" s="132">
        <f>+'Deuda Pública colones'!BT84</f>
        <v>536.54</v>
      </c>
      <c r="BV76" s="132">
        <f>+'Deuda Pública colones'!BV84</f>
        <v>523.72</v>
      </c>
      <c r="BX76" s="132">
        <f>+'Deuda Pública colones'!BX84</f>
        <v>518.29999999999995</v>
      </c>
      <c r="BZ76" s="132">
        <f>+'Deuda Pública colones'!BZ84</f>
        <v>515.99</v>
      </c>
      <c r="CB76" s="132">
        <f>+'Deuda Pública colones'!CB84</f>
        <v>504.1</v>
      </c>
      <c r="CD76" s="132">
        <f>+'Deuda Pública colones'!CD84</f>
        <v>509.44</v>
      </c>
      <c r="CF76" s="132">
        <f>+'Deuda Pública colones'!CF84</f>
        <v>531.82000000000005</v>
      </c>
      <c r="CH76" s="132">
        <f>+'Deuda Pública colones'!CH84</f>
        <v>528.53</v>
      </c>
      <c r="CJ76" s="132">
        <f>+'Deuda Pública colones'!CJ84</f>
        <v>524.1</v>
      </c>
      <c r="CL76" s="132">
        <f>+'Deuda Pública colones'!CL84</f>
        <v>520.66999999999996</v>
      </c>
      <c r="CN76" s="132">
        <f>+'Deuda Pública colones'!CN84</f>
        <v>519.02</v>
      </c>
      <c r="CP76" s="132">
        <f>+'Deuda Pública colones'!CP84</f>
        <v>513.84</v>
      </c>
      <c r="CR76" s="132">
        <f>+'Deuda Pública colones'!CR84</f>
        <v>510.01</v>
      </c>
      <c r="CT76" s="132">
        <f>+'Deuda Pública colones'!CT84</f>
        <v>511.53</v>
      </c>
      <c r="CV76" s="132">
        <f>+'Deuda Pública colones'!CV84</f>
        <v>509.68</v>
      </c>
      <c r="CX76" s="132">
        <f>+'Deuda Pública colones'!CX84</f>
        <v>505</v>
      </c>
      <c r="CZ76" s="132">
        <f>+'Deuda Pública colones'!CZ84</f>
        <v>503.5</v>
      </c>
      <c r="DB76" s="132">
        <f>+'Deuda Pública colones'!DB84</f>
        <v>506.95</v>
      </c>
      <c r="DD76" s="132">
        <f>+'Deuda Pública colones'!DD84</f>
        <v>507.16</v>
      </c>
      <c r="DF76" s="132">
        <f>+'Deuda Pública colones'!DF84</f>
        <v>506.48</v>
      </c>
      <c r="DH76" s="132">
        <f>+'Deuda Pública colones'!DH84</f>
        <v>507.42</v>
      </c>
    </row>
    <row r="78" spans="1:113">
      <c r="A78" s="90" t="s">
        <v>92</v>
      </c>
    </row>
    <row r="79" spans="1:113" s="26" customFormat="1">
      <c r="A79" s="26" t="str">
        <f>+'Deuda Interna colones'!A89</f>
        <v>Dato del PIB actualizado al 12/02/2025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</row>
    <row r="80" spans="1:113">
      <c r="A80" s="26" t="str">
        <f>+'Deuda Interna colones'!A90</f>
        <v>En los conceptos de ingresos corrientes, ingresos tributarios y gastos totales, se considera el monto acumulado al mes. Según información proporcionada por Presupuesto Nacional.  (actualizado a mayo 2025),según publicación de la página del MH.</v>
      </c>
    </row>
    <row r="81" spans="1:1">
      <c r="A81" s="26" t="s">
        <v>194</v>
      </c>
    </row>
    <row r="82" spans="1:1">
      <c r="A82" s="26" t="str">
        <f>+'Deuda Pública colones'!A91</f>
        <v>En los conceptos de ingresos corrientes, ingresos tributarios y gastos totales, se considera el monto acumulado al mes. Según información proporcionada por Presupuesto Nacional.  (actualizado a mayo 2025),según publicación de la página del MH.</v>
      </c>
    </row>
    <row r="83" spans="1:1">
      <c r="A83" s="26" t="str">
        <f>+'Deuda Interna dólares'!A91</f>
        <v>La Deuda Interna no incluye el monto de primas y descuentos devengados por $ 293,14 millones, según metodología exponencial del Sistema Gestor</v>
      </c>
    </row>
    <row r="84" spans="1:1">
      <c r="A84" s="26" t="str">
        <f>+'Deuda Externa dólares'!100:100</f>
        <v xml:space="preserve">En la Deuda Externa  no se incluye el monto de intereses devengados por  $ 382,02 millones </v>
      </c>
    </row>
  </sheetData>
  <mergeCells count="58">
    <mergeCell ref="DH4:DI4"/>
    <mergeCell ref="DF4:DG4"/>
    <mergeCell ref="A1:BQ1"/>
    <mergeCell ref="A2:BQ2"/>
    <mergeCell ref="V4:W4"/>
    <mergeCell ref="AV4:AW4"/>
    <mergeCell ref="Z4:AA4"/>
    <mergeCell ref="AH4:AI4"/>
    <mergeCell ref="BJ4:BK4"/>
    <mergeCell ref="BH4:BI4"/>
    <mergeCell ref="BF4:BG4"/>
    <mergeCell ref="BD4:BE4"/>
    <mergeCell ref="AZ4:BA4"/>
    <mergeCell ref="B4:C4"/>
    <mergeCell ref="H4:I4"/>
    <mergeCell ref="J4:K4"/>
    <mergeCell ref="D4:E4"/>
    <mergeCell ref="X4:Y4"/>
    <mergeCell ref="AJ4:AK4"/>
    <mergeCell ref="AB4:AC4"/>
    <mergeCell ref="AF4:AG4"/>
    <mergeCell ref="F4:G4"/>
    <mergeCell ref="L4:M4"/>
    <mergeCell ref="N4:O4"/>
    <mergeCell ref="P4:Q4"/>
    <mergeCell ref="R4:S4"/>
    <mergeCell ref="T4:U4"/>
    <mergeCell ref="AD4:AE4"/>
    <mergeCell ref="AP4:AQ4"/>
    <mergeCell ref="AN4:AO4"/>
    <mergeCell ref="AL4:AM4"/>
    <mergeCell ref="AT4:AU4"/>
    <mergeCell ref="AR4:AS4"/>
    <mergeCell ref="BV4:BW4"/>
    <mergeCell ref="CB4:CC4"/>
    <mergeCell ref="AX4:AY4"/>
    <mergeCell ref="BB4:BC4"/>
    <mergeCell ref="BT4:BU4"/>
    <mergeCell ref="BR4:BS4"/>
    <mergeCell ref="BP4:BQ4"/>
    <mergeCell ref="BN4:BO4"/>
    <mergeCell ref="BL4:BM4"/>
    <mergeCell ref="BZ4:CA4"/>
    <mergeCell ref="DD4:DE4"/>
    <mergeCell ref="DB4:DC4"/>
    <mergeCell ref="CN4:CO4"/>
    <mergeCell ref="CL4:CM4"/>
    <mergeCell ref="BX4:BY4"/>
    <mergeCell ref="CH4:CI4"/>
    <mergeCell ref="CZ4:DA4"/>
    <mergeCell ref="CP4:CQ4"/>
    <mergeCell ref="CJ4:CK4"/>
    <mergeCell ref="CF4:CG4"/>
    <mergeCell ref="CD4:CE4"/>
    <mergeCell ref="CX4:CY4"/>
    <mergeCell ref="CV4:CW4"/>
    <mergeCell ref="CT4:CU4"/>
    <mergeCell ref="CR4:CS4"/>
  </mergeCells>
  <phoneticPr fontId="0" type="noConversion"/>
  <hyperlinks>
    <hyperlink ref="DJ1" location="INDICE!I5" display="Å INDICE" xr:uid="{92A27A13-DBBA-4594-A454-DE4FAD6C30A4}"/>
  </hyperlinks>
  <printOptions horizontalCentered="1" verticalCentered="1"/>
  <pageMargins left="0.25" right="0.36" top="0.27" bottom="0.63" header="0" footer="0.5"/>
  <pageSetup paperSize="5" scale="53" orientation="landscape" r:id="rId1"/>
  <headerFooter alignWithMargins="0"/>
  <rowBreaks count="1" manualBreakCount="1">
    <brk id="7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839A2-6443-432B-BFFD-4A3197611785}">
  <sheetPr>
    <tabColor rgb="FF002060"/>
  </sheetPr>
  <dimension ref="A2:AC280"/>
  <sheetViews>
    <sheetView showGridLines="0" topLeftCell="C13" zoomScale="102" zoomScaleNormal="102" workbookViewId="0">
      <selection activeCell="P278" sqref="P278"/>
    </sheetView>
  </sheetViews>
  <sheetFormatPr baseColWidth="10" defaultColWidth="11.44140625" defaultRowHeight="14.4"/>
  <cols>
    <col min="1" max="1" width="5" style="264" customWidth="1"/>
    <col min="2" max="2" width="24.6640625" style="264" bestFit="1" customWidth="1"/>
    <col min="3" max="3" width="18" style="264" bestFit="1" customWidth="1"/>
    <col min="4" max="4" width="20.33203125" style="264" bestFit="1" customWidth="1"/>
    <col min="5" max="5" width="22" style="264" bestFit="1" customWidth="1"/>
    <col min="6" max="6" width="12.88671875" style="264" customWidth="1"/>
    <col min="7" max="7" width="13.44140625" style="264" customWidth="1"/>
    <col min="8" max="8" width="15.5546875" style="264" bestFit="1" customWidth="1"/>
    <col min="9" max="9" width="17.6640625" style="264" customWidth="1"/>
    <col min="10" max="11" width="12.44140625" style="264" customWidth="1"/>
    <col min="12" max="12" width="20.33203125" style="264" bestFit="1" customWidth="1"/>
    <col min="13" max="13" width="16.6640625" style="264" bestFit="1" customWidth="1"/>
    <col min="14" max="14" width="22" style="264" bestFit="1" customWidth="1"/>
    <col min="15" max="15" width="12.88671875" style="264" customWidth="1"/>
    <col min="16" max="16" width="12.77734375" style="264" bestFit="1" customWidth="1"/>
    <col min="17" max="17" width="15.88671875" style="264" customWidth="1"/>
    <col min="18" max="18" width="17.5546875" style="264" bestFit="1" customWidth="1"/>
    <col min="19" max="19" width="16.5546875" style="264" customWidth="1"/>
    <col min="20" max="20" width="13" style="264" bestFit="1" customWidth="1"/>
    <col min="21" max="21" width="8.5546875" style="264" bestFit="1" customWidth="1"/>
    <col min="22" max="22" width="8.77734375" style="264" bestFit="1" customWidth="1"/>
    <col min="23" max="23" width="11.6640625" style="264" bestFit="1" customWidth="1"/>
    <col min="24" max="24" width="13" style="264" bestFit="1" customWidth="1"/>
    <col min="25" max="25" width="11.5546875" style="264" bestFit="1" customWidth="1"/>
    <col min="26" max="26" width="14.33203125" style="264" bestFit="1" customWidth="1"/>
    <col min="27" max="27" width="11.5546875" style="264" bestFit="1" customWidth="1"/>
    <col min="28" max="16384" width="11.44140625" style="264"/>
  </cols>
  <sheetData>
    <row r="2" spans="2:15" ht="28.5" customHeight="1">
      <c r="B2" s="514" t="s">
        <v>195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5"/>
      <c r="O2" s="159" t="s">
        <v>41</v>
      </c>
    </row>
    <row r="4" spans="2:15">
      <c r="C4" s="403"/>
    </row>
    <row r="5" spans="2:15">
      <c r="C5" s="403"/>
    </row>
    <row r="6" spans="2:15" ht="15">
      <c r="C6" s="513" t="s">
        <v>103</v>
      </c>
      <c r="D6" s="513"/>
      <c r="E6" s="513"/>
      <c r="F6" s="513"/>
      <c r="G6" s="513"/>
      <c r="I6" s="513" t="s">
        <v>104</v>
      </c>
      <c r="J6" s="513"/>
      <c r="K6" s="513"/>
      <c r="L6" s="513"/>
      <c r="M6" s="513"/>
    </row>
    <row r="7" spans="2:15" ht="15">
      <c r="C7" s="513" t="s">
        <v>196</v>
      </c>
      <c r="D7" s="513"/>
      <c r="E7" s="513"/>
      <c r="F7" s="513"/>
      <c r="G7" s="513"/>
      <c r="I7" s="513" t="s">
        <v>196</v>
      </c>
      <c r="J7" s="513"/>
      <c r="K7" s="513"/>
      <c r="L7" s="513"/>
      <c r="M7" s="513"/>
      <c r="N7" s="404"/>
      <c r="O7" s="404"/>
    </row>
    <row r="8" spans="2:15" ht="15">
      <c r="C8" s="513" t="s">
        <v>107</v>
      </c>
      <c r="D8" s="513"/>
      <c r="E8" s="513"/>
      <c r="F8" s="513"/>
      <c r="G8" s="513"/>
      <c r="I8" s="513" t="s">
        <v>106</v>
      </c>
      <c r="J8" s="513"/>
      <c r="K8" s="513"/>
      <c r="L8" s="513"/>
      <c r="M8" s="513"/>
      <c r="N8" s="404"/>
      <c r="O8" s="404"/>
    </row>
    <row r="9" spans="2:15" ht="15">
      <c r="C9" s="516" t="s">
        <v>345</v>
      </c>
      <c r="D9" s="516"/>
      <c r="E9" s="516"/>
      <c r="F9" s="516"/>
      <c r="G9" s="516"/>
      <c r="I9" s="516" t="str">
        <f>C9</f>
        <v>Julio  2025</v>
      </c>
      <c r="J9" s="513"/>
      <c r="K9" s="513"/>
      <c r="L9" s="513"/>
      <c r="M9" s="513"/>
      <c r="N9" s="405"/>
      <c r="O9" s="405"/>
    </row>
    <row r="22" spans="3:15" ht="15">
      <c r="C22" s="406"/>
      <c r="D22" s="406"/>
      <c r="I22" s="406"/>
      <c r="J22" s="406"/>
    </row>
    <row r="24" spans="3:15" ht="15">
      <c r="C24" s="513" t="s">
        <v>108</v>
      </c>
      <c r="D24" s="513"/>
      <c r="E24" s="513"/>
      <c r="F24" s="513"/>
      <c r="G24" s="513"/>
      <c r="I24" s="513" t="s">
        <v>109</v>
      </c>
      <c r="J24" s="513"/>
      <c r="K24" s="513"/>
      <c r="L24" s="513"/>
      <c r="M24" s="513"/>
    </row>
    <row r="25" spans="3:15" ht="15">
      <c r="C25" s="513" t="s">
        <v>196</v>
      </c>
      <c r="D25" s="513"/>
      <c r="E25" s="513"/>
      <c r="F25" s="513"/>
      <c r="G25" s="513"/>
      <c r="I25" s="513" t="s">
        <v>130</v>
      </c>
      <c r="J25" s="513"/>
      <c r="K25" s="513"/>
      <c r="L25" s="513"/>
      <c r="M25" s="513"/>
      <c r="N25" s="404"/>
      <c r="O25" s="404"/>
    </row>
    <row r="26" spans="3:15" ht="15">
      <c r="C26" s="513" t="s">
        <v>197</v>
      </c>
      <c r="D26" s="513"/>
      <c r="E26" s="513"/>
      <c r="F26" s="513"/>
      <c r="G26" s="513"/>
      <c r="I26" s="513" t="s">
        <v>198</v>
      </c>
      <c r="J26" s="513"/>
      <c r="K26" s="513"/>
      <c r="L26" s="513"/>
      <c r="M26" s="513"/>
      <c r="N26" s="404"/>
      <c r="O26" s="404"/>
    </row>
    <row r="27" spans="3:15" ht="15">
      <c r="C27" s="516" t="str">
        <f>+C9</f>
        <v>Julio  2025</v>
      </c>
      <c r="D27" s="513"/>
      <c r="E27" s="513"/>
      <c r="F27" s="513"/>
      <c r="G27" s="513"/>
      <c r="I27" s="516" t="str">
        <f>+C27</f>
        <v>Julio  2025</v>
      </c>
      <c r="J27" s="513"/>
      <c r="K27" s="513"/>
      <c r="L27" s="513"/>
      <c r="M27" s="513"/>
      <c r="N27" s="405"/>
      <c r="O27" s="405"/>
    </row>
    <row r="33" spans="3:15" ht="12" customHeight="1"/>
    <row r="40" spans="3:15" ht="15">
      <c r="C40" s="406"/>
      <c r="D40" s="406"/>
      <c r="I40" s="406"/>
      <c r="J40" s="406"/>
    </row>
    <row r="43" spans="3:15" ht="15">
      <c r="E43" s="517" t="s">
        <v>112</v>
      </c>
      <c r="F43" s="517"/>
      <c r="G43" s="517"/>
      <c r="H43" s="517"/>
      <c r="I43" s="517"/>
      <c r="J43" s="517"/>
    </row>
    <row r="44" spans="3:15" ht="15" customHeight="1">
      <c r="C44" s="407"/>
      <c r="D44" s="407"/>
      <c r="E44" s="517" t="s">
        <v>199</v>
      </c>
      <c r="F44" s="517"/>
      <c r="G44" s="517"/>
      <c r="H44" s="517"/>
      <c r="I44" s="517"/>
      <c r="J44" s="517"/>
      <c r="O44" s="404"/>
    </row>
    <row r="45" spans="3:15" ht="15" customHeight="1">
      <c r="C45" s="407"/>
      <c r="D45" s="407"/>
      <c r="E45" s="517" t="s">
        <v>200</v>
      </c>
      <c r="F45" s="517"/>
      <c r="G45" s="517"/>
      <c r="H45" s="517"/>
      <c r="I45" s="517"/>
      <c r="J45" s="517"/>
      <c r="O45" s="404"/>
    </row>
    <row r="46" spans="3:15" ht="15" customHeight="1">
      <c r="C46" s="405"/>
      <c r="D46" s="405"/>
      <c r="E46" s="516" t="s">
        <v>321</v>
      </c>
      <c r="F46" s="516"/>
      <c r="G46" s="516"/>
      <c r="H46" s="516"/>
      <c r="I46" s="516"/>
      <c r="J46" s="516"/>
      <c r="O46" s="405"/>
    </row>
    <row r="47" spans="3:15" ht="15" customHeight="1">
      <c r="C47" s="405"/>
      <c r="D47" s="405"/>
      <c r="E47" s="405"/>
      <c r="F47" s="405"/>
      <c r="G47" s="405"/>
      <c r="H47" s="405"/>
      <c r="I47" s="405"/>
      <c r="J47" s="405"/>
      <c r="O47" s="405"/>
    </row>
    <row r="48" spans="3:15" ht="15" customHeight="1">
      <c r="C48" s="405"/>
      <c r="D48" s="405"/>
      <c r="E48" s="405"/>
      <c r="F48" s="405"/>
      <c r="G48" s="405"/>
      <c r="H48" s="405"/>
      <c r="I48" s="405"/>
      <c r="J48" s="405"/>
      <c r="O48" s="405"/>
    </row>
    <row r="49" spans="3:15" ht="15" customHeight="1">
      <c r="C49" s="405"/>
      <c r="D49" s="405"/>
      <c r="E49" s="405"/>
      <c r="F49" s="405"/>
      <c r="G49" s="405"/>
      <c r="H49" s="405"/>
      <c r="I49" s="405"/>
      <c r="J49" s="405"/>
      <c r="O49" s="405"/>
    </row>
    <row r="50" spans="3:15" ht="15" customHeight="1">
      <c r="C50" s="405"/>
      <c r="D50" s="405"/>
      <c r="E50" s="405"/>
      <c r="F50" s="405"/>
      <c r="G50" s="405"/>
      <c r="H50" s="405"/>
      <c r="I50" s="405"/>
      <c r="J50" s="405"/>
      <c r="O50" s="405"/>
    </row>
    <row r="64" spans="3:15" ht="15">
      <c r="C64" s="406"/>
      <c r="D64" s="406"/>
    </row>
    <row r="65" spans="2:15" ht="15">
      <c r="I65" s="406"/>
      <c r="J65" s="406"/>
    </row>
    <row r="67" spans="2:15" ht="15">
      <c r="B67" s="268"/>
      <c r="C67" s="268"/>
      <c r="D67" s="513" t="s">
        <v>201</v>
      </c>
      <c r="E67" s="513"/>
      <c r="F67" s="513"/>
      <c r="G67" s="513"/>
      <c r="H67" s="513"/>
      <c r="I67" s="513"/>
      <c r="J67" s="513"/>
      <c r="K67" s="513"/>
      <c r="L67" s="268"/>
      <c r="M67" s="268"/>
      <c r="N67" s="268"/>
      <c r="O67" s="268"/>
    </row>
    <row r="68" spans="2:15" ht="15">
      <c r="B68" s="268"/>
      <c r="C68" s="268"/>
      <c r="D68" s="513" t="s">
        <v>202</v>
      </c>
      <c r="E68" s="513"/>
      <c r="F68" s="513"/>
      <c r="G68" s="513"/>
      <c r="H68" s="513"/>
      <c r="I68" s="513"/>
      <c r="J68" s="513"/>
      <c r="K68" s="513"/>
      <c r="L68" s="268"/>
      <c r="M68" s="268"/>
      <c r="N68" s="268"/>
      <c r="O68" s="268"/>
    </row>
    <row r="69" spans="2:15" ht="15">
      <c r="B69" s="268"/>
      <c r="C69" s="268"/>
      <c r="D69" s="513" t="s">
        <v>203</v>
      </c>
      <c r="E69" s="513"/>
      <c r="F69" s="513"/>
      <c r="G69" s="513"/>
      <c r="H69" s="513"/>
      <c r="I69" s="513"/>
      <c r="J69" s="513"/>
      <c r="K69" s="513"/>
      <c r="L69" s="268"/>
      <c r="M69" s="268"/>
      <c r="N69" s="268"/>
      <c r="O69" s="268"/>
    </row>
    <row r="70" spans="2:15" ht="15">
      <c r="B70" s="268"/>
      <c r="C70" s="268"/>
      <c r="D70" s="516" t="str">
        <f>+C9</f>
        <v>Julio  2025</v>
      </c>
      <c r="E70" s="513"/>
      <c r="F70" s="513"/>
      <c r="G70" s="513"/>
      <c r="H70" s="513"/>
      <c r="I70" s="513"/>
      <c r="J70" s="513"/>
      <c r="K70" s="513"/>
      <c r="L70" s="268"/>
      <c r="M70" s="268"/>
      <c r="N70" s="268"/>
      <c r="O70" s="268"/>
    </row>
    <row r="71" spans="2:15" ht="15">
      <c r="B71" s="268"/>
      <c r="C71" s="268"/>
      <c r="D71" s="518" t="s">
        <v>309</v>
      </c>
      <c r="E71" s="518"/>
      <c r="F71" s="518"/>
      <c r="G71" s="518"/>
      <c r="H71" s="518"/>
      <c r="I71" s="518"/>
      <c r="J71" s="518"/>
      <c r="K71" s="518"/>
      <c r="L71" s="268"/>
      <c r="M71" s="408"/>
      <c r="N71" s="408"/>
      <c r="O71" s="408"/>
    </row>
    <row r="72" spans="2:15">
      <c r="B72" s="268"/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408"/>
      <c r="N72" s="408"/>
      <c r="O72" s="408"/>
    </row>
    <row r="73" spans="2:15">
      <c r="B73" s="268"/>
      <c r="C73" s="268"/>
      <c r="D73" s="268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</row>
    <row r="74" spans="2:15">
      <c r="B74" s="268"/>
      <c r="C74" s="268"/>
      <c r="D74" s="268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</row>
    <row r="75" spans="2:15">
      <c r="B75" s="268"/>
      <c r="C75" s="268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</row>
    <row r="76" spans="2:15">
      <c r="B76" s="268"/>
      <c r="C76" s="268"/>
      <c r="D76" s="268"/>
      <c r="E76" s="268"/>
      <c r="F76" s="268"/>
      <c r="G76" s="268"/>
      <c r="H76" s="268"/>
      <c r="I76" s="268"/>
      <c r="J76" s="268"/>
      <c r="K76" s="268"/>
      <c r="L76" s="268"/>
      <c r="M76" s="268"/>
      <c r="N76" s="268"/>
      <c r="O76" s="268"/>
    </row>
    <row r="77" spans="2:15"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</row>
    <row r="78" spans="2:15">
      <c r="B78" s="268"/>
      <c r="C78" s="268"/>
      <c r="D78" s="268"/>
      <c r="E78" s="268"/>
      <c r="F78" s="268"/>
      <c r="G78" s="268"/>
      <c r="H78" s="268"/>
      <c r="I78" s="268"/>
      <c r="J78" s="268"/>
      <c r="K78" s="268"/>
      <c r="L78" s="268"/>
      <c r="M78" s="268"/>
      <c r="N78" s="268"/>
      <c r="O78" s="268"/>
    </row>
    <row r="79" spans="2:15">
      <c r="B79" s="268"/>
      <c r="C79" s="268"/>
      <c r="D79" s="268"/>
      <c r="E79" s="268"/>
      <c r="F79" s="268"/>
      <c r="G79" s="268"/>
      <c r="H79" s="268"/>
      <c r="I79" s="268"/>
      <c r="J79" s="268"/>
      <c r="K79" s="268"/>
      <c r="L79" s="268"/>
      <c r="M79" s="268"/>
      <c r="N79" s="268"/>
      <c r="O79" s="268"/>
    </row>
    <row r="80" spans="2:15">
      <c r="B80" s="268"/>
      <c r="C80" s="268"/>
      <c r="D80" s="268"/>
      <c r="E80" s="268"/>
      <c r="F80" s="268"/>
      <c r="G80" s="268"/>
      <c r="H80" s="268"/>
      <c r="I80" s="268"/>
      <c r="J80" s="268"/>
      <c r="K80" s="268"/>
      <c r="L80" s="268"/>
      <c r="M80" s="268"/>
      <c r="N80" s="268"/>
      <c r="O80" s="268"/>
    </row>
    <row r="81" spans="2:15">
      <c r="B81" s="268"/>
      <c r="C81" s="268"/>
      <c r="D81" s="268"/>
      <c r="E81" s="268"/>
      <c r="F81" s="268"/>
      <c r="G81" s="268"/>
      <c r="H81" s="268"/>
      <c r="I81" s="268"/>
      <c r="J81" s="268"/>
      <c r="K81" s="268"/>
      <c r="L81" s="268"/>
      <c r="M81" s="268">
        <f>1216+12480+653+147+130</f>
        <v>14626</v>
      </c>
      <c r="N81" s="268"/>
      <c r="O81" s="268"/>
    </row>
    <row r="82" spans="2:15">
      <c r="B82" s="268"/>
      <c r="C82" s="268"/>
      <c r="D82" s="268"/>
      <c r="E82" s="268"/>
      <c r="F82" s="268"/>
      <c r="G82" s="268"/>
      <c r="H82" s="268"/>
      <c r="I82" s="268"/>
      <c r="J82" s="268"/>
      <c r="K82" s="268"/>
      <c r="L82" s="268"/>
      <c r="M82" s="268"/>
      <c r="N82" s="268"/>
      <c r="O82" s="268"/>
    </row>
    <row r="83" spans="2:15">
      <c r="B83" s="268"/>
      <c r="C83" s="268"/>
      <c r="D83" s="268"/>
      <c r="E83" s="268"/>
      <c r="F83" s="268"/>
      <c r="G83" s="268"/>
      <c r="H83" s="268"/>
      <c r="I83" s="268"/>
      <c r="J83" s="268"/>
      <c r="K83" s="268"/>
      <c r="L83" s="268"/>
      <c r="M83" s="268"/>
      <c r="N83" s="268"/>
      <c r="O83" s="268"/>
    </row>
    <row r="84" spans="2:15">
      <c r="B84" s="268"/>
      <c r="C84" s="268"/>
      <c r="D84" s="268"/>
      <c r="E84" s="268"/>
      <c r="F84" s="268"/>
      <c r="G84" s="268"/>
      <c r="H84" s="268"/>
      <c r="I84" s="268"/>
      <c r="J84" s="268"/>
      <c r="K84" s="268"/>
      <c r="L84" s="268"/>
      <c r="M84" s="268"/>
      <c r="N84" s="268"/>
      <c r="O84" s="268"/>
    </row>
    <row r="85" spans="2:15">
      <c r="B85" s="268"/>
      <c r="C85" s="26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  <c r="O85" s="268"/>
    </row>
    <row r="86" spans="2:15">
      <c r="B86" s="268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  <c r="O86" s="268"/>
    </row>
    <row r="87" spans="2:15">
      <c r="B87" s="268"/>
      <c r="C87" s="268"/>
      <c r="D87" s="268"/>
      <c r="E87" s="268"/>
      <c r="F87" s="268"/>
      <c r="G87" s="268"/>
      <c r="H87" s="268"/>
      <c r="I87" s="268"/>
      <c r="J87" s="268"/>
      <c r="K87" s="268"/>
      <c r="L87" s="268"/>
      <c r="M87" s="268"/>
      <c r="N87" s="268"/>
      <c r="O87" s="268"/>
    </row>
    <row r="88" spans="2:15">
      <c r="B88" s="268"/>
      <c r="C88" s="26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  <c r="O88" s="268"/>
    </row>
    <row r="89" spans="2:15">
      <c r="B89" s="268"/>
      <c r="C89" s="268"/>
      <c r="D89" s="268"/>
      <c r="E89" s="268"/>
      <c r="F89" s="268"/>
      <c r="G89" s="268"/>
      <c r="H89" s="268"/>
      <c r="I89" s="268"/>
      <c r="J89" s="268"/>
      <c r="K89" s="268"/>
      <c r="L89" s="268"/>
      <c r="M89" s="268"/>
      <c r="N89" s="268"/>
      <c r="O89" s="268"/>
    </row>
    <row r="90" spans="2:15">
      <c r="B90" s="268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268"/>
      <c r="N90" s="268"/>
      <c r="O90" s="268"/>
    </row>
    <row r="91" spans="2:15" ht="30.75" customHeight="1"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90" t="s">
        <v>287</v>
      </c>
    </row>
    <row r="92" spans="2:15"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</row>
    <row r="93" spans="2:15">
      <c r="B93" s="268"/>
      <c r="C93" s="268"/>
      <c r="L93" s="268"/>
      <c r="M93" s="268"/>
      <c r="N93" s="268"/>
      <c r="O93" s="268"/>
    </row>
    <row r="94" spans="2:15" ht="15">
      <c r="B94" s="268"/>
      <c r="C94" s="268"/>
      <c r="D94" s="513" t="s">
        <v>204</v>
      </c>
      <c r="E94" s="513"/>
      <c r="F94" s="513"/>
      <c r="G94" s="513"/>
      <c r="H94" s="513"/>
      <c r="I94" s="513"/>
      <c r="J94" s="513"/>
      <c r="K94" s="513"/>
      <c r="L94" s="268"/>
      <c r="M94" s="268"/>
      <c r="N94" s="268"/>
      <c r="O94" s="268"/>
    </row>
    <row r="95" spans="2:15" ht="15">
      <c r="B95" s="268"/>
      <c r="C95" s="268"/>
      <c r="D95" s="513" t="s">
        <v>202</v>
      </c>
      <c r="E95" s="513"/>
      <c r="F95" s="513"/>
      <c r="G95" s="513"/>
      <c r="H95" s="513"/>
      <c r="I95" s="513"/>
      <c r="J95" s="513"/>
      <c r="K95" s="513"/>
      <c r="L95" s="268"/>
      <c r="M95" s="268"/>
      <c r="N95" s="268"/>
      <c r="O95" s="268"/>
    </row>
    <row r="96" spans="2:15" ht="15">
      <c r="B96" s="268"/>
      <c r="C96" s="268"/>
      <c r="D96" s="513" t="s">
        <v>203</v>
      </c>
      <c r="E96" s="513"/>
      <c r="F96" s="513"/>
      <c r="G96" s="513"/>
      <c r="H96" s="513"/>
      <c r="I96" s="513"/>
      <c r="J96" s="513"/>
      <c r="K96" s="513"/>
      <c r="L96" s="268"/>
      <c r="M96" s="268"/>
      <c r="N96" s="268"/>
      <c r="O96" s="268"/>
    </row>
    <row r="97" spans="2:15" ht="15">
      <c r="B97" s="268"/>
      <c r="C97" s="268"/>
      <c r="D97" s="513" t="str">
        <f>+D70</f>
        <v>Julio  2025</v>
      </c>
      <c r="E97" s="513"/>
      <c r="F97" s="513"/>
      <c r="G97" s="513"/>
      <c r="H97" s="513"/>
      <c r="I97" s="513"/>
      <c r="J97" s="513"/>
      <c r="K97" s="513"/>
      <c r="L97" s="268"/>
      <c r="M97" s="268"/>
      <c r="N97" s="268"/>
      <c r="O97" s="268"/>
    </row>
    <row r="98" spans="2:15" ht="15">
      <c r="B98" s="268"/>
      <c r="C98" s="268"/>
      <c r="D98" s="513" t="s">
        <v>205</v>
      </c>
      <c r="E98" s="513"/>
      <c r="F98" s="513"/>
      <c r="G98" s="513"/>
      <c r="H98" s="513"/>
      <c r="I98" s="513"/>
      <c r="J98" s="513"/>
      <c r="K98" s="513"/>
      <c r="L98" s="268"/>
      <c r="M98" s="268"/>
      <c r="N98" s="268"/>
      <c r="O98" s="268"/>
    </row>
    <row r="99" spans="2:15" ht="15">
      <c r="B99" s="268"/>
      <c r="C99" s="268"/>
      <c r="D99" s="519"/>
      <c r="E99" s="519"/>
      <c r="F99" s="519"/>
      <c r="G99" s="519"/>
      <c r="H99" s="519"/>
      <c r="I99" s="519"/>
      <c r="J99" s="519"/>
      <c r="K99" s="519"/>
      <c r="L99" s="268"/>
      <c r="M99" s="268"/>
      <c r="N99" s="268"/>
      <c r="O99" s="268"/>
    </row>
    <row r="100" spans="2:15"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  <c r="O100" s="268"/>
    </row>
    <row r="101" spans="2:15">
      <c r="B101" s="268"/>
      <c r="C101" s="268"/>
      <c r="D101" s="268"/>
      <c r="E101" s="268"/>
      <c r="F101" s="268"/>
      <c r="G101" s="268"/>
      <c r="H101" s="268"/>
      <c r="I101" s="268"/>
      <c r="J101" s="268"/>
      <c r="K101" s="268"/>
      <c r="L101" s="268"/>
      <c r="M101" s="268"/>
      <c r="N101" s="268"/>
      <c r="O101" s="268"/>
    </row>
    <row r="102" spans="2:15"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</row>
    <row r="103" spans="2:15"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68"/>
      <c r="O103" s="268"/>
    </row>
    <row r="104" spans="2:15"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68"/>
      <c r="O104" s="268"/>
    </row>
    <row r="105" spans="2:15">
      <c r="B105" s="268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</row>
    <row r="106" spans="2:15">
      <c r="B106" s="268"/>
      <c r="C106" s="26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268"/>
      <c r="O106" s="268"/>
    </row>
    <row r="107" spans="2:15"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409"/>
      <c r="N107" s="409"/>
      <c r="O107" s="409"/>
    </row>
    <row r="108" spans="2:15"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409"/>
      <c r="N108" s="409"/>
      <c r="O108" s="409"/>
    </row>
    <row r="109" spans="2:15"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409"/>
      <c r="N109" s="409"/>
      <c r="O109" s="409"/>
    </row>
    <row r="110" spans="2:15"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409"/>
      <c r="N110" s="409"/>
      <c r="O110" s="409"/>
    </row>
    <row r="111" spans="2:15"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409"/>
      <c r="N111" s="409"/>
      <c r="O111" s="409"/>
    </row>
    <row r="112" spans="2:15"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409"/>
      <c r="N112" s="409"/>
      <c r="O112" s="409"/>
    </row>
    <row r="113" spans="2:15">
      <c r="B113" s="268"/>
      <c r="C113" s="268"/>
      <c r="D113" s="268"/>
      <c r="E113" s="268"/>
      <c r="F113" s="268"/>
      <c r="G113" s="268"/>
      <c r="H113" s="268"/>
      <c r="I113" s="268"/>
      <c r="J113" s="268"/>
      <c r="K113" s="268"/>
      <c r="L113" s="268"/>
      <c r="M113" s="409"/>
      <c r="N113" s="409"/>
      <c r="O113" s="409"/>
    </row>
    <row r="114" spans="2:15"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409"/>
      <c r="N114" s="409"/>
      <c r="O114" s="409"/>
    </row>
    <row r="115" spans="2:15"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409"/>
      <c r="N115" s="409"/>
      <c r="O115" s="409"/>
    </row>
    <row r="116" spans="2:15"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409"/>
      <c r="N116" s="409"/>
      <c r="O116" s="409"/>
    </row>
    <row r="117" spans="2:15">
      <c r="B117" s="268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409"/>
      <c r="N117" s="409"/>
      <c r="O117" s="409"/>
    </row>
    <row r="118" spans="2:15">
      <c r="B118" s="268"/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409"/>
      <c r="N118" s="409"/>
      <c r="O118" s="409"/>
    </row>
    <row r="119" spans="2:15">
      <c r="B119" s="268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409"/>
      <c r="N119" s="409"/>
      <c r="O119" s="409"/>
    </row>
    <row r="120" spans="2:15"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</row>
    <row r="121" spans="2:15">
      <c r="B121" s="268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</row>
    <row r="122" spans="2:15"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</row>
    <row r="123" spans="2:15" ht="15">
      <c r="D123" s="513" t="s">
        <v>206</v>
      </c>
      <c r="E123" s="513"/>
      <c r="F123" s="513"/>
      <c r="G123" s="513"/>
      <c r="H123" s="513"/>
      <c r="I123" s="513"/>
      <c r="J123" s="513"/>
      <c r="K123" s="513"/>
    </row>
    <row r="124" spans="2:15" ht="15">
      <c r="D124" s="520" t="s">
        <v>130</v>
      </c>
      <c r="E124" s="521"/>
      <c r="F124" s="521"/>
      <c r="G124" s="521"/>
      <c r="H124" s="521"/>
      <c r="I124" s="521"/>
      <c r="J124" s="521"/>
      <c r="K124" s="521"/>
    </row>
    <row r="125" spans="2:15" ht="15">
      <c r="D125" s="520" t="s">
        <v>207</v>
      </c>
      <c r="E125" s="521"/>
      <c r="F125" s="521"/>
      <c r="G125" s="521"/>
      <c r="H125" s="521"/>
      <c r="I125" s="521"/>
      <c r="J125" s="521"/>
      <c r="K125" s="521"/>
    </row>
    <row r="126" spans="2:15" ht="15">
      <c r="D126" s="513" t="str">
        <f>+D97</f>
        <v>Julio  2025</v>
      </c>
      <c r="E126" s="513"/>
      <c r="F126" s="513"/>
      <c r="G126" s="513"/>
      <c r="H126" s="513"/>
      <c r="I126" s="513"/>
      <c r="J126" s="513"/>
      <c r="K126" s="513"/>
    </row>
    <row r="127" spans="2:15" ht="15">
      <c r="D127" s="513"/>
      <c r="E127" s="513"/>
      <c r="F127" s="513"/>
      <c r="G127" s="513"/>
      <c r="H127" s="513"/>
      <c r="I127" s="513"/>
      <c r="J127" s="513"/>
      <c r="K127" s="513"/>
    </row>
    <row r="128" spans="2:15" ht="15">
      <c r="D128" s="513"/>
      <c r="E128" s="513"/>
      <c r="F128" s="513"/>
      <c r="G128" s="513"/>
      <c r="H128" s="513"/>
      <c r="I128" s="513"/>
      <c r="J128" s="513"/>
      <c r="K128" s="513"/>
    </row>
    <row r="129" spans="2:15">
      <c r="B129" s="268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</row>
    <row r="130" spans="2:15">
      <c r="B130" s="268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</row>
    <row r="131" spans="2:15">
      <c r="B131" s="268"/>
      <c r="C131" s="268"/>
      <c r="D131" s="268"/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</row>
    <row r="132" spans="2:15">
      <c r="B132" s="268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</row>
    <row r="133" spans="2:15">
      <c r="B133" s="268"/>
      <c r="C133" s="268"/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</row>
    <row r="134" spans="2:15">
      <c r="B134" s="268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</row>
    <row r="135" spans="2:15">
      <c r="B135" s="268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</row>
    <row r="136" spans="2:15">
      <c r="B136" s="268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</row>
    <row r="137" spans="2:15">
      <c r="B137" s="268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</row>
    <row r="138" spans="2:15">
      <c r="B138" s="268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</row>
    <row r="139" spans="2:15">
      <c r="B139" s="268"/>
      <c r="C139" s="268"/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</row>
    <row r="140" spans="2:15">
      <c r="B140" s="268"/>
      <c r="C140" s="268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</row>
    <row r="141" spans="2:15">
      <c r="B141" s="268"/>
      <c r="C141" s="268"/>
      <c r="D141" s="268"/>
      <c r="E141" s="268"/>
      <c r="F141" s="268"/>
      <c r="G141" s="268"/>
      <c r="H141" s="268"/>
      <c r="I141" s="268"/>
      <c r="J141" s="268"/>
      <c r="K141" s="268"/>
      <c r="L141" s="268"/>
      <c r="M141" s="268"/>
      <c r="N141" s="268"/>
      <c r="O141" s="268"/>
    </row>
    <row r="142" spans="2:15">
      <c r="B142" s="268"/>
      <c r="C142" s="268"/>
      <c r="D142" s="268"/>
      <c r="E142" s="268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</row>
    <row r="143" spans="2:15">
      <c r="B143" s="268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</row>
    <row r="144" spans="2:15">
      <c r="B144" s="268"/>
      <c r="C144" s="268"/>
      <c r="D144" s="268"/>
      <c r="E144" s="268"/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</row>
    <row r="145" spans="2:15"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</row>
    <row r="146" spans="2:15">
      <c r="B146" s="268"/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</row>
    <row r="147" spans="2:15">
      <c r="B147" s="268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</row>
    <row r="148" spans="2:15">
      <c r="B148" s="268"/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</row>
    <row r="149" spans="2:15">
      <c r="B149" s="268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</row>
    <row r="150" spans="2:15">
      <c r="B150" s="268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</row>
    <row r="151" spans="2:15">
      <c r="B151" s="268"/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</row>
    <row r="152" spans="2:15">
      <c r="B152" s="268"/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</row>
    <row r="153" spans="2:15" ht="30.75" customHeight="1">
      <c r="B153" s="268"/>
      <c r="C153" s="268"/>
      <c r="D153" s="513" t="s">
        <v>208</v>
      </c>
      <c r="E153" s="513"/>
      <c r="F153" s="513"/>
      <c r="G153" s="513"/>
      <c r="H153" s="513"/>
      <c r="I153" s="513"/>
      <c r="J153" s="513"/>
      <c r="K153" s="513"/>
      <c r="O153" s="159" t="s">
        <v>41</v>
      </c>
    </row>
    <row r="154" spans="2:15" ht="15">
      <c r="B154" s="268"/>
      <c r="C154" s="268"/>
      <c r="D154" s="513" t="s">
        <v>130</v>
      </c>
      <c r="E154" s="513"/>
      <c r="F154" s="513"/>
      <c r="G154" s="513"/>
      <c r="H154" s="513"/>
      <c r="I154" s="513"/>
      <c r="J154" s="513"/>
      <c r="K154" s="513"/>
    </row>
    <row r="155" spans="2:15" ht="15">
      <c r="B155" s="268"/>
      <c r="C155" s="268"/>
      <c r="D155" s="513" t="s">
        <v>209</v>
      </c>
      <c r="E155" s="513"/>
      <c r="F155" s="513"/>
      <c r="G155" s="513"/>
      <c r="H155" s="513"/>
      <c r="I155" s="513"/>
      <c r="J155" s="513"/>
      <c r="K155" s="513"/>
    </row>
    <row r="156" spans="2:15" ht="15">
      <c r="B156" s="268"/>
      <c r="C156" s="268"/>
      <c r="D156" s="513" t="s">
        <v>114</v>
      </c>
      <c r="E156" s="513"/>
      <c r="F156" s="513"/>
      <c r="G156" s="513"/>
      <c r="H156" s="513"/>
      <c r="I156" s="513"/>
      <c r="J156" s="513"/>
      <c r="K156" s="513"/>
    </row>
    <row r="157" spans="2:15" ht="15">
      <c r="B157" s="268"/>
      <c r="C157" s="268"/>
      <c r="D157" s="513" t="s">
        <v>320</v>
      </c>
      <c r="E157" s="513"/>
      <c r="F157" s="513"/>
      <c r="G157" s="513"/>
      <c r="H157" s="513"/>
      <c r="I157" s="513"/>
      <c r="J157" s="513"/>
      <c r="K157" s="513"/>
    </row>
    <row r="158" spans="2:15">
      <c r="B158" s="268"/>
      <c r="C158" s="268"/>
      <c r="D158" s="523"/>
      <c r="E158" s="523"/>
      <c r="F158" s="523"/>
      <c r="G158" s="523"/>
      <c r="H158" s="523"/>
      <c r="I158" s="523"/>
      <c r="J158" s="523"/>
      <c r="K158" s="523"/>
    </row>
    <row r="159" spans="2:15">
      <c r="B159" s="268"/>
      <c r="C159" s="268"/>
      <c r="D159" s="268"/>
      <c r="E159" s="268"/>
      <c r="F159" s="268"/>
      <c r="G159" s="268"/>
      <c r="H159" s="268"/>
      <c r="I159" s="268"/>
      <c r="J159" s="268"/>
      <c r="K159" s="268"/>
    </row>
    <row r="160" spans="2:15">
      <c r="B160" s="268"/>
      <c r="C160" s="268"/>
      <c r="D160" s="268"/>
      <c r="E160" s="268"/>
      <c r="F160" s="268"/>
      <c r="G160" s="268"/>
      <c r="H160" s="268"/>
      <c r="I160" s="268"/>
      <c r="J160" s="268"/>
      <c r="K160" s="268"/>
    </row>
    <row r="161" spans="2:11">
      <c r="B161" s="268"/>
      <c r="C161" s="268"/>
      <c r="D161" s="268"/>
      <c r="E161" s="268"/>
      <c r="F161" s="268"/>
      <c r="G161" s="268"/>
      <c r="H161" s="268"/>
      <c r="I161" s="268"/>
      <c r="J161" s="268"/>
      <c r="K161" s="268"/>
    </row>
    <row r="162" spans="2:11">
      <c r="B162" s="268"/>
      <c r="C162" s="268"/>
      <c r="D162" s="268"/>
      <c r="E162" s="268"/>
      <c r="F162" s="268"/>
      <c r="G162" s="268"/>
      <c r="H162" s="268"/>
      <c r="I162" s="268"/>
      <c r="J162" s="268"/>
      <c r="K162" s="268"/>
    </row>
    <row r="163" spans="2:11">
      <c r="B163" s="268"/>
      <c r="C163" s="268"/>
      <c r="D163" s="268"/>
      <c r="E163" s="268"/>
      <c r="F163" s="268"/>
      <c r="G163" s="268"/>
      <c r="H163" s="268"/>
      <c r="I163" s="268"/>
      <c r="J163" s="268"/>
      <c r="K163" s="268"/>
    </row>
    <row r="164" spans="2:11">
      <c r="B164" s="268"/>
      <c r="C164" s="268"/>
      <c r="D164" s="268"/>
      <c r="E164" s="268"/>
      <c r="F164" s="268"/>
      <c r="G164" s="268"/>
      <c r="H164" s="268"/>
      <c r="I164" s="268"/>
      <c r="J164" s="268"/>
      <c r="K164" s="268"/>
    </row>
    <row r="165" spans="2:11">
      <c r="B165" s="268"/>
      <c r="C165" s="268"/>
      <c r="D165" s="268"/>
      <c r="E165" s="268"/>
      <c r="F165" s="268"/>
      <c r="G165" s="268"/>
      <c r="H165" s="268"/>
      <c r="I165" s="268"/>
      <c r="J165" s="268"/>
      <c r="K165" s="268"/>
    </row>
    <row r="166" spans="2:11">
      <c r="B166" s="268"/>
      <c r="C166" s="268"/>
      <c r="D166" s="268"/>
      <c r="E166" s="268"/>
      <c r="F166" s="268"/>
      <c r="G166" s="268"/>
      <c r="H166" s="268"/>
      <c r="I166" s="268"/>
      <c r="J166" s="268"/>
      <c r="K166" s="268"/>
    </row>
    <row r="167" spans="2:11">
      <c r="B167" s="268"/>
      <c r="C167" s="268"/>
      <c r="D167" s="268"/>
      <c r="E167" s="268"/>
      <c r="F167" s="268"/>
      <c r="G167" s="268"/>
      <c r="H167" s="268"/>
      <c r="I167" s="268"/>
      <c r="J167" s="268"/>
      <c r="K167" s="268"/>
    </row>
    <row r="168" spans="2:11">
      <c r="B168" s="268"/>
      <c r="C168" s="268"/>
      <c r="D168" s="268"/>
      <c r="E168" s="268"/>
      <c r="F168" s="268"/>
      <c r="G168" s="268"/>
      <c r="H168" s="268"/>
      <c r="I168" s="268"/>
      <c r="J168" s="268"/>
      <c r="K168" s="268"/>
    </row>
    <row r="169" spans="2:11">
      <c r="B169" s="268"/>
      <c r="C169" s="268"/>
      <c r="D169" s="268"/>
      <c r="E169" s="268"/>
      <c r="F169" s="268"/>
      <c r="G169" s="268"/>
      <c r="H169" s="268"/>
      <c r="I169" s="268"/>
      <c r="J169" s="268"/>
      <c r="K169" s="268"/>
    </row>
    <row r="170" spans="2:11">
      <c r="B170" s="268"/>
      <c r="C170" s="268"/>
      <c r="D170" s="268"/>
      <c r="E170" s="268"/>
      <c r="F170" s="268"/>
      <c r="G170" s="268"/>
      <c r="H170" s="268"/>
      <c r="I170" s="268"/>
      <c r="J170" s="268"/>
      <c r="K170" s="268"/>
    </row>
    <row r="171" spans="2:11">
      <c r="B171" s="268"/>
      <c r="C171" s="268"/>
      <c r="D171" s="268"/>
      <c r="E171" s="268"/>
      <c r="F171" s="268"/>
      <c r="G171" s="268"/>
      <c r="H171" s="268"/>
      <c r="I171" s="268"/>
      <c r="J171" s="268"/>
      <c r="K171" s="268"/>
    </row>
    <row r="172" spans="2:11">
      <c r="B172" s="268"/>
      <c r="C172" s="268"/>
      <c r="D172" s="268"/>
      <c r="E172" s="268"/>
      <c r="F172" s="268"/>
      <c r="G172" s="268"/>
      <c r="H172" s="268"/>
      <c r="I172" s="268"/>
      <c r="J172" s="268"/>
      <c r="K172" s="268"/>
    </row>
    <row r="173" spans="2:11">
      <c r="B173" s="268"/>
      <c r="C173" s="268"/>
      <c r="D173" s="268"/>
      <c r="E173" s="268"/>
      <c r="F173" s="268"/>
      <c r="G173" s="268"/>
      <c r="H173" s="268"/>
      <c r="I173" s="268"/>
      <c r="J173" s="268"/>
      <c r="K173" s="268"/>
    </row>
    <row r="174" spans="2:11">
      <c r="B174" s="268"/>
      <c r="C174" s="268"/>
      <c r="D174" s="268"/>
      <c r="E174" s="268"/>
      <c r="F174" s="268"/>
      <c r="G174" s="268"/>
      <c r="H174" s="268"/>
      <c r="I174" s="268"/>
      <c r="J174" s="268"/>
      <c r="K174" s="268"/>
    </row>
    <row r="175" spans="2:11">
      <c r="B175" s="268"/>
      <c r="C175" s="268"/>
      <c r="D175" s="268"/>
      <c r="E175" s="268"/>
      <c r="F175" s="268"/>
      <c r="G175" s="268"/>
      <c r="H175" s="268"/>
      <c r="I175" s="268"/>
      <c r="J175" s="268"/>
      <c r="K175" s="268"/>
    </row>
    <row r="177" spans="1:29">
      <c r="A177" s="410"/>
      <c r="B177" s="410"/>
      <c r="C177" s="410"/>
      <c r="D177" s="410"/>
      <c r="E177" s="410"/>
      <c r="F177" s="410"/>
      <c r="G177" s="410"/>
      <c r="H177" s="410"/>
      <c r="I177" s="410"/>
      <c r="J177" s="410"/>
      <c r="K177" s="410"/>
      <c r="L177" s="410"/>
      <c r="M177" s="410"/>
      <c r="N177" s="410"/>
      <c r="O177" s="410"/>
      <c r="P177" s="410"/>
      <c r="Q177" s="410"/>
      <c r="R177" s="410"/>
      <c r="S177" s="410"/>
      <c r="T177" s="410"/>
      <c r="U177" s="410"/>
      <c r="V177" s="410"/>
      <c r="W177" s="410"/>
      <c r="X177" s="410"/>
      <c r="Y177" s="410"/>
      <c r="Z177" s="410"/>
      <c r="AA177" s="410"/>
    </row>
    <row r="178" spans="1:29">
      <c r="A178" s="410"/>
      <c r="B178" s="410"/>
      <c r="C178" s="410"/>
      <c r="D178" s="410"/>
      <c r="E178" s="410"/>
      <c r="F178" s="410"/>
      <c r="G178" s="410"/>
      <c r="H178" s="410"/>
      <c r="I178" s="410"/>
      <c r="J178" s="410"/>
      <c r="K178" s="410"/>
      <c r="L178" s="410"/>
      <c r="M178" s="410"/>
      <c r="N178" s="410"/>
      <c r="O178" s="410"/>
      <c r="P178" s="410"/>
      <c r="Q178" s="410"/>
      <c r="R178" s="410"/>
      <c r="S178" s="410"/>
    </row>
    <row r="179" spans="1:29">
      <c r="A179" s="410"/>
      <c r="B179" s="410"/>
      <c r="C179" s="410"/>
      <c r="D179" s="410"/>
      <c r="E179" s="410"/>
      <c r="F179" s="410"/>
      <c r="G179" s="410"/>
      <c r="H179" s="410"/>
      <c r="I179" s="410"/>
      <c r="J179" s="410"/>
      <c r="K179" s="410"/>
      <c r="L179" s="410"/>
      <c r="M179" s="410"/>
      <c r="N179" s="410"/>
      <c r="O179" s="410"/>
      <c r="P179" s="410"/>
      <c r="Q179" s="410"/>
      <c r="R179" s="410"/>
      <c r="S179" s="410"/>
    </row>
    <row r="180" spans="1:29">
      <c r="A180" s="410"/>
      <c r="B180" s="410"/>
      <c r="C180" s="410"/>
      <c r="D180" s="410"/>
      <c r="E180" s="410"/>
      <c r="F180" s="410"/>
      <c r="G180" s="410"/>
      <c r="H180" s="410"/>
      <c r="I180" s="410"/>
      <c r="J180" s="410"/>
      <c r="K180" s="410"/>
      <c r="L180" s="410"/>
      <c r="M180" s="410"/>
      <c r="N180" s="410"/>
      <c r="O180" s="410"/>
      <c r="P180" s="410"/>
      <c r="Q180" s="410"/>
      <c r="R180" s="410"/>
      <c r="S180" s="410"/>
    </row>
    <row r="181" spans="1:29">
      <c r="A181" s="410"/>
      <c r="B181" s="410"/>
      <c r="C181" s="410"/>
      <c r="D181" s="410"/>
      <c r="E181" s="410"/>
      <c r="F181" s="410"/>
      <c r="G181" s="410"/>
      <c r="H181" s="410"/>
      <c r="I181" s="410"/>
      <c r="J181" s="410"/>
      <c r="K181" s="410"/>
      <c r="L181" s="410"/>
      <c r="M181" s="410"/>
      <c r="N181" s="410"/>
      <c r="O181" s="410"/>
      <c r="P181" s="410"/>
      <c r="Q181" s="410"/>
      <c r="R181" s="410"/>
      <c r="S181" s="410"/>
    </row>
    <row r="182" spans="1:29">
      <c r="A182" s="410"/>
      <c r="B182" s="410"/>
      <c r="C182" s="410"/>
      <c r="D182" s="410"/>
      <c r="E182" s="410"/>
      <c r="F182" s="410"/>
      <c r="G182" s="410"/>
      <c r="H182" s="410"/>
      <c r="I182" s="410"/>
      <c r="J182" s="410"/>
      <c r="K182" s="410"/>
      <c r="L182" s="410"/>
      <c r="M182" s="410"/>
      <c r="N182" s="410"/>
      <c r="O182" s="410"/>
      <c r="P182" s="410"/>
      <c r="Q182" s="410"/>
      <c r="R182" s="410"/>
      <c r="S182" s="410"/>
    </row>
    <row r="183" spans="1:29">
      <c r="A183" s="410"/>
      <c r="B183" s="410"/>
      <c r="C183" s="410"/>
      <c r="D183" s="410"/>
      <c r="E183" s="410"/>
      <c r="F183" s="410"/>
      <c r="G183" s="410"/>
      <c r="H183" s="410"/>
      <c r="I183" s="410"/>
      <c r="J183" s="410"/>
      <c r="K183" s="410"/>
      <c r="L183" s="410"/>
      <c r="M183" s="410"/>
      <c r="N183" s="410"/>
      <c r="O183" s="410"/>
      <c r="P183" s="410"/>
      <c r="Q183" s="410"/>
      <c r="R183" s="410"/>
      <c r="S183" s="410"/>
    </row>
    <row r="184" spans="1:29">
      <c r="A184" s="410"/>
      <c r="B184" s="410" t="s">
        <v>128</v>
      </c>
      <c r="C184" s="411">
        <v>1998</v>
      </c>
      <c r="D184" s="411">
        <v>1999</v>
      </c>
      <c r="E184" s="411">
        <v>2000</v>
      </c>
      <c r="F184" s="411">
        <v>2001</v>
      </c>
      <c r="G184" s="411">
        <v>2002</v>
      </c>
      <c r="H184" s="411">
        <v>2003</v>
      </c>
      <c r="I184" s="411">
        <v>2004</v>
      </c>
      <c r="J184" s="411">
        <v>2005</v>
      </c>
      <c r="K184" s="411">
        <v>2006</v>
      </c>
      <c r="L184" s="411">
        <v>2007</v>
      </c>
      <c r="M184" s="411">
        <v>2008</v>
      </c>
      <c r="N184" s="411">
        <v>2009</v>
      </c>
      <c r="O184" s="411">
        <v>2010</v>
      </c>
      <c r="P184" s="411">
        <v>2011</v>
      </c>
      <c r="Q184" s="410">
        <v>2012</v>
      </c>
      <c r="R184" s="410">
        <v>2013</v>
      </c>
      <c r="S184" s="410">
        <v>2014</v>
      </c>
      <c r="T184" s="264">
        <v>2015</v>
      </c>
      <c r="U184" s="264">
        <v>2016</v>
      </c>
      <c r="V184" s="264">
        <v>2017</v>
      </c>
      <c r="W184" s="264">
        <v>2018</v>
      </c>
      <c r="X184" s="264">
        <v>2019</v>
      </c>
      <c r="Y184" s="264">
        <v>2020</v>
      </c>
      <c r="Z184" s="264">
        <v>2021</v>
      </c>
      <c r="AA184" s="264">
        <v>2022</v>
      </c>
      <c r="AB184" s="264">
        <v>2023</v>
      </c>
      <c r="AC184" s="264">
        <v>2024</v>
      </c>
    </row>
    <row r="185" spans="1:29">
      <c r="A185" s="410"/>
      <c r="B185" s="412" t="s">
        <v>53</v>
      </c>
      <c r="C185" s="413">
        <v>3.2004121004156866E-2</v>
      </c>
      <c r="D185" s="413">
        <v>3.6391427842005365E-2</v>
      </c>
      <c r="E185" s="413">
        <v>3.81249643073324E-2</v>
      </c>
      <c r="F185" s="413">
        <v>4.0865338503919581E-2</v>
      </c>
      <c r="G185" s="413">
        <v>4.3681979802857429E-2</v>
      </c>
      <c r="H185" s="413">
        <v>4.3362718350630179E-2</v>
      </c>
      <c r="I185" s="413">
        <v>4.120132452352266E-2</v>
      </c>
      <c r="J185" s="413">
        <v>4.1294305579947878E-2</v>
      </c>
      <c r="K185" s="413">
        <v>3.7800063408307868E-2</v>
      </c>
      <c r="L185" s="413">
        <v>3.0394081378454906E-2</v>
      </c>
      <c r="M185" s="413">
        <v>2.1117255871403829E-2</v>
      </c>
      <c r="N185" s="413">
        <v>2.0587138905648391E-2</v>
      </c>
      <c r="O185" s="413">
        <v>2.0547383680933912E-2</v>
      </c>
      <c r="P185" s="413">
        <v>2.1079644974624685E-2</v>
      </c>
      <c r="Q185" s="413">
        <v>2.0256166298744001E-2</v>
      </c>
      <c r="R185" s="413">
        <v>2.546419703236347E-2</v>
      </c>
      <c r="S185" s="413">
        <v>2.5675008205919499E-2</v>
      </c>
      <c r="T185" s="414">
        <v>2.7391950358447072E-2</v>
      </c>
      <c r="U185" s="414">
        <v>2.8262610661706277E-2</v>
      </c>
      <c r="V185" s="414">
        <v>3.1288736586929732E-2</v>
      </c>
      <c r="W185" s="414">
        <v>3.5418364096261493E-2</v>
      </c>
      <c r="X185" s="414">
        <v>4.0397348986176654E-2</v>
      </c>
      <c r="Y185" s="414">
        <v>4.6477975215043384E-2</v>
      </c>
      <c r="Z185" s="414">
        <v>4.7698229811512664E-2</v>
      </c>
      <c r="AA185" s="414">
        <v>4.5621858713990805E-2</v>
      </c>
      <c r="AB185" s="414">
        <v>4.8239558415918198E-2</v>
      </c>
      <c r="AC185" s="414">
        <v>4.8342430036406127E-2</v>
      </c>
    </row>
    <row r="186" spans="1:29">
      <c r="A186" s="410"/>
      <c r="B186" s="412" t="s">
        <v>71</v>
      </c>
      <c r="C186" s="413">
        <v>0.26103361441524786</v>
      </c>
      <c r="D186" s="413">
        <v>0.29999192597323077</v>
      </c>
      <c r="E186" s="413">
        <v>0.29319421365864323</v>
      </c>
      <c r="F186" s="413">
        <v>0.30373043171128977</v>
      </c>
      <c r="G186" s="413">
        <v>0.33182049583140399</v>
      </c>
      <c r="H186" s="413">
        <v>0.32120260413605195</v>
      </c>
      <c r="I186" s="413">
        <v>0.30967041354266189</v>
      </c>
      <c r="J186" s="413">
        <v>0.30509012312924028</v>
      </c>
      <c r="K186" s="413">
        <v>0.27301601980633738</v>
      </c>
      <c r="L186" s="413">
        <v>0.20443344724138421</v>
      </c>
      <c r="M186" s="413">
        <v>0.13664744047412949</v>
      </c>
      <c r="N186" s="413">
        <v>0.1528981977050283</v>
      </c>
      <c r="O186" s="413">
        <v>0.14687118167546959</v>
      </c>
      <c r="P186" s="413">
        <v>0.1491478488425067</v>
      </c>
      <c r="Q186" s="413">
        <v>0.14475896887354675</v>
      </c>
      <c r="R186" s="413">
        <v>0.17902367911028574</v>
      </c>
      <c r="S186" s="413">
        <v>0.1834775691308092</v>
      </c>
      <c r="T186" s="414">
        <v>0.1909714074996344</v>
      </c>
      <c r="U186" s="414">
        <v>0.19235820998646913</v>
      </c>
      <c r="V186" s="414">
        <v>0.21584579451984579</v>
      </c>
      <c r="W186" s="414">
        <v>0.24946985834687621</v>
      </c>
      <c r="X186" s="414">
        <v>0.28868393446341079</v>
      </c>
      <c r="Y186" s="414">
        <v>0.35812843824255597</v>
      </c>
      <c r="Z186" s="414">
        <v>0.30119017917294388</v>
      </c>
      <c r="AA186" s="414">
        <v>0.2787616930429952</v>
      </c>
      <c r="AB186" s="414">
        <v>0.31639808083661003</v>
      </c>
      <c r="AC186" s="414">
        <v>0.32075604164727706</v>
      </c>
    </row>
    <row r="187" spans="1:29" s="419" customFormat="1" ht="10.8">
      <c r="A187" s="415"/>
      <c r="B187" s="416" t="s">
        <v>72</v>
      </c>
      <c r="C187" s="417">
        <v>0.21730848794586913</v>
      </c>
      <c r="D187" s="417">
        <v>0.25405263753071317</v>
      </c>
      <c r="E187" s="417">
        <v>0.23760194807496116</v>
      </c>
      <c r="F187" s="417">
        <v>0.25208849049106652</v>
      </c>
      <c r="G187" s="417">
        <v>0.25394052494389974</v>
      </c>
      <c r="H187" s="417">
        <v>0.26054739941323457</v>
      </c>
      <c r="I187" s="417">
        <v>0.26106927198091384</v>
      </c>
      <c r="J187" s="417">
        <v>0.27313013729857849</v>
      </c>
      <c r="K187" s="417">
        <v>0.2602939766745645</v>
      </c>
      <c r="L187" s="417">
        <v>0.21344810815507687</v>
      </c>
      <c r="M187" s="417">
        <v>0.13826466784522573</v>
      </c>
      <c r="N187" s="417">
        <v>0.12284414617751484</v>
      </c>
      <c r="O187" s="417">
        <v>0.10811044862496903</v>
      </c>
      <c r="P187" s="417">
        <v>0.11641727454813505</v>
      </c>
      <c r="Q187" s="417">
        <v>0.11072762737976037</v>
      </c>
      <c r="R187" s="417">
        <v>0.12993125519333804</v>
      </c>
      <c r="S187" s="417">
        <v>0.12731475547399546</v>
      </c>
      <c r="T187" s="418">
        <v>0.12945733370904614</v>
      </c>
      <c r="U187" s="418">
        <v>0.14149098025992915</v>
      </c>
      <c r="V187" s="418">
        <v>0.15111789453076874</v>
      </c>
      <c r="W187" s="418">
        <v>0.17564991601634075</v>
      </c>
      <c r="X187" s="360">
        <v>0.19253448607091478</v>
      </c>
      <c r="Y187" s="360">
        <v>0.218856354165892</v>
      </c>
      <c r="Z187" s="360">
        <v>0.2283644742387046</v>
      </c>
      <c r="AA187" s="360">
        <v>0.24170427037216449</v>
      </c>
      <c r="AB187" s="360">
        <v>0.26050345752960097</v>
      </c>
      <c r="AC187" s="360">
        <v>0.2563086999655248</v>
      </c>
    </row>
    <row r="193" spans="2:29" s="419" customFormat="1" ht="10.8">
      <c r="B193" s="415" t="s">
        <v>210</v>
      </c>
      <c r="C193" s="415">
        <v>1998</v>
      </c>
      <c r="D193" s="415">
        <f t="shared" ref="D193:O193" si="0">C193+1</f>
        <v>1999</v>
      </c>
      <c r="E193" s="415">
        <f t="shared" si="0"/>
        <v>2000</v>
      </c>
      <c r="F193" s="415">
        <f t="shared" si="0"/>
        <v>2001</v>
      </c>
      <c r="G193" s="415">
        <f t="shared" si="0"/>
        <v>2002</v>
      </c>
      <c r="H193" s="415">
        <f t="shared" si="0"/>
        <v>2003</v>
      </c>
      <c r="I193" s="415">
        <f t="shared" si="0"/>
        <v>2004</v>
      </c>
      <c r="J193" s="415">
        <f t="shared" si="0"/>
        <v>2005</v>
      </c>
      <c r="K193" s="415">
        <f t="shared" si="0"/>
        <v>2006</v>
      </c>
      <c r="L193" s="415">
        <f t="shared" si="0"/>
        <v>2007</v>
      </c>
      <c r="M193" s="415">
        <f t="shared" si="0"/>
        <v>2008</v>
      </c>
      <c r="N193" s="415">
        <f t="shared" si="0"/>
        <v>2009</v>
      </c>
      <c r="O193" s="415">
        <f t="shared" si="0"/>
        <v>2010</v>
      </c>
      <c r="P193" s="415">
        <v>2011</v>
      </c>
      <c r="Q193" s="415">
        <v>2012</v>
      </c>
      <c r="R193" s="415">
        <v>2013</v>
      </c>
      <c r="S193" s="415">
        <v>2014</v>
      </c>
      <c r="T193" s="419">
        <v>2015</v>
      </c>
      <c r="U193" s="419">
        <v>2016</v>
      </c>
      <c r="V193" s="419">
        <v>2017</v>
      </c>
      <c r="W193" s="419">
        <v>2018</v>
      </c>
      <c r="X193" s="419">
        <v>2019</v>
      </c>
      <c r="Y193" s="419">
        <v>2020</v>
      </c>
      <c r="Z193" s="419">
        <v>2021</v>
      </c>
      <c r="AA193" s="419">
        <v>2022</v>
      </c>
      <c r="AB193" s="419">
        <v>2023</v>
      </c>
      <c r="AC193" s="419">
        <v>2024</v>
      </c>
    </row>
    <row r="194" spans="2:29" s="419" customFormat="1" ht="10.8">
      <c r="B194" s="416" t="s">
        <v>73</v>
      </c>
      <c r="C194" s="417">
        <v>0.39509367698940512</v>
      </c>
      <c r="D194" s="417">
        <v>0.35185452957393093</v>
      </c>
      <c r="E194" s="417">
        <v>0.39026294420085617</v>
      </c>
      <c r="F194" s="417">
        <v>0.39809178125940697</v>
      </c>
      <c r="G194" s="417">
        <v>0.41634518072513244</v>
      </c>
      <c r="H194" s="417">
        <v>0.40760148969692417</v>
      </c>
      <c r="I194" s="417">
        <v>0.41213096042152642</v>
      </c>
      <c r="J194" s="417">
        <v>0.37519223888691128</v>
      </c>
      <c r="K194" s="417">
        <v>0.33208594402619462</v>
      </c>
      <c r="L194" s="417">
        <v>0.27101849007343759</v>
      </c>
      <c r="M194" s="417">
        <v>0.24116100074484942</v>
      </c>
      <c r="N194" s="417">
        <v>0.26150811631953597</v>
      </c>
      <c r="O194" s="417">
        <v>0.28378379326893644</v>
      </c>
      <c r="P194" s="417">
        <v>0.29852630275373754</v>
      </c>
      <c r="Q194" s="417">
        <v>0.34303977316171441</v>
      </c>
      <c r="R194" s="417">
        <v>0.35940659729986518</v>
      </c>
      <c r="S194" s="417">
        <v>0.38546392563244714</v>
      </c>
      <c r="T194" s="418">
        <v>0.40984552272126656</v>
      </c>
      <c r="U194" s="418">
        <v>0.45208774762192727</v>
      </c>
      <c r="V194" s="418">
        <v>0.49180191610994989</v>
      </c>
      <c r="W194" s="418">
        <v>0.53552536147973584</v>
      </c>
      <c r="X194" s="360">
        <v>0.56082080815332092</v>
      </c>
      <c r="Y194" s="360">
        <v>0.66911521517675643</v>
      </c>
      <c r="Z194" s="360">
        <v>0.67627746598788963</v>
      </c>
      <c r="AA194" s="360">
        <v>0.62984833370541948</v>
      </c>
      <c r="AB194" s="360">
        <v>0.61119265517910004</v>
      </c>
      <c r="AC194" s="360">
        <v>0.59753393164452795</v>
      </c>
    </row>
    <row r="195" spans="2:29" s="419" customFormat="1" ht="10.8">
      <c r="B195" s="416" t="s">
        <v>76</v>
      </c>
      <c r="C195" s="417">
        <v>0.31398824382883767</v>
      </c>
      <c r="D195" s="417">
        <v>0.26597036454360462</v>
      </c>
      <c r="E195" s="417">
        <v>0.28209475513202414</v>
      </c>
      <c r="F195" s="417">
        <v>0.28561166929545079</v>
      </c>
      <c r="G195" s="417">
        <v>0.2918070992041259</v>
      </c>
      <c r="H195" s="417">
        <v>0.27425514653269445</v>
      </c>
      <c r="I195" s="417">
        <v>0.27611140017606672</v>
      </c>
      <c r="J195" s="417">
        <v>0.25159115568414459</v>
      </c>
      <c r="K195" s="417">
        <v>0.22801000441389196</v>
      </c>
      <c r="L195" s="417">
        <v>0.18903790050773786</v>
      </c>
      <c r="M195" s="417">
        <v>0.17088111201236955</v>
      </c>
      <c r="N195" s="417">
        <v>0.20610537014586677</v>
      </c>
      <c r="O195" s="417">
        <v>0.22554808504619792</v>
      </c>
      <c r="P195" s="417">
        <v>0.25056239573867395</v>
      </c>
      <c r="Q195" s="417">
        <v>0.28376407146003363</v>
      </c>
      <c r="R195" s="417">
        <v>0.28834990326012072</v>
      </c>
      <c r="S195" s="417">
        <v>0.29815112355995782</v>
      </c>
      <c r="T195" s="418">
        <v>0.30871855883214022</v>
      </c>
      <c r="U195" s="418">
        <v>0.34820432491839287</v>
      </c>
      <c r="V195" s="418">
        <v>0.38852520315939981</v>
      </c>
      <c r="W195" s="418">
        <v>0.42753995841551506</v>
      </c>
      <c r="X195" s="360">
        <v>0.43828167449623368</v>
      </c>
      <c r="Y195" s="360">
        <v>0.50751033102592491</v>
      </c>
      <c r="Z195" s="360">
        <v>0.50817862365378197</v>
      </c>
      <c r="AA195" s="360">
        <v>0.468952517343044</v>
      </c>
      <c r="AB195" s="360">
        <v>0.45099932656988362</v>
      </c>
      <c r="AC195" s="360">
        <v>0.43836428927169124</v>
      </c>
    </row>
    <row r="196" spans="2:29" s="419" customFormat="1" ht="10.8">
      <c r="B196" s="416" t="s">
        <v>77</v>
      </c>
      <c r="C196" s="417">
        <v>8.1105433160567453E-2</v>
      </c>
      <c r="D196" s="417">
        <v>8.5884165030326323E-2</v>
      </c>
      <c r="E196" s="417">
        <v>0.10816818906883198</v>
      </c>
      <c r="F196" s="417">
        <v>0.11248011196395617</v>
      </c>
      <c r="G196" s="417">
        <v>0.12453808152100659</v>
      </c>
      <c r="H196" s="417">
        <v>0.13334634316422969</v>
      </c>
      <c r="I196" s="417">
        <v>0.13601956024545966</v>
      </c>
      <c r="J196" s="417">
        <v>0.12360108320276669</v>
      </c>
      <c r="K196" s="417">
        <v>0.10407593961230265</v>
      </c>
      <c r="L196" s="417">
        <v>8.1980589565699716E-2</v>
      </c>
      <c r="M196" s="417">
        <v>7.0279888732479839E-2</v>
      </c>
      <c r="N196" s="417">
        <v>5.54027461736692E-2</v>
      </c>
      <c r="O196" s="417">
        <v>5.8235708222738498E-2</v>
      </c>
      <c r="P196" s="417">
        <v>4.7963907015063603E-2</v>
      </c>
      <c r="Q196" s="417">
        <v>5.9275701701680776E-2</v>
      </c>
      <c r="R196" s="417">
        <v>7.1056694039744461E-2</v>
      </c>
      <c r="S196" s="417">
        <v>8.7312802072489315E-2</v>
      </c>
      <c r="T196" s="418">
        <v>0.10112696388912633</v>
      </c>
      <c r="U196" s="418">
        <v>0.10388342270353441</v>
      </c>
      <c r="V196" s="418">
        <v>0.1032767129505501</v>
      </c>
      <c r="W196" s="418">
        <v>0.10798540306422089</v>
      </c>
      <c r="X196" s="360">
        <v>0.12253913365708721</v>
      </c>
      <c r="Y196" s="360">
        <v>0.16160488415083149</v>
      </c>
      <c r="Z196" s="360">
        <v>0.16809884233410771</v>
      </c>
      <c r="AA196" s="360">
        <v>0.16089581636237549</v>
      </c>
      <c r="AB196" s="360">
        <v>0.16019332860921642</v>
      </c>
      <c r="AC196" s="360">
        <v>0.15916964237283668</v>
      </c>
    </row>
    <row r="197" spans="2:29" s="419" customFormat="1" ht="10.8">
      <c r="B197" s="415"/>
      <c r="C197" s="415"/>
      <c r="D197" s="415"/>
      <c r="E197" s="415"/>
      <c r="F197" s="415"/>
      <c r="G197" s="415"/>
      <c r="H197" s="415"/>
      <c r="I197" s="415"/>
      <c r="J197" s="415"/>
      <c r="K197" s="415"/>
      <c r="L197" s="415"/>
      <c r="M197" s="417"/>
      <c r="N197" s="417"/>
      <c r="O197" s="417"/>
      <c r="P197" s="415"/>
      <c r="Q197" s="415"/>
      <c r="R197" s="420"/>
      <c r="S197" s="420"/>
    </row>
    <row r="198" spans="2:29" s="419" customFormat="1" ht="10.8">
      <c r="B198" s="416"/>
      <c r="C198" s="415"/>
      <c r="D198" s="415"/>
      <c r="E198" s="415"/>
      <c r="F198" s="415"/>
      <c r="G198" s="415"/>
      <c r="H198" s="415"/>
      <c r="I198" s="415"/>
      <c r="J198" s="415"/>
      <c r="K198" s="415"/>
      <c r="L198" s="415"/>
      <c r="M198" s="415"/>
      <c r="N198" s="415"/>
      <c r="O198" s="415"/>
      <c r="P198" s="415"/>
      <c r="Q198" s="415"/>
      <c r="R198" s="420"/>
      <c r="S198" s="420"/>
    </row>
    <row r="199" spans="2:29" s="419" customFormat="1" ht="10.8">
      <c r="B199" s="415"/>
      <c r="C199" s="415"/>
      <c r="D199" s="415"/>
      <c r="E199" s="415"/>
      <c r="F199" s="415"/>
      <c r="G199" s="415"/>
      <c r="H199" s="415"/>
      <c r="I199" s="415"/>
      <c r="J199" s="415"/>
      <c r="K199" s="415"/>
      <c r="L199" s="415"/>
      <c r="M199" s="415"/>
      <c r="N199" s="415"/>
      <c r="O199" s="415"/>
      <c r="P199" s="415"/>
      <c r="Q199" s="415"/>
      <c r="R199" s="420"/>
      <c r="S199" s="420"/>
    </row>
    <row r="200" spans="2:29" s="419" customFormat="1" ht="10.8">
      <c r="B200" s="415"/>
      <c r="C200" s="415"/>
      <c r="D200" s="415"/>
      <c r="E200" s="415"/>
      <c r="F200" s="415"/>
      <c r="G200" s="415"/>
      <c r="H200" s="415"/>
      <c r="I200" s="415"/>
      <c r="J200" s="415"/>
      <c r="K200" s="415"/>
      <c r="L200" s="415"/>
      <c r="M200" s="415"/>
      <c r="N200" s="415"/>
      <c r="O200" s="415"/>
      <c r="P200" s="415"/>
      <c r="Q200" s="415"/>
      <c r="R200" s="420"/>
      <c r="S200" s="420"/>
      <c r="T200" s="421"/>
    </row>
    <row r="201" spans="2:29" s="419" customFormat="1" ht="10.8">
      <c r="B201" s="415"/>
      <c r="C201" s="415"/>
      <c r="D201" s="415"/>
      <c r="E201" s="415"/>
      <c r="F201" s="415"/>
      <c r="G201" s="415"/>
      <c r="H201" s="415"/>
      <c r="I201" s="415"/>
      <c r="J201" s="415"/>
      <c r="K201" s="415"/>
      <c r="L201" s="415"/>
      <c r="M201" s="415"/>
      <c r="N201" s="415"/>
      <c r="O201" s="415"/>
      <c r="P201" s="415"/>
      <c r="Q201" s="415"/>
      <c r="R201" s="420"/>
      <c r="S201" s="420"/>
    </row>
    <row r="202" spans="2:29" s="419" customFormat="1" ht="10.8">
      <c r="B202" s="415"/>
      <c r="C202" s="415"/>
      <c r="D202" s="415"/>
      <c r="E202" s="415"/>
      <c r="F202" s="415"/>
      <c r="G202" s="415"/>
      <c r="H202" s="415"/>
      <c r="I202" s="415"/>
      <c r="J202" s="415"/>
      <c r="K202" s="415"/>
      <c r="L202" s="415"/>
      <c r="M202" s="415"/>
      <c r="N202" s="415"/>
      <c r="O202" s="415"/>
      <c r="P202" s="415"/>
      <c r="Q202" s="415"/>
      <c r="R202" s="420"/>
      <c r="S202" s="420"/>
    </row>
    <row r="203" spans="2:29" s="419" customFormat="1" ht="10.8">
      <c r="B203" s="415"/>
      <c r="C203" s="415"/>
      <c r="D203" s="415"/>
      <c r="E203" s="415"/>
      <c r="F203" s="415"/>
      <c r="G203" s="415"/>
      <c r="H203" s="415"/>
      <c r="I203" s="415"/>
      <c r="J203" s="415"/>
      <c r="K203" s="415"/>
      <c r="L203" s="415"/>
      <c r="M203" s="415"/>
      <c r="N203" s="415"/>
      <c r="O203" s="415"/>
      <c r="P203" s="415"/>
      <c r="Q203" s="415"/>
      <c r="R203" s="420"/>
      <c r="S203" s="420"/>
    </row>
    <row r="204" spans="2:29" s="419" customFormat="1" ht="10.8">
      <c r="B204" s="524" t="s">
        <v>211</v>
      </c>
      <c r="C204" s="524"/>
      <c r="D204" s="524"/>
      <c r="E204" s="524"/>
      <c r="F204" s="415"/>
      <c r="G204" s="415"/>
      <c r="H204" s="415"/>
      <c r="I204" s="415"/>
      <c r="J204" s="415"/>
      <c r="K204" s="524" t="s">
        <v>211</v>
      </c>
      <c r="L204" s="524"/>
      <c r="M204" s="524"/>
      <c r="N204" s="524"/>
      <c r="O204" s="415"/>
      <c r="P204" s="415"/>
      <c r="Q204" s="415"/>
      <c r="R204" s="422" t="s">
        <v>212</v>
      </c>
      <c r="S204" s="420"/>
    </row>
    <row r="205" spans="2:29" s="426" customFormat="1" ht="10.8">
      <c r="B205" s="522" t="str">
        <f>+D97</f>
        <v>Julio  2025</v>
      </c>
      <c r="C205" s="522"/>
      <c r="D205" s="522"/>
      <c r="E205" s="522"/>
      <c r="F205" s="423"/>
      <c r="G205" s="423"/>
      <c r="H205" s="422" t="s">
        <v>212</v>
      </c>
      <c r="I205" s="422" t="s">
        <v>212</v>
      </c>
      <c r="J205" s="423"/>
      <c r="K205" s="522" t="str">
        <f>+B205</f>
        <v>Julio  2025</v>
      </c>
      <c r="L205" s="522"/>
      <c r="M205" s="522"/>
      <c r="N205" s="522"/>
      <c r="O205" s="415"/>
      <c r="P205" s="415"/>
      <c r="Q205" s="415"/>
      <c r="R205" s="424">
        <v>0.08</v>
      </c>
      <c r="S205" s="425"/>
    </row>
    <row r="206" spans="2:29" s="429" customFormat="1" ht="10.8">
      <c r="B206" s="522" t="s">
        <v>213</v>
      </c>
      <c r="C206" s="522"/>
      <c r="D206" s="522"/>
      <c r="E206" s="522"/>
      <c r="F206" s="415"/>
      <c r="G206" s="171"/>
      <c r="H206" s="424">
        <v>0.08</v>
      </c>
      <c r="I206" s="424">
        <v>0.1</v>
      </c>
      <c r="J206" s="415"/>
      <c r="K206" s="522" t="s">
        <v>205</v>
      </c>
      <c r="L206" s="522"/>
      <c r="M206" s="522"/>
      <c r="N206" s="522"/>
      <c r="O206" s="415"/>
      <c r="P206" s="415"/>
      <c r="Q206" s="415"/>
      <c r="R206" s="427">
        <f>+N238*R205</f>
        <v>2369797.8673575269</v>
      </c>
      <c r="S206" s="428"/>
    </row>
    <row r="207" spans="2:29" s="429" customFormat="1" ht="10.8">
      <c r="B207" s="423"/>
      <c r="C207" s="430" t="s">
        <v>76</v>
      </c>
      <c r="D207" s="430" t="s">
        <v>77</v>
      </c>
      <c r="E207" s="431" t="s">
        <v>151</v>
      </c>
      <c r="F207" s="415"/>
      <c r="G207" s="431" t="s">
        <v>119</v>
      </c>
      <c r="H207" s="427">
        <f>+E238*H206</f>
        <v>2369797.8673575264</v>
      </c>
      <c r="I207" s="427">
        <f>+E238*I206</f>
        <v>2962247.3341969084</v>
      </c>
      <c r="J207" s="415"/>
      <c r="K207" s="423"/>
      <c r="L207" s="430" t="s">
        <v>76</v>
      </c>
      <c r="M207" s="430" t="s">
        <v>77</v>
      </c>
      <c r="N207" s="431" t="s">
        <v>151</v>
      </c>
      <c r="O207" s="423"/>
      <c r="P207" s="423"/>
      <c r="Q207" s="431" t="s">
        <v>119</v>
      </c>
      <c r="R207" s="423"/>
      <c r="S207" s="428"/>
    </row>
    <row r="208" spans="2:29" s="429" customFormat="1" ht="10.8">
      <c r="B208" s="422">
        <v>2025</v>
      </c>
      <c r="C208" s="176">
        <v>552097.07567987812</v>
      </c>
      <c r="D208" s="176">
        <v>125398.13763549342</v>
      </c>
      <c r="E208" s="420">
        <f t="shared" ref="E208:E228" si="1">SUM(C208:D208)</f>
        <v>677495.21331537154</v>
      </c>
      <c r="F208" s="415"/>
      <c r="G208" s="171">
        <f t="shared" ref="G208:G237" si="2">+E208/$E$238</f>
        <v>2.287098735794952E-2</v>
      </c>
      <c r="H208" s="420">
        <f t="shared" ref="H208:H237" si="3">+$H$207-E208</f>
        <v>1692302.654042155</v>
      </c>
      <c r="I208" s="420">
        <f t="shared" ref="I208:I237" si="4">+$I$207-E208</f>
        <v>2284752.120881537</v>
      </c>
      <c r="J208" s="415"/>
      <c r="K208" s="422">
        <v>2025</v>
      </c>
      <c r="L208" s="432">
        <f t="shared" ref="L208:N218" si="5">+C208</f>
        <v>552097.07567987812</v>
      </c>
      <c r="M208" s="432">
        <f t="shared" si="5"/>
        <v>125398.13763549342</v>
      </c>
      <c r="N208" s="432">
        <f t="shared" si="5"/>
        <v>677495.21331537154</v>
      </c>
      <c r="O208" s="415"/>
      <c r="P208" s="422">
        <v>2025</v>
      </c>
      <c r="Q208" s="171">
        <f t="shared" ref="Q208:S218" si="6">+G208</f>
        <v>2.287098735794952E-2</v>
      </c>
      <c r="R208" s="420">
        <f t="shared" si="6"/>
        <v>1692302.654042155</v>
      </c>
      <c r="S208" s="428">
        <f t="shared" si="6"/>
        <v>2284752.120881537</v>
      </c>
    </row>
    <row r="209" spans="2:19" s="429" customFormat="1" ht="10.8">
      <c r="B209" s="422">
        <v>2026</v>
      </c>
      <c r="C209" s="176">
        <v>2015291.5893612353</v>
      </c>
      <c r="D209" s="176">
        <v>226357.59154696926</v>
      </c>
      <c r="E209" s="420">
        <f t="shared" si="1"/>
        <v>2241649.1809082045</v>
      </c>
      <c r="F209" s="415"/>
      <c r="G209" s="171">
        <f t="shared" si="2"/>
        <v>7.567393698122564E-2</v>
      </c>
      <c r="H209" s="420">
        <f t="shared" si="3"/>
        <v>128148.68644932192</v>
      </c>
      <c r="I209" s="420">
        <f t="shared" si="4"/>
        <v>720598.15328870388</v>
      </c>
      <c r="J209" s="415"/>
      <c r="K209" s="422">
        <v>2026</v>
      </c>
      <c r="L209" s="432">
        <f t="shared" si="5"/>
        <v>2015291.5893612353</v>
      </c>
      <c r="M209" s="432">
        <f t="shared" si="5"/>
        <v>226357.59154696926</v>
      </c>
      <c r="N209" s="432">
        <f t="shared" si="5"/>
        <v>2241649.1809082045</v>
      </c>
      <c r="O209" s="415"/>
      <c r="P209" s="422">
        <v>2026</v>
      </c>
      <c r="Q209" s="171">
        <f t="shared" si="6"/>
        <v>7.567393698122564E-2</v>
      </c>
      <c r="R209" s="420">
        <f t="shared" si="6"/>
        <v>128148.68644932192</v>
      </c>
      <c r="S209" s="428">
        <f t="shared" si="6"/>
        <v>720598.15328870388</v>
      </c>
    </row>
    <row r="210" spans="2:19" s="429" customFormat="1" ht="10.8">
      <c r="B210" s="422">
        <v>2027</v>
      </c>
      <c r="C210" s="176">
        <v>1603202.8268231533</v>
      </c>
      <c r="D210" s="176">
        <v>292156.76907815819</v>
      </c>
      <c r="E210" s="420">
        <f t="shared" si="1"/>
        <v>1895359.5959013114</v>
      </c>
      <c r="F210" s="415"/>
      <c r="G210" s="171">
        <f t="shared" si="2"/>
        <v>6.3983840039986417E-2</v>
      </c>
      <c r="H210" s="420">
        <f t="shared" si="3"/>
        <v>474438.27145621506</v>
      </c>
      <c r="I210" s="420">
        <f t="shared" si="4"/>
        <v>1066887.738295597</v>
      </c>
      <c r="J210" s="415"/>
      <c r="K210" s="422">
        <v>2027</v>
      </c>
      <c r="L210" s="432">
        <f t="shared" si="5"/>
        <v>1603202.8268231533</v>
      </c>
      <c r="M210" s="432">
        <f t="shared" si="5"/>
        <v>292156.76907815819</v>
      </c>
      <c r="N210" s="432">
        <f t="shared" si="5"/>
        <v>1895359.5959013114</v>
      </c>
      <c r="O210" s="415"/>
      <c r="P210" s="422">
        <v>2027</v>
      </c>
      <c r="Q210" s="171">
        <f t="shared" si="6"/>
        <v>6.3983840039986417E-2</v>
      </c>
      <c r="R210" s="420">
        <f t="shared" si="6"/>
        <v>474438.27145621506</v>
      </c>
      <c r="S210" s="428">
        <f t="shared" si="6"/>
        <v>1066887.738295597</v>
      </c>
    </row>
    <row r="211" spans="2:19" s="429" customFormat="1" ht="10.8">
      <c r="B211" s="422">
        <v>2028</v>
      </c>
      <c r="C211" s="176">
        <v>2547508.6880850131</v>
      </c>
      <c r="D211" s="176">
        <v>314821.70849603991</v>
      </c>
      <c r="E211" s="420">
        <f t="shared" si="1"/>
        <v>2862330.3965810528</v>
      </c>
      <c r="F211" s="415"/>
      <c r="G211" s="171">
        <f t="shared" si="2"/>
        <v>9.6626988689891294E-2</v>
      </c>
      <c r="H211" s="420">
        <f t="shared" si="3"/>
        <v>-492532.52922352636</v>
      </c>
      <c r="I211" s="420">
        <f t="shared" si="4"/>
        <v>99916.937615855597</v>
      </c>
      <c r="J211" s="415"/>
      <c r="K211" s="422">
        <v>2028</v>
      </c>
      <c r="L211" s="432">
        <f t="shared" si="5"/>
        <v>2547508.6880850131</v>
      </c>
      <c r="M211" s="432">
        <f t="shared" si="5"/>
        <v>314821.70849603991</v>
      </c>
      <c r="N211" s="432">
        <f t="shared" si="5"/>
        <v>2862330.3965810528</v>
      </c>
      <c r="O211" s="415"/>
      <c r="P211" s="422">
        <v>2028</v>
      </c>
      <c r="Q211" s="171">
        <f t="shared" si="6"/>
        <v>9.6626988689891294E-2</v>
      </c>
      <c r="R211" s="420">
        <f t="shared" si="6"/>
        <v>-492532.52922352636</v>
      </c>
      <c r="S211" s="428">
        <f t="shared" si="6"/>
        <v>99916.937615855597</v>
      </c>
    </row>
    <row r="212" spans="2:19" s="429" customFormat="1" ht="10.8">
      <c r="B212" s="422">
        <v>2029</v>
      </c>
      <c r="C212" s="176">
        <v>2448783.6410362148</v>
      </c>
      <c r="D212" s="176">
        <v>512549.87492918759</v>
      </c>
      <c r="E212" s="420">
        <f t="shared" si="1"/>
        <v>2961333.5159654021</v>
      </c>
      <c r="F212" s="415"/>
      <c r="G212" s="171">
        <f t="shared" si="2"/>
        <v>9.9969151183935373E-2</v>
      </c>
      <c r="H212" s="420">
        <f t="shared" si="3"/>
        <v>-591535.64860787569</v>
      </c>
      <c r="I212" s="420">
        <f t="shared" si="4"/>
        <v>913.81823150627315</v>
      </c>
      <c r="J212" s="415"/>
      <c r="K212" s="422">
        <v>2029</v>
      </c>
      <c r="L212" s="432">
        <f t="shared" si="5"/>
        <v>2448783.6410362148</v>
      </c>
      <c r="M212" s="432">
        <f t="shared" si="5"/>
        <v>512549.87492918759</v>
      </c>
      <c r="N212" s="432">
        <f t="shared" si="5"/>
        <v>2961333.5159654021</v>
      </c>
      <c r="O212" s="415"/>
      <c r="P212" s="422">
        <v>2029</v>
      </c>
      <c r="Q212" s="171">
        <f t="shared" si="6"/>
        <v>9.9969151183935373E-2</v>
      </c>
      <c r="R212" s="420">
        <f t="shared" si="6"/>
        <v>-591535.64860787569</v>
      </c>
      <c r="S212" s="428">
        <f t="shared" si="6"/>
        <v>913.81823150627315</v>
      </c>
    </row>
    <row r="213" spans="2:19" s="429" customFormat="1" ht="10.8">
      <c r="B213" s="422">
        <v>2030</v>
      </c>
      <c r="C213" s="176">
        <v>1657352.6836792957</v>
      </c>
      <c r="D213" s="176">
        <v>512109.6497740518</v>
      </c>
      <c r="E213" s="420">
        <f t="shared" si="1"/>
        <v>2169462.3334533474</v>
      </c>
      <c r="F213" s="415"/>
      <c r="G213" s="171">
        <f t="shared" si="2"/>
        <v>7.3237042309348827E-2</v>
      </c>
      <c r="H213" s="420">
        <f t="shared" si="3"/>
        <v>200335.533904179</v>
      </c>
      <c r="I213" s="420">
        <f t="shared" si="4"/>
        <v>792785.00074356096</v>
      </c>
      <c r="J213" s="415"/>
      <c r="K213" s="422">
        <v>2030</v>
      </c>
      <c r="L213" s="432">
        <f t="shared" si="5"/>
        <v>1657352.6836792957</v>
      </c>
      <c r="M213" s="432">
        <f t="shared" si="5"/>
        <v>512109.6497740518</v>
      </c>
      <c r="N213" s="432">
        <f t="shared" si="5"/>
        <v>2169462.3334533474</v>
      </c>
      <c r="O213" s="415"/>
      <c r="P213" s="422">
        <v>2030</v>
      </c>
      <c r="Q213" s="171">
        <f t="shared" si="6"/>
        <v>7.3237042309348827E-2</v>
      </c>
      <c r="R213" s="420">
        <f t="shared" si="6"/>
        <v>200335.533904179</v>
      </c>
      <c r="S213" s="428">
        <f t="shared" si="6"/>
        <v>792785.00074356096</v>
      </c>
    </row>
    <row r="214" spans="2:19" s="429" customFormat="1" ht="10.8">
      <c r="B214" s="422">
        <v>2031</v>
      </c>
      <c r="C214" s="176">
        <v>2049783.8573180719</v>
      </c>
      <c r="D214" s="176">
        <v>510839.94287011819</v>
      </c>
      <c r="E214" s="420">
        <f t="shared" si="1"/>
        <v>2560623.8001881903</v>
      </c>
      <c r="F214" s="415"/>
      <c r="G214" s="171">
        <f t="shared" si="2"/>
        <v>8.6441931118570778E-2</v>
      </c>
      <c r="H214" s="420">
        <f t="shared" si="3"/>
        <v>-190825.93283066386</v>
      </c>
      <c r="I214" s="420">
        <f t="shared" si="4"/>
        <v>401623.5340087181</v>
      </c>
      <c r="J214" s="415"/>
      <c r="K214" s="422">
        <v>2031</v>
      </c>
      <c r="L214" s="432">
        <f t="shared" si="5"/>
        <v>2049783.8573180719</v>
      </c>
      <c r="M214" s="432">
        <f t="shared" si="5"/>
        <v>510839.94287011819</v>
      </c>
      <c r="N214" s="432">
        <f t="shared" si="5"/>
        <v>2560623.8001881903</v>
      </c>
      <c r="O214" s="415"/>
      <c r="P214" s="422">
        <v>2031</v>
      </c>
      <c r="Q214" s="171">
        <f t="shared" si="6"/>
        <v>8.6441931118570778E-2</v>
      </c>
      <c r="R214" s="420">
        <f t="shared" si="6"/>
        <v>-190825.93283066386</v>
      </c>
      <c r="S214" s="428">
        <f t="shared" si="6"/>
        <v>401623.5340087181</v>
      </c>
    </row>
    <row r="215" spans="2:19" s="429" customFormat="1" ht="10.8">
      <c r="B215" s="422">
        <v>2032</v>
      </c>
      <c r="C215" s="176">
        <v>1149727.6534785156</v>
      </c>
      <c r="D215" s="176">
        <v>524757.64856187033</v>
      </c>
      <c r="E215" s="420">
        <f t="shared" si="1"/>
        <v>1674485.302040386</v>
      </c>
      <c r="F215" s="415"/>
      <c r="G215" s="171">
        <f t="shared" si="2"/>
        <v>5.6527531739491092E-2</v>
      </c>
      <c r="H215" s="420">
        <f t="shared" si="3"/>
        <v>695312.56531714043</v>
      </c>
      <c r="I215" s="420">
        <f t="shared" si="4"/>
        <v>1287762.0321565224</v>
      </c>
      <c r="J215" s="415"/>
      <c r="K215" s="422">
        <v>2032</v>
      </c>
      <c r="L215" s="432">
        <f t="shared" si="5"/>
        <v>1149727.6534785156</v>
      </c>
      <c r="M215" s="432">
        <f t="shared" si="5"/>
        <v>524757.64856187033</v>
      </c>
      <c r="N215" s="432">
        <f t="shared" si="5"/>
        <v>1674485.302040386</v>
      </c>
      <c r="O215" s="415"/>
      <c r="P215" s="422">
        <v>2032</v>
      </c>
      <c r="Q215" s="171">
        <f t="shared" si="6"/>
        <v>5.6527531739491092E-2</v>
      </c>
      <c r="R215" s="420">
        <f t="shared" si="6"/>
        <v>695312.56531714043</v>
      </c>
      <c r="S215" s="428">
        <f t="shared" si="6"/>
        <v>1287762.0321565224</v>
      </c>
    </row>
    <row r="216" spans="2:19" s="429" customFormat="1" ht="10.8">
      <c r="B216" s="422">
        <v>2033</v>
      </c>
      <c r="C216" s="176">
        <v>1242895.606308534</v>
      </c>
      <c r="D216" s="176">
        <v>488997.47559056175</v>
      </c>
      <c r="E216" s="420">
        <f t="shared" si="1"/>
        <v>1731893.0818990958</v>
      </c>
      <c r="F216" s="415"/>
      <c r="G216" s="171">
        <f t="shared" si="2"/>
        <v>5.8465512379931896E-2</v>
      </c>
      <c r="H216" s="420">
        <f t="shared" si="3"/>
        <v>637904.78545843065</v>
      </c>
      <c r="I216" s="420">
        <f t="shared" si="4"/>
        <v>1230354.2522978126</v>
      </c>
      <c r="J216" s="415"/>
      <c r="K216" s="422">
        <v>2033</v>
      </c>
      <c r="L216" s="432">
        <f t="shared" si="5"/>
        <v>1242895.606308534</v>
      </c>
      <c r="M216" s="432">
        <f t="shared" si="5"/>
        <v>488997.47559056175</v>
      </c>
      <c r="N216" s="432">
        <f t="shared" si="5"/>
        <v>1731893.0818990958</v>
      </c>
      <c r="O216" s="415"/>
      <c r="P216" s="422">
        <v>2033</v>
      </c>
      <c r="Q216" s="171">
        <f t="shared" si="6"/>
        <v>5.8465512379931896E-2</v>
      </c>
      <c r="R216" s="420">
        <f t="shared" si="6"/>
        <v>637904.78545843065</v>
      </c>
      <c r="S216" s="428">
        <f t="shared" si="6"/>
        <v>1230354.2522978126</v>
      </c>
    </row>
    <row r="217" spans="2:19" s="429" customFormat="1" ht="10.8">
      <c r="B217" s="422">
        <v>2034</v>
      </c>
      <c r="C217" s="176">
        <v>1064577.6636004276</v>
      </c>
      <c r="D217" s="176">
        <v>460783.48666924878</v>
      </c>
      <c r="E217" s="420">
        <f t="shared" si="1"/>
        <v>1525361.1502696765</v>
      </c>
      <c r="F217" s="415"/>
      <c r="G217" s="171">
        <f t="shared" si="2"/>
        <v>5.1493375744170115E-2</v>
      </c>
      <c r="H217" s="420">
        <f t="shared" si="3"/>
        <v>844436.71708784997</v>
      </c>
      <c r="I217" s="420">
        <f t="shared" si="4"/>
        <v>1436886.1839272319</v>
      </c>
      <c r="J217" s="415"/>
      <c r="K217" s="422">
        <v>2034</v>
      </c>
      <c r="L217" s="432">
        <f t="shared" si="5"/>
        <v>1064577.6636004276</v>
      </c>
      <c r="M217" s="432">
        <f t="shared" si="5"/>
        <v>460783.48666924878</v>
      </c>
      <c r="N217" s="432">
        <f t="shared" si="5"/>
        <v>1525361.1502696765</v>
      </c>
      <c r="O217" s="415"/>
      <c r="P217" s="422">
        <v>2034</v>
      </c>
      <c r="Q217" s="171">
        <f t="shared" si="6"/>
        <v>5.1493375744170115E-2</v>
      </c>
      <c r="R217" s="420">
        <f t="shared" si="6"/>
        <v>844436.71708784997</v>
      </c>
      <c r="S217" s="428">
        <f t="shared" si="6"/>
        <v>1436886.1839272319</v>
      </c>
    </row>
    <row r="218" spans="2:19" s="429" customFormat="1" ht="10.8">
      <c r="B218" s="422">
        <v>2035</v>
      </c>
      <c r="C218" s="176">
        <v>1185751.4207109632</v>
      </c>
      <c r="D218" s="176">
        <v>194569.57925152441</v>
      </c>
      <c r="E218" s="420">
        <f t="shared" si="1"/>
        <v>1380320.9999624877</v>
      </c>
      <c r="F218" s="415"/>
      <c r="G218" s="171">
        <f t="shared" si="2"/>
        <v>4.6597088096855532E-2</v>
      </c>
      <c r="H218" s="420">
        <f t="shared" si="3"/>
        <v>989476.86739503872</v>
      </c>
      <c r="I218" s="420">
        <f t="shared" si="4"/>
        <v>1581926.3342344207</v>
      </c>
      <c r="J218" s="415"/>
      <c r="K218" s="422">
        <v>2035</v>
      </c>
      <c r="L218" s="432">
        <f t="shared" si="5"/>
        <v>1185751.4207109632</v>
      </c>
      <c r="M218" s="432">
        <f t="shared" si="5"/>
        <v>194569.57925152441</v>
      </c>
      <c r="N218" s="432">
        <f t="shared" si="5"/>
        <v>1380320.9999624877</v>
      </c>
      <c r="O218" s="415"/>
      <c r="P218" s="422">
        <v>2035</v>
      </c>
      <c r="Q218" s="171">
        <f t="shared" si="6"/>
        <v>4.6597088096855532E-2</v>
      </c>
      <c r="R218" s="420">
        <f t="shared" si="6"/>
        <v>989476.86739503872</v>
      </c>
      <c r="S218" s="428">
        <f t="shared" si="6"/>
        <v>1581926.3342344207</v>
      </c>
    </row>
    <row r="219" spans="2:19" s="429" customFormat="1" ht="10.8">
      <c r="B219" s="422">
        <v>2036</v>
      </c>
      <c r="C219" s="176">
        <v>863879.27205107978</v>
      </c>
      <c r="D219" s="176">
        <v>192104.5788125844</v>
      </c>
      <c r="E219" s="420">
        <f t="shared" si="1"/>
        <v>1055983.8508636642</v>
      </c>
      <c r="F219" s="415"/>
      <c r="G219" s="171">
        <f t="shared" si="2"/>
        <v>3.5648064855122938E-2</v>
      </c>
      <c r="H219" s="420">
        <f t="shared" si="3"/>
        <v>1313814.0164938623</v>
      </c>
      <c r="I219" s="420">
        <f t="shared" si="4"/>
        <v>1906263.4833332442</v>
      </c>
      <c r="J219" s="415"/>
      <c r="K219" s="422" t="s">
        <v>214</v>
      </c>
      <c r="L219" s="432">
        <f>SUM(C219:C223)</f>
        <v>2343874.1418564953</v>
      </c>
      <c r="M219" s="432">
        <f>SUM(D219:D223)</f>
        <v>800246.9983000051</v>
      </c>
      <c r="N219" s="432">
        <f>SUM(E219:E223)</f>
        <v>3144121.1401565005</v>
      </c>
      <c r="O219" s="415"/>
      <c r="P219" s="422" t="s">
        <v>214</v>
      </c>
      <c r="Q219" s="171">
        <f>SUM(G219:G223)</f>
        <v>0.10613972384614873</v>
      </c>
      <c r="R219" s="420">
        <f>SUM(H219:H223)</f>
        <v>8704868.1966311317</v>
      </c>
      <c r="S219" s="428">
        <f>SUM(I219:I223)</f>
        <v>11667115.530828042</v>
      </c>
    </row>
    <row r="220" spans="2:19" s="429" customFormat="1" ht="10.8">
      <c r="B220" s="422">
        <v>2037</v>
      </c>
      <c r="C220" s="176">
        <v>132859.64381274683</v>
      </c>
      <c r="D220" s="176">
        <v>185226.42548014069</v>
      </c>
      <c r="E220" s="420">
        <f t="shared" si="1"/>
        <v>318086.06929288752</v>
      </c>
      <c r="F220" s="415"/>
      <c r="G220" s="171">
        <f t="shared" si="2"/>
        <v>1.0737998330552081E-2</v>
      </c>
      <c r="H220" s="420">
        <f t="shared" si="3"/>
        <v>2051711.7980646389</v>
      </c>
      <c r="I220" s="420">
        <f t="shared" si="4"/>
        <v>2644161.2649040208</v>
      </c>
      <c r="J220" s="415"/>
      <c r="K220" s="422" t="s">
        <v>225</v>
      </c>
      <c r="L220" s="432">
        <f>SUM(C224:C237)</f>
        <v>2248629.7596019506</v>
      </c>
      <c r="M220" s="432">
        <f>SUM(D224:D237)</f>
        <v>2549407.8717261124</v>
      </c>
      <c r="N220" s="432">
        <f>SUM(E224:E237)</f>
        <v>4798037.6313280622</v>
      </c>
      <c r="O220" s="415"/>
      <c r="P220" s="422" t="s">
        <v>225</v>
      </c>
      <c r="Q220" s="171">
        <f>SUM(G224:G237)</f>
        <v>0.16197289051249511</v>
      </c>
      <c r="R220" s="176">
        <f>SUM(H224:H237)</f>
        <v>28379132.51167731</v>
      </c>
      <c r="S220" s="292">
        <f>SUM(I224:I237)</f>
        <v>36673425.047428653</v>
      </c>
    </row>
    <row r="221" spans="2:19" s="429" customFormat="1" ht="10.8">
      <c r="B221" s="422">
        <v>2038</v>
      </c>
      <c r="C221" s="176">
        <v>401235.29923332168</v>
      </c>
      <c r="D221" s="176">
        <v>160744.9951433946</v>
      </c>
      <c r="E221" s="420">
        <f t="shared" si="1"/>
        <v>561980.29437671625</v>
      </c>
      <c r="F221" s="415"/>
      <c r="G221" s="171">
        <f t="shared" si="2"/>
        <v>1.8971417001176039E-2</v>
      </c>
      <c r="H221" s="420">
        <f t="shared" si="3"/>
        <v>1807817.5729808102</v>
      </c>
      <c r="I221" s="420">
        <f t="shared" si="4"/>
        <v>2400267.0398201924</v>
      </c>
      <c r="J221" s="415"/>
      <c r="K221" s="422"/>
      <c r="L221" s="432"/>
      <c r="M221" s="432"/>
      <c r="N221" s="432"/>
      <c r="O221" s="415"/>
      <c r="P221" s="422"/>
      <c r="Q221" s="171"/>
      <c r="R221" s="420"/>
      <c r="S221" s="428"/>
    </row>
    <row r="222" spans="2:19" s="429" customFormat="1" ht="10.8">
      <c r="B222" s="422">
        <v>2039</v>
      </c>
      <c r="C222" s="176">
        <v>135789.9563510039</v>
      </c>
      <c r="D222" s="176">
        <v>145783.64409214121</v>
      </c>
      <c r="E222" s="420">
        <f t="shared" si="1"/>
        <v>281573.60044314514</v>
      </c>
      <c r="F222" s="415"/>
      <c r="G222" s="171">
        <f t="shared" si="2"/>
        <v>9.5054048050812849E-3</v>
      </c>
      <c r="H222" s="420">
        <f t="shared" si="3"/>
        <v>2088224.2669143812</v>
      </c>
      <c r="I222" s="420">
        <f t="shared" si="4"/>
        <v>2680673.7337537631</v>
      </c>
      <c r="J222" s="415"/>
      <c r="K222" s="422"/>
      <c r="L222" s="432">
        <f>SUM(L208:L220)</f>
        <v>22109476.607539751</v>
      </c>
      <c r="M222" s="432">
        <f>SUM(M208:M220)</f>
        <v>7512996.7344293417</v>
      </c>
      <c r="N222" s="432"/>
      <c r="O222" s="415"/>
      <c r="P222" s="422"/>
      <c r="Q222" s="171"/>
      <c r="R222" s="420"/>
      <c r="S222" s="428"/>
    </row>
    <row r="223" spans="2:19" s="429" customFormat="1" ht="10.8">
      <c r="B223" s="422">
        <v>2040</v>
      </c>
      <c r="C223" s="176">
        <v>810109.97040834313</v>
      </c>
      <c r="D223" s="176">
        <v>116387.35477174423</v>
      </c>
      <c r="E223" s="420">
        <f t="shared" si="1"/>
        <v>926497.32518008735</v>
      </c>
      <c r="F223" s="415"/>
      <c r="G223" s="171">
        <f t="shared" si="2"/>
        <v>3.1276838854216379E-2</v>
      </c>
      <c r="H223" s="420">
        <f t="shared" si="3"/>
        <v>1443300.5421774392</v>
      </c>
      <c r="I223" s="420">
        <f t="shared" si="4"/>
        <v>2035750.0090168212</v>
      </c>
      <c r="J223" s="415"/>
      <c r="K223" s="422"/>
      <c r="L223" s="432">
        <f>+L222-C238</f>
        <v>0</v>
      </c>
      <c r="M223" s="432">
        <f>+M222-D238</f>
        <v>0</v>
      </c>
      <c r="N223" s="432"/>
      <c r="O223" s="415"/>
      <c r="P223" s="422"/>
      <c r="Q223" s="171"/>
      <c r="R223" s="420"/>
      <c r="S223" s="428"/>
    </row>
    <row r="224" spans="2:19" s="429" customFormat="1" ht="10.8">
      <c r="B224" s="422">
        <v>2041</v>
      </c>
      <c r="C224" s="176">
        <v>141737.46805476001</v>
      </c>
      <c r="D224" s="176">
        <v>93106.183120859627</v>
      </c>
      <c r="E224" s="420">
        <f t="shared" si="1"/>
        <v>234843.65117561963</v>
      </c>
      <c r="F224" s="415"/>
      <c r="G224" s="171">
        <f t="shared" si="2"/>
        <v>7.9278880080176639E-3</v>
      </c>
      <c r="H224" s="420">
        <f t="shared" si="3"/>
        <v>2134954.2161819069</v>
      </c>
      <c r="I224" s="420">
        <f t="shared" si="4"/>
        <v>2727403.6830212888</v>
      </c>
      <c r="J224" s="415"/>
      <c r="K224" s="422"/>
      <c r="L224" s="432"/>
      <c r="M224" s="432"/>
      <c r="N224" s="432"/>
      <c r="O224" s="415"/>
      <c r="P224" s="422"/>
      <c r="Q224" s="171"/>
    </row>
    <row r="225" spans="2:17" s="429" customFormat="1" ht="10.8">
      <c r="B225" s="422">
        <v>2042</v>
      </c>
      <c r="C225" s="176">
        <v>28.568054760000006</v>
      </c>
      <c r="D225" s="176">
        <v>63418.847777775307</v>
      </c>
      <c r="E225" s="420">
        <f t="shared" si="1"/>
        <v>63447.415832535306</v>
      </c>
      <c r="F225" s="415"/>
      <c r="G225" s="171">
        <f t="shared" si="2"/>
        <v>2.1418675982954839E-3</v>
      </c>
      <c r="H225" s="420">
        <f t="shared" si="3"/>
        <v>2306350.4515249911</v>
      </c>
      <c r="I225" s="420">
        <f t="shared" si="4"/>
        <v>2898799.918364373</v>
      </c>
      <c r="J225" s="415"/>
      <c r="K225" s="415"/>
      <c r="L225" s="415"/>
      <c r="M225" s="415"/>
      <c r="N225" s="415"/>
      <c r="O225" s="415"/>
      <c r="P225" s="415"/>
      <c r="Q225" s="415"/>
    </row>
    <row r="226" spans="2:17" s="429" customFormat="1" ht="10.8">
      <c r="B226" s="422">
        <v>2043</v>
      </c>
      <c r="C226" s="176">
        <v>428127.13609586016</v>
      </c>
      <c r="D226" s="176">
        <v>314820.92945089901</v>
      </c>
      <c r="E226" s="420">
        <f t="shared" si="1"/>
        <v>742948.06554675917</v>
      </c>
      <c r="F226" s="415"/>
      <c r="G226" s="171">
        <f t="shared" si="2"/>
        <v>2.5080554785887894E-2</v>
      </c>
      <c r="H226" s="420">
        <f t="shared" si="3"/>
        <v>1626849.8018107673</v>
      </c>
      <c r="I226" s="420">
        <f t="shared" si="4"/>
        <v>2219299.268650149</v>
      </c>
      <c r="J226" s="415"/>
      <c r="K226" s="422"/>
      <c r="L226" s="432"/>
      <c r="M226" s="420"/>
      <c r="N226" s="420"/>
      <c r="O226" s="415"/>
      <c r="P226" s="171"/>
      <c r="Q226" s="420"/>
    </row>
    <row r="227" spans="2:17" s="429" customFormat="1" ht="10.8">
      <c r="B227" s="422">
        <v>2044</v>
      </c>
      <c r="C227" s="176">
        <v>376197.31805476022</v>
      </c>
      <c r="D227" s="176">
        <v>545406.82686283684</v>
      </c>
      <c r="E227" s="420">
        <f t="shared" si="1"/>
        <v>921604.14491759706</v>
      </c>
      <c r="F227" s="415"/>
      <c r="G227" s="171">
        <f t="shared" si="2"/>
        <v>3.1111654124163547E-2</v>
      </c>
      <c r="H227" s="420">
        <f t="shared" si="3"/>
        <v>1448193.7224399294</v>
      </c>
      <c r="I227" s="420">
        <f t="shared" si="4"/>
        <v>2040643.1892793113</v>
      </c>
      <c r="J227" s="415"/>
      <c r="K227" s="422"/>
      <c r="L227" s="432"/>
      <c r="M227" s="420"/>
      <c r="N227" s="420"/>
      <c r="O227" s="415"/>
      <c r="P227" s="171"/>
      <c r="Q227" s="420"/>
    </row>
    <row r="228" spans="2:17" s="429" customFormat="1" ht="10.8">
      <c r="B228" s="422">
        <v>2045</v>
      </c>
      <c r="C228" s="176">
        <v>341003.48280681</v>
      </c>
      <c r="D228" s="176">
        <v>676927.21274578013</v>
      </c>
      <c r="E228" s="420">
        <f t="shared" si="1"/>
        <v>1017930.6955525901</v>
      </c>
      <c r="F228" s="415"/>
      <c r="G228" s="171">
        <f t="shared" si="2"/>
        <v>3.4363460599705804E-2</v>
      </c>
      <c r="H228" s="420">
        <f t="shared" si="3"/>
        <v>1351867.1718049364</v>
      </c>
      <c r="I228" s="420">
        <f t="shared" si="4"/>
        <v>1944316.6386443183</v>
      </c>
      <c r="J228" s="415"/>
      <c r="K228" s="422"/>
      <c r="L228" s="432"/>
      <c r="M228" s="420"/>
      <c r="N228" s="420"/>
      <c r="O228" s="415"/>
      <c r="P228" s="171"/>
      <c r="Q228" s="420"/>
    </row>
    <row r="229" spans="2:17" s="429" customFormat="1" ht="10.8">
      <c r="B229" s="422">
        <v>2046</v>
      </c>
      <c r="C229" s="419">
        <v>527490.07696390001</v>
      </c>
      <c r="D229" s="176">
        <v>15622.879332581999</v>
      </c>
      <c r="E229" s="420">
        <f t="shared" ref="E229:E237" si="7">SUM(C229:D229)</f>
        <v>543112.95629648201</v>
      </c>
      <c r="F229" s="415"/>
      <c r="G229" s="171">
        <f t="shared" si="2"/>
        <v>1.8334490507482381E-2</v>
      </c>
      <c r="H229" s="420">
        <f t="shared" si="3"/>
        <v>1826684.9110610443</v>
      </c>
      <c r="I229" s="420">
        <f t="shared" si="4"/>
        <v>2419134.3779004263</v>
      </c>
      <c r="J229" s="415"/>
      <c r="K229" s="422"/>
      <c r="L229" s="432"/>
      <c r="M229" s="420"/>
      <c r="N229" s="420"/>
      <c r="O229" s="415"/>
      <c r="P229" s="171"/>
      <c r="Q229" s="420"/>
    </row>
    <row r="230" spans="2:17" s="429" customFormat="1" ht="10.8">
      <c r="B230" s="422">
        <v>2047</v>
      </c>
      <c r="C230" s="176">
        <v>15599.9</v>
      </c>
      <c r="D230" s="176">
        <v>15308.106409782</v>
      </c>
      <c r="E230" s="420">
        <f>SUM(C230:D230)</f>
        <v>30908.006409782</v>
      </c>
      <c r="F230" s="415"/>
      <c r="G230" s="171">
        <f t="shared" si="2"/>
        <v>1.0433972225402117E-3</v>
      </c>
      <c r="H230" s="420">
        <f t="shared" si="3"/>
        <v>2338889.8609477445</v>
      </c>
      <c r="I230" s="420">
        <f t="shared" si="4"/>
        <v>2931339.3277871264</v>
      </c>
      <c r="J230" s="415"/>
      <c r="K230" s="422"/>
      <c r="L230" s="432"/>
      <c r="M230" s="420"/>
      <c r="N230" s="420"/>
      <c r="O230" s="415"/>
      <c r="P230" s="171"/>
      <c r="Q230" s="420"/>
    </row>
    <row r="231" spans="2:17" s="429" customFormat="1" ht="10.8">
      <c r="B231" s="422">
        <v>2048</v>
      </c>
      <c r="C231" s="419"/>
      <c r="D231" s="176">
        <v>14980.7426258862</v>
      </c>
      <c r="E231" s="420">
        <f t="shared" si="7"/>
        <v>14980.7426258862</v>
      </c>
      <c r="F231" s="415"/>
      <c r="G231" s="171">
        <f t="shared" si="2"/>
        <v>5.0572220803255831E-4</v>
      </c>
      <c r="H231" s="420">
        <f t="shared" si="3"/>
        <v>2354817.1247316403</v>
      </c>
      <c r="I231" s="420">
        <f t="shared" si="4"/>
        <v>2947266.5915710223</v>
      </c>
      <c r="J231" s="415"/>
      <c r="K231" s="422"/>
      <c r="L231" s="432"/>
      <c r="M231" s="420"/>
      <c r="N231" s="420"/>
      <c r="O231" s="415"/>
      <c r="P231" s="171"/>
      <c r="Q231" s="420"/>
    </row>
    <row r="232" spans="2:17" s="429" customFormat="1" ht="10.8">
      <c r="B232" s="422">
        <v>2049</v>
      </c>
      <c r="C232" s="176">
        <v>298645.40957110003</v>
      </c>
      <c r="D232" s="176">
        <v>14545.1764083708</v>
      </c>
      <c r="E232" s="420">
        <f t="shared" si="7"/>
        <v>313190.58597947081</v>
      </c>
      <c r="F232" s="415"/>
      <c r="G232" s="171">
        <f t="shared" si="2"/>
        <v>1.0572735853752725E-2</v>
      </c>
      <c r="H232" s="420">
        <f t="shared" si="3"/>
        <v>2056607.2813780557</v>
      </c>
      <c r="I232" s="420">
        <f t="shared" si="4"/>
        <v>2649056.7482174374</v>
      </c>
      <c r="J232" s="415"/>
      <c r="K232" s="422"/>
      <c r="L232" s="432"/>
      <c r="M232" s="420"/>
      <c r="N232" s="420"/>
      <c r="O232" s="415"/>
      <c r="P232" s="171"/>
      <c r="Q232" s="420"/>
    </row>
    <row r="233" spans="2:17" s="429" customFormat="1" ht="10.8">
      <c r="B233" s="422">
        <v>2050</v>
      </c>
      <c r="C233" s="176">
        <v>98498.95</v>
      </c>
      <c r="D233" s="176">
        <v>6990.2000283708003</v>
      </c>
      <c r="E233" s="420">
        <f>SUM(C233:D233)</f>
        <v>105489.1500283708</v>
      </c>
      <c r="F233" s="415"/>
      <c r="G233" s="171">
        <f t="shared" si="2"/>
        <v>3.5611189116647431E-3</v>
      </c>
      <c r="H233" s="420">
        <f t="shared" si="3"/>
        <v>2264308.7173291557</v>
      </c>
      <c r="I233" s="420">
        <f t="shared" si="4"/>
        <v>2856758.1841685376</v>
      </c>
      <c r="J233" s="415"/>
      <c r="K233" s="422"/>
      <c r="L233" s="415"/>
      <c r="M233" s="420"/>
      <c r="N233" s="420"/>
      <c r="O233" s="415"/>
      <c r="P233" s="171"/>
      <c r="Q233" s="420"/>
    </row>
    <row r="234" spans="2:17" s="429" customFormat="1" ht="10.8">
      <c r="B234" s="422">
        <v>2051</v>
      </c>
      <c r="C234" s="176">
        <v>21301.45</v>
      </c>
      <c r="D234" s="176">
        <v>6990.2000283708003</v>
      </c>
      <c r="E234" s="420">
        <f>SUM(C234:D234)</f>
        <v>28291.650028370801</v>
      </c>
      <c r="F234" s="415"/>
      <c r="G234" s="171">
        <f t="shared" si="2"/>
        <v>9.5507386239376672E-4</v>
      </c>
      <c r="H234" s="420">
        <f t="shared" si="3"/>
        <v>2341506.2173291557</v>
      </c>
      <c r="I234" s="420">
        <f t="shared" si="4"/>
        <v>2933955.6841685376</v>
      </c>
      <c r="J234" s="415"/>
      <c r="K234" s="422"/>
      <c r="L234" s="415"/>
      <c r="M234" s="420"/>
      <c r="N234" s="420"/>
      <c r="O234" s="415"/>
      <c r="P234" s="171"/>
      <c r="Q234" s="420"/>
    </row>
    <row r="235" spans="2:17" s="429" customFormat="1" ht="10.8">
      <c r="B235" s="422">
        <v>2052</v>
      </c>
      <c r="C235" s="176"/>
      <c r="D235" s="176">
        <v>260700.2000283708</v>
      </c>
      <c r="E235" s="420">
        <f t="shared" si="7"/>
        <v>260700.2000283708</v>
      </c>
      <c r="F235" s="415"/>
      <c r="G235" s="171">
        <f t="shared" si="2"/>
        <v>8.8007573513117533E-3</v>
      </c>
      <c r="H235" s="420">
        <f t="shared" si="3"/>
        <v>2109097.6673291558</v>
      </c>
      <c r="I235" s="420">
        <f t="shared" si="4"/>
        <v>2701547.1341685378</v>
      </c>
      <c r="J235" s="415"/>
      <c r="K235" s="422"/>
      <c r="L235" s="415"/>
      <c r="M235" s="420"/>
      <c r="N235" s="420"/>
      <c r="O235" s="415"/>
      <c r="P235" s="171"/>
      <c r="Q235" s="420"/>
    </row>
    <row r="236" spans="2:17" s="429" customFormat="1" ht="10.8">
      <c r="B236" s="422">
        <v>2053</v>
      </c>
      <c r="C236" s="176"/>
      <c r="D236" s="176">
        <v>260535.69606274381</v>
      </c>
      <c r="E236" s="420">
        <f t="shared" si="7"/>
        <v>260535.69606274381</v>
      </c>
      <c r="F236" s="415"/>
      <c r="G236" s="171">
        <f t="shared" si="2"/>
        <v>8.7952040012005753E-3</v>
      </c>
      <c r="H236" s="420">
        <f t="shared" si="3"/>
        <v>2109262.1712947828</v>
      </c>
      <c r="I236" s="420">
        <f t="shared" si="4"/>
        <v>2701711.6381341647</v>
      </c>
      <c r="J236" s="415"/>
      <c r="K236" s="422"/>
      <c r="L236" s="176"/>
      <c r="M236" s="420"/>
      <c r="N236" s="420"/>
      <c r="O236" s="415"/>
      <c r="P236" s="171"/>
      <c r="Q236" s="420"/>
    </row>
    <row r="237" spans="2:17" s="429" customFormat="1" ht="10.8">
      <c r="B237" s="422">
        <v>2054</v>
      </c>
      <c r="C237" s="415"/>
      <c r="D237" s="176">
        <v>260054.6708434842</v>
      </c>
      <c r="E237" s="420">
        <f t="shared" si="7"/>
        <v>260054.6708434842</v>
      </c>
      <c r="F237" s="415"/>
      <c r="G237" s="171">
        <f t="shared" si="2"/>
        <v>8.7789654780459914E-3</v>
      </c>
      <c r="H237" s="420">
        <f t="shared" si="3"/>
        <v>2109743.1965140421</v>
      </c>
      <c r="I237" s="420">
        <f t="shared" si="4"/>
        <v>2702192.6633534241</v>
      </c>
      <c r="J237" s="415"/>
      <c r="K237" s="415"/>
      <c r="L237" s="415"/>
      <c r="M237" s="415"/>
      <c r="N237" s="415"/>
      <c r="O237" s="415"/>
      <c r="P237" s="415"/>
      <c r="Q237" s="415"/>
    </row>
    <row r="238" spans="2:17" s="429" customFormat="1" ht="10.8">
      <c r="B238" s="415"/>
      <c r="C238" s="433">
        <f>SUM(C208:C237)</f>
        <v>22109476.607539751</v>
      </c>
      <c r="D238" s="433">
        <f>SUM(D208:D237)</f>
        <v>7512996.7344293436</v>
      </c>
      <c r="E238" s="433">
        <f>SUM(E208:E237)</f>
        <v>29622473.34196908</v>
      </c>
      <c r="F238" s="415"/>
      <c r="G238" s="293">
        <f>SUM(G208:G237)</f>
        <v>1.0000000000000007</v>
      </c>
      <c r="H238" s="420"/>
      <c r="I238" s="415"/>
      <c r="J238" s="415"/>
      <c r="K238" s="415"/>
      <c r="L238" s="433">
        <f>SUM(L208:L220)</f>
        <v>22109476.607539751</v>
      </c>
      <c r="M238" s="433">
        <f>SUM(M208:M220)</f>
        <v>7512996.7344293417</v>
      </c>
      <c r="N238" s="433">
        <f>SUM(N208:N220)</f>
        <v>29622473.341969084</v>
      </c>
      <c r="O238" s="415"/>
      <c r="P238" s="415"/>
      <c r="Q238" s="171">
        <f>SUM(Q208:Q236)</f>
        <v>1.0000000000000004</v>
      </c>
    </row>
    <row r="239" spans="2:17" s="429" customFormat="1" ht="10.8">
      <c r="B239" s="294">
        <f>+'Deuda Interna colones'!DH83</f>
        <v>507.42</v>
      </c>
      <c r="C239" s="295">
        <f>+C238-'Deuda Interna colones'!DH7</f>
        <v>0</v>
      </c>
      <c r="D239" s="176">
        <f>+D238-'Deuda Externa colones'!DH7</f>
        <v>0</v>
      </c>
      <c r="E239" s="176">
        <f>+E238-'Deuda Pública colones'!DH6</f>
        <v>0</v>
      </c>
      <c r="F239" s="415"/>
      <c r="G239" s="415"/>
      <c r="H239" s="415"/>
      <c r="I239" s="415"/>
      <c r="J239" s="415"/>
      <c r="K239" s="294"/>
      <c r="L239" s="295">
        <f>+L238-C238</f>
        <v>0</v>
      </c>
      <c r="M239" s="176">
        <f>+M238-D238</f>
        <v>0</v>
      </c>
      <c r="N239" s="420">
        <f>+N238-E238</f>
        <v>0</v>
      </c>
      <c r="O239" s="415"/>
      <c r="P239" s="415"/>
      <c r="Q239" s="415"/>
    </row>
    <row r="243" spans="2:19" s="429" customFormat="1" ht="10.8">
      <c r="B243" s="524" t="s">
        <v>215</v>
      </c>
      <c r="C243" s="524"/>
      <c r="D243" s="524"/>
      <c r="E243" s="524"/>
      <c r="F243" s="524"/>
      <c r="G243" s="524"/>
      <c r="H243" s="524"/>
      <c r="I243" s="524"/>
      <c r="J243" s="415"/>
      <c r="K243" s="415"/>
      <c r="L243" s="524" t="s">
        <v>216</v>
      </c>
      <c r="M243" s="524"/>
      <c r="N243" s="524"/>
      <c r="O243" s="524"/>
      <c r="P243" s="524"/>
      <c r="Q243" s="524"/>
      <c r="R243" s="524"/>
      <c r="S243" s="434"/>
    </row>
    <row r="244" spans="2:19" s="429" customFormat="1" ht="10.8">
      <c r="B244" s="524" t="s">
        <v>211</v>
      </c>
      <c r="C244" s="524"/>
      <c r="D244" s="524"/>
      <c r="E244" s="524"/>
      <c r="F244" s="415"/>
      <c r="G244" s="415"/>
      <c r="H244" s="415"/>
      <c r="I244" s="415"/>
      <c r="J244" s="415"/>
      <c r="K244" s="524" t="s">
        <v>217</v>
      </c>
      <c r="L244" s="524"/>
      <c r="M244" s="524"/>
      <c r="N244" s="524"/>
      <c r="O244" s="415"/>
      <c r="P244" s="415"/>
      <c r="Q244" s="415"/>
      <c r="R244" s="415"/>
      <c r="S244" s="434"/>
    </row>
    <row r="245" spans="2:19" s="429" customFormat="1" ht="10.8">
      <c r="B245" s="522" t="str">
        <f>+B205</f>
        <v>Julio  2025</v>
      </c>
      <c r="C245" s="522"/>
      <c r="D245" s="522"/>
      <c r="E245" s="522"/>
      <c r="F245" s="415"/>
      <c r="G245" s="415"/>
      <c r="H245" s="422" t="s">
        <v>212</v>
      </c>
      <c r="I245" s="422" t="s">
        <v>212</v>
      </c>
      <c r="J245" s="415"/>
      <c r="K245" s="522" t="str">
        <f>+B245</f>
        <v>Julio  2025</v>
      </c>
      <c r="L245" s="522"/>
      <c r="M245" s="522"/>
      <c r="N245" s="522"/>
      <c r="O245" s="415"/>
      <c r="P245" s="415"/>
      <c r="Q245" s="422" t="s">
        <v>212</v>
      </c>
      <c r="R245" s="422" t="s">
        <v>212</v>
      </c>
      <c r="S245" s="434"/>
    </row>
    <row r="246" spans="2:19" s="436" customFormat="1" ht="10.8">
      <c r="B246" s="522" t="s">
        <v>218</v>
      </c>
      <c r="C246" s="522"/>
      <c r="D246" s="522"/>
      <c r="E246" s="522"/>
      <c r="F246" s="423"/>
      <c r="G246" s="415"/>
      <c r="H246" s="424">
        <v>0.08</v>
      </c>
      <c r="I246" s="424">
        <v>0.1</v>
      </c>
      <c r="J246" s="423"/>
      <c r="K246" s="522" t="s">
        <v>219</v>
      </c>
      <c r="L246" s="522"/>
      <c r="M246" s="522"/>
      <c r="N246" s="522"/>
      <c r="O246" s="415"/>
      <c r="P246" s="415"/>
      <c r="Q246" s="424">
        <v>0.08</v>
      </c>
      <c r="R246" s="424">
        <v>0.1</v>
      </c>
      <c r="S246" s="435"/>
    </row>
    <row r="247" spans="2:19" s="429" customFormat="1" ht="10.8">
      <c r="B247" s="415"/>
      <c r="C247" s="431" t="s">
        <v>76</v>
      </c>
      <c r="D247" s="431" t="s">
        <v>77</v>
      </c>
      <c r="E247" s="431" t="s">
        <v>151</v>
      </c>
      <c r="F247" s="415"/>
      <c r="G247" s="431" t="s">
        <v>119</v>
      </c>
      <c r="H247" s="427">
        <f>+E278*H246</f>
        <v>4670.2886511322504</v>
      </c>
      <c r="I247" s="427">
        <f>+E278*I246</f>
        <v>5837.860813915313</v>
      </c>
      <c r="J247" s="415"/>
      <c r="K247" s="423"/>
      <c r="L247" s="430" t="s">
        <v>76</v>
      </c>
      <c r="M247" s="430" t="s">
        <v>77</v>
      </c>
      <c r="N247" s="431" t="s">
        <v>151</v>
      </c>
      <c r="O247" s="423"/>
      <c r="P247" s="431" t="s">
        <v>119</v>
      </c>
      <c r="Q247" s="427">
        <f>+N278*Q246</f>
        <v>4670.2886511322513</v>
      </c>
      <c r="R247" s="427">
        <f>+N278*R246</f>
        <v>5837.8608139153148</v>
      </c>
      <c r="S247" s="434"/>
    </row>
    <row r="248" spans="2:19" s="429" customFormat="1" ht="10.8">
      <c r="B248" s="422">
        <v>2025</v>
      </c>
      <c r="C248" s="176">
        <f>+C208/$B$239</f>
        <v>1088.0475260728354</v>
      </c>
      <c r="D248" s="176">
        <f>+D208/$B$239</f>
        <v>247.12888265242483</v>
      </c>
      <c r="E248" s="432">
        <f t="shared" ref="E248:E277" si="8">SUM(C248:D248)</f>
        <v>1335.1764087252602</v>
      </c>
      <c r="F248" s="415"/>
      <c r="G248" s="171">
        <f t="shared" ref="G248:G277" si="9">+E248/$E$278</f>
        <v>2.2870987357949523E-2</v>
      </c>
      <c r="H248" s="421">
        <f t="shared" ref="H248:H277" si="10">+$H$247-E248</f>
        <v>3335.1122424069899</v>
      </c>
      <c r="I248" s="420">
        <f t="shared" ref="I248:I277" si="11">+$I$247-E248</f>
        <v>4502.6844051900525</v>
      </c>
      <c r="J248" s="415"/>
      <c r="K248" s="422">
        <v>2025</v>
      </c>
      <c r="L248" s="432">
        <f t="shared" ref="L248:M258" si="12">+C248</f>
        <v>1088.0475260728354</v>
      </c>
      <c r="M248" s="432">
        <f t="shared" si="12"/>
        <v>247.12888265242483</v>
      </c>
      <c r="N248" s="432">
        <f t="shared" ref="N248:N258" si="13">SUM(L248:M248)</f>
        <v>1335.1764087252602</v>
      </c>
      <c r="O248" s="415"/>
      <c r="P248" s="171">
        <f t="shared" ref="P248:R258" si="14">+G248</f>
        <v>2.2870987357949523E-2</v>
      </c>
      <c r="Q248" s="420">
        <f t="shared" si="14"/>
        <v>3335.1122424069899</v>
      </c>
      <c r="R248" s="420">
        <f t="shared" si="14"/>
        <v>4502.6844051900525</v>
      </c>
      <c r="S248" s="434"/>
    </row>
    <row r="249" spans="2:19" s="429" customFormat="1" ht="10.8">
      <c r="B249" s="422">
        <v>2026</v>
      </c>
      <c r="C249" s="176">
        <f t="shared" ref="C249:C277" si="15">+C209/$B$239</f>
        <v>3971.6439820291575</v>
      </c>
      <c r="D249" s="176">
        <f t="shared" ref="D249:D277" si="16">+D209/$B$239</f>
        <v>446.09513134478192</v>
      </c>
      <c r="E249" s="432">
        <f t="shared" si="8"/>
        <v>4417.7391133739393</v>
      </c>
      <c r="F249" s="415"/>
      <c r="G249" s="171">
        <f t="shared" si="9"/>
        <v>7.5673936981225626E-2</v>
      </c>
      <c r="H249" s="421">
        <f t="shared" si="10"/>
        <v>252.54953775831109</v>
      </c>
      <c r="I249" s="420">
        <f t="shared" si="11"/>
        <v>1420.1217005413737</v>
      </c>
      <c r="J249" s="415"/>
      <c r="K249" s="422">
        <v>2026</v>
      </c>
      <c r="L249" s="432">
        <f t="shared" si="12"/>
        <v>3971.6439820291575</v>
      </c>
      <c r="M249" s="432">
        <f t="shared" si="12"/>
        <v>446.09513134478192</v>
      </c>
      <c r="N249" s="432">
        <f t="shared" si="13"/>
        <v>4417.7391133739393</v>
      </c>
      <c r="O249" s="415"/>
      <c r="P249" s="171">
        <f t="shared" si="14"/>
        <v>7.5673936981225626E-2</v>
      </c>
      <c r="Q249" s="420">
        <f t="shared" si="14"/>
        <v>252.54953775831109</v>
      </c>
      <c r="R249" s="420">
        <f t="shared" si="14"/>
        <v>1420.1217005413737</v>
      </c>
      <c r="S249" s="434"/>
    </row>
    <row r="250" spans="2:19" s="429" customFormat="1" ht="10.8">
      <c r="B250" s="422">
        <v>2027</v>
      </c>
      <c r="C250" s="176">
        <f t="shared" si="15"/>
        <v>3159.5184005816745</v>
      </c>
      <c r="D250" s="176">
        <f t="shared" si="16"/>
        <v>575.76912435094835</v>
      </c>
      <c r="E250" s="432">
        <f t="shared" si="8"/>
        <v>3735.287524932623</v>
      </c>
      <c r="F250" s="415"/>
      <c r="G250" s="171">
        <f t="shared" si="9"/>
        <v>6.3983840039986417E-2</v>
      </c>
      <c r="H250" s="421">
        <f t="shared" si="10"/>
        <v>935.00112619962738</v>
      </c>
      <c r="I250" s="420">
        <f t="shared" si="11"/>
        <v>2102.57328898269</v>
      </c>
      <c r="J250" s="415"/>
      <c r="K250" s="422">
        <v>2027</v>
      </c>
      <c r="L250" s="432">
        <f t="shared" si="12"/>
        <v>3159.5184005816745</v>
      </c>
      <c r="M250" s="432">
        <f t="shared" si="12"/>
        <v>575.76912435094835</v>
      </c>
      <c r="N250" s="432">
        <f t="shared" si="13"/>
        <v>3735.287524932623</v>
      </c>
      <c r="O250" s="415"/>
      <c r="P250" s="171">
        <f t="shared" si="14"/>
        <v>6.3983840039986417E-2</v>
      </c>
      <c r="Q250" s="420">
        <f t="shared" si="14"/>
        <v>935.00112619962738</v>
      </c>
      <c r="R250" s="420">
        <f t="shared" si="14"/>
        <v>2102.57328898269</v>
      </c>
      <c r="S250" s="434"/>
    </row>
    <row r="251" spans="2:19" s="429" customFormat="1" ht="10.8">
      <c r="B251" s="422">
        <v>2028</v>
      </c>
      <c r="C251" s="176">
        <f t="shared" si="15"/>
        <v>5020.5129637874206</v>
      </c>
      <c r="D251" s="176">
        <f t="shared" si="16"/>
        <v>620.43614460612491</v>
      </c>
      <c r="E251" s="432">
        <f t="shared" si="8"/>
        <v>5640.9491083935454</v>
      </c>
      <c r="F251" s="415"/>
      <c r="G251" s="171">
        <f t="shared" si="9"/>
        <v>9.6626988689891308E-2</v>
      </c>
      <c r="H251" s="421">
        <f t="shared" si="10"/>
        <v>-970.66045726129505</v>
      </c>
      <c r="I251" s="420">
        <f t="shared" si="11"/>
        <v>196.91170552176754</v>
      </c>
      <c r="J251" s="415"/>
      <c r="K251" s="422">
        <v>2028</v>
      </c>
      <c r="L251" s="432">
        <f t="shared" si="12"/>
        <v>5020.5129637874206</v>
      </c>
      <c r="M251" s="432">
        <f t="shared" si="12"/>
        <v>620.43614460612491</v>
      </c>
      <c r="N251" s="432">
        <f t="shared" si="13"/>
        <v>5640.9491083935454</v>
      </c>
      <c r="O251" s="415"/>
      <c r="P251" s="171">
        <f t="shared" si="14"/>
        <v>9.6626988689891308E-2</v>
      </c>
      <c r="Q251" s="420">
        <f t="shared" si="14"/>
        <v>-970.66045726129505</v>
      </c>
      <c r="R251" s="420">
        <f t="shared" si="14"/>
        <v>196.91170552176754</v>
      </c>
      <c r="S251" s="434"/>
    </row>
    <row r="252" spans="2:19" s="429" customFormat="1" ht="10.8">
      <c r="B252" s="422">
        <v>2029</v>
      </c>
      <c r="C252" s="176">
        <f t="shared" si="15"/>
        <v>4825.9501813807392</v>
      </c>
      <c r="D252" s="176">
        <f t="shared" si="16"/>
        <v>1010.1097215899798</v>
      </c>
      <c r="E252" s="432">
        <f t="shared" si="8"/>
        <v>5836.0599029707191</v>
      </c>
      <c r="F252" s="415"/>
      <c r="G252" s="171">
        <f t="shared" si="9"/>
        <v>9.9969151183935373E-2</v>
      </c>
      <c r="H252" s="421">
        <f t="shared" si="10"/>
        <v>-1165.7712518384687</v>
      </c>
      <c r="I252" s="420">
        <f t="shared" si="11"/>
        <v>1.800910944593852</v>
      </c>
      <c r="J252" s="415"/>
      <c r="K252" s="422">
        <v>2029</v>
      </c>
      <c r="L252" s="432">
        <f t="shared" si="12"/>
        <v>4825.9501813807392</v>
      </c>
      <c r="M252" s="432">
        <f t="shared" si="12"/>
        <v>1010.1097215899798</v>
      </c>
      <c r="N252" s="432">
        <f t="shared" si="13"/>
        <v>5836.0599029707191</v>
      </c>
      <c r="O252" s="415"/>
      <c r="P252" s="171">
        <f t="shared" si="14"/>
        <v>9.9969151183935373E-2</v>
      </c>
      <c r="Q252" s="420">
        <f t="shared" si="14"/>
        <v>-1165.7712518384687</v>
      </c>
      <c r="R252" s="420">
        <f t="shared" si="14"/>
        <v>1.800910944593852</v>
      </c>
      <c r="S252" s="434" t="s">
        <v>298</v>
      </c>
    </row>
    <row r="253" spans="2:19" s="429" customFormat="1" ht="10.8">
      <c r="B253" s="422">
        <v>2030</v>
      </c>
      <c r="C253" s="176">
        <f t="shared" si="15"/>
        <v>3266.2344481480741</v>
      </c>
      <c r="D253" s="176">
        <f t="shared" si="16"/>
        <v>1009.2421460999799</v>
      </c>
      <c r="E253" s="432">
        <f t="shared" si="8"/>
        <v>4275.4765942480535</v>
      </c>
      <c r="F253" s="415"/>
      <c r="G253" s="171">
        <f t="shared" si="9"/>
        <v>7.3237042309348827E-2</v>
      </c>
      <c r="H253" s="421">
        <f t="shared" si="10"/>
        <v>394.81205688419686</v>
      </c>
      <c r="I253" s="420">
        <f t="shared" si="11"/>
        <v>1562.3842196672595</v>
      </c>
      <c r="J253" s="415"/>
      <c r="K253" s="422">
        <v>2030</v>
      </c>
      <c r="L253" s="432">
        <f t="shared" si="12"/>
        <v>3266.2344481480741</v>
      </c>
      <c r="M253" s="432">
        <f t="shared" si="12"/>
        <v>1009.2421460999799</v>
      </c>
      <c r="N253" s="432">
        <f t="shared" si="13"/>
        <v>4275.4765942480535</v>
      </c>
      <c r="O253" s="415"/>
      <c r="P253" s="171">
        <f t="shared" si="14"/>
        <v>7.3237042309348827E-2</v>
      </c>
      <c r="Q253" s="420">
        <f t="shared" si="14"/>
        <v>394.81205688419686</v>
      </c>
      <c r="R253" s="420">
        <f t="shared" si="14"/>
        <v>1562.3842196672595</v>
      </c>
      <c r="S253" s="434"/>
    </row>
    <row r="254" spans="2:19" s="429" customFormat="1" ht="10.8">
      <c r="B254" s="422">
        <v>2031</v>
      </c>
      <c r="C254" s="176">
        <f t="shared" si="15"/>
        <v>4039.6197574357966</v>
      </c>
      <c r="D254" s="176">
        <f t="shared" si="16"/>
        <v>1006.7398661269129</v>
      </c>
      <c r="E254" s="432">
        <f t="shared" si="8"/>
        <v>5046.3596235627092</v>
      </c>
      <c r="F254" s="415"/>
      <c r="G254" s="171">
        <f t="shared" si="9"/>
        <v>8.6441931118570764E-2</v>
      </c>
      <c r="H254" s="421">
        <f t="shared" si="10"/>
        <v>-376.07097243045882</v>
      </c>
      <c r="I254" s="420">
        <f t="shared" si="11"/>
        <v>791.50119035260377</v>
      </c>
      <c r="J254" s="415"/>
      <c r="K254" s="422">
        <v>2031</v>
      </c>
      <c r="L254" s="432">
        <f t="shared" si="12"/>
        <v>4039.6197574357966</v>
      </c>
      <c r="M254" s="432">
        <f t="shared" si="12"/>
        <v>1006.7398661269129</v>
      </c>
      <c r="N254" s="432">
        <f t="shared" si="13"/>
        <v>5046.3596235627092</v>
      </c>
      <c r="O254" s="415"/>
      <c r="P254" s="171">
        <f t="shared" si="14"/>
        <v>8.6441931118570764E-2</v>
      </c>
      <c r="Q254" s="420">
        <f t="shared" si="14"/>
        <v>-376.07097243045882</v>
      </c>
      <c r="R254" s="420">
        <f t="shared" si="14"/>
        <v>791.50119035260377</v>
      </c>
      <c r="S254" s="434"/>
    </row>
    <row r="255" spans="2:19" s="429" customFormat="1" ht="10.8">
      <c r="B255" s="422">
        <v>2032</v>
      </c>
      <c r="C255" s="176">
        <f t="shared" si="15"/>
        <v>2265.8303840576159</v>
      </c>
      <c r="D255" s="176">
        <f t="shared" si="16"/>
        <v>1034.1682404356752</v>
      </c>
      <c r="E255" s="432">
        <f t="shared" si="8"/>
        <v>3299.9986244932911</v>
      </c>
      <c r="F255" s="415"/>
      <c r="G255" s="171">
        <f t="shared" si="9"/>
        <v>5.6527531739491085E-2</v>
      </c>
      <c r="H255" s="421">
        <f t="shared" si="10"/>
        <v>1370.2900266389593</v>
      </c>
      <c r="I255" s="420">
        <f t="shared" si="11"/>
        <v>2537.8621894220219</v>
      </c>
      <c r="J255" s="415"/>
      <c r="K255" s="422">
        <v>2032</v>
      </c>
      <c r="L255" s="432">
        <f t="shared" si="12"/>
        <v>2265.8303840576159</v>
      </c>
      <c r="M255" s="432">
        <f t="shared" si="12"/>
        <v>1034.1682404356752</v>
      </c>
      <c r="N255" s="432">
        <f t="shared" si="13"/>
        <v>3299.9986244932911</v>
      </c>
      <c r="O255" s="415"/>
      <c r="P255" s="171">
        <f t="shared" si="14"/>
        <v>5.6527531739491085E-2</v>
      </c>
      <c r="Q255" s="420">
        <f t="shared" si="14"/>
        <v>1370.2900266389593</v>
      </c>
      <c r="R255" s="420">
        <f t="shared" si="14"/>
        <v>2537.8621894220219</v>
      </c>
      <c r="S255" s="434"/>
    </row>
    <row r="256" spans="2:19" s="429" customFormat="1" ht="10.8">
      <c r="B256" s="422">
        <v>2033</v>
      </c>
      <c r="C256" s="176">
        <f t="shared" si="15"/>
        <v>2449.4415007459975</v>
      </c>
      <c r="D256" s="176">
        <f t="shared" si="16"/>
        <v>963.69373613685252</v>
      </c>
      <c r="E256" s="432">
        <f t="shared" si="8"/>
        <v>3413.1352368828502</v>
      </c>
      <c r="F256" s="415"/>
      <c r="G256" s="171">
        <f t="shared" si="9"/>
        <v>5.8465512379931896E-2</v>
      </c>
      <c r="H256" s="421">
        <f t="shared" si="10"/>
        <v>1257.1534142494002</v>
      </c>
      <c r="I256" s="420">
        <f t="shared" si="11"/>
        <v>2424.7255770324628</v>
      </c>
      <c r="J256" s="415"/>
      <c r="K256" s="422">
        <v>2033</v>
      </c>
      <c r="L256" s="432">
        <f t="shared" si="12"/>
        <v>2449.4415007459975</v>
      </c>
      <c r="M256" s="432">
        <f t="shared" si="12"/>
        <v>963.69373613685252</v>
      </c>
      <c r="N256" s="432">
        <f t="shared" si="13"/>
        <v>3413.1352368828502</v>
      </c>
      <c r="O256" s="415"/>
      <c r="P256" s="171">
        <f t="shared" si="14"/>
        <v>5.8465512379931896E-2</v>
      </c>
      <c r="Q256" s="420">
        <f t="shared" si="14"/>
        <v>1257.1534142494002</v>
      </c>
      <c r="R256" s="420">
        <f t="shared" si="14"/>
        <v>2424.7255770324628</v>
      </c>
      <c r="S256" s="434"/>
    </row>
    <row r="257" spans="2:19" s="429" customFormat="1" ht="10.8">
      <c r="B257" s="422">
        <v>2034</v>
      </c>
      <c r="C257" s="176">
        <f t="shared" si="15"/>
        <v>2098.020700012667</v>
      </c>
      <c r="D257" s="176">
        <f t="shared" si="16"/>
        <v>908.0909043184123</v>
      </c>
      <c r="E257" s="432">
        <f t="shared" si="8"/>
        <v>3006.1116043310794</v>
      </c>
      <c r="F257" s="415"/>
      <c r="G257" s="171">
        <f t="shared" si="9"/>
        <v>5.1493375744170108E-2</v>
      </c>
      <c r="H257" s="421">
        <f t="shared" si="10"/>
        <v>1664.1770468011709</v>
      </c>
      <c r="I257" s="420">
        <f t="shared" si="11"/>
        <v>2831.7492095842335</v>
      </c>
      <c r="J257" s="415"/>
      <c r="K257" s="422">
        <v>2034</v>
      </c>
      <c r="L257" s="432">
        <f t="shared" si="12"/>
        <v>2098.020700012667</v>
      </c>
      <c r="M257" s="432">
        <f t="shared" si="12"/>
        <v>908.0909043184123</v>
      </c>
      <c r="N257" s="432">
        <f t="shared" si="13"/>
        <v>3006.1116043310794</v>
      </c>
      <c r="O257" s="415"/>
      <c r="P257" s="171">
        <f t="shared" si="14"/>
        <v>5.1493375744170108E-2</v>
      </c>
      <c r="Q257" s="420">
        <f t="shared" si="14"/>
        <v>1664.1770468011709</v>
      </c>
      <c r="R257" s="420">
        <f t="shared" si="14"/>
        <v>2831.7492095842335</v>
      </c>
      <c r="S257" s="434"/>
    </row>
    <row r="258" spans="2:19" s="429" customFormat="1" ht="10.8">
      <c r="B258" s="422">
        <v>2035</v>
      </c>
      <c r="C258" s="176">
        <f t="shared" si="15"/>
        <v>2336.8243678037193</v>
      </c>
      <c r="D258" s="176">
        <f t="shared" si="16"/>
        <v>383.44877862820624</v>
      </c>
      <c r="E258" s="432">
        <f t="shared" si="8"/>
        <v>2720.2731464319254</v>
      </c>
      <c r="F258" s="415"/>
      <c r="G258" s="171">
        <f t="shared" si="9"/>
        <v>4.6597088096855525E-2</v>
      </c>
      <c r="H258" s="421">
        <f t="shared" si="10"/>
        <v>1950.015504700325</v>
      </c>
      <c r="I258" s="420">
        <f t="shared" si="11"/>
        <v>3117.5876674833876</v>
      </c>
      <c r="J258" s="415"/>
      <c r="K258" s="422">
        <v>2035</v>
      </c>
      <c r="L258" s="432">
        <f t="shared" si="12"/>
        <v>2336.8243678037193</v>
      </c>
      <c r="M258" s="432">
        <f t="shared" si="12"/>
        <v>383.44877862820624</v>
      </c>
      <c r="N258" s="432">
        <f t="shared" si="13"/>
        <v>2720.2731464319254</v>
      </c>
      <c r="O258" s="415"/>
      <c r="P258" s="171">
        <f t="shared" si="14"/>
        <v>4.6597088096855525E-2</v>
      </c>
      <c r="Q258" s="420">
        <f t="shared" si="14"/>
        <v>1950.015504700325</v>
      </c>
      <c r="R258" s="420">
        <f t="shared" si="14"/>
        <v>3117.5876674833876</v>
      </c>
      <c r="S258" s="434"/>
    </row>
    <row r="259" spans="2:19" s="429" customFormat="1" ht="10.8">
      <c r="B259" s="422">
        <v>2036</v>
      </c>
      <c r="C259" s="176">
        <f t="shared" si="15"/>
        <v>1702.4935399690194</v>
      </c>
      <c r="D259" s="176">
        <f t="shared" si="16"/>
        <v>378.59086912731937</v>
      </c>
      <c r="E259" s="432">
        <f t="shared" si="8"/>
        <v>2081.0844090963387</v>
      </c>
      <c r="F259" s="415"/>
      <c r="G259" s="171">
        <f t="shared" si="9"/>
        <v>3.5648064855122945E-2</v>
      </c>
      <c r="H259" s="421">
        <f t="shared" si="10"/>
        <v>2589.2042420359116</v>
      </c>
      <c r="I259" s="420">
        <f t="shared" si="11"/>
        <v>3756.7764048189742</v>
      </c>
      <c r="J259" s="415"/>
      <c r="K259" s="422" t="s">
        <v>214</v>
      </c>
      <c r="L259" s="432">
        <f>SUM(C259:C263)</f>
        <v>4619.1993651343955</v>
      </c>
      <c r="M259" s="432">
        <f>SUM(D259:D263)</f>
        <v>1577.0899812778471</v>
      </c>
      <c r="N259" s="432">
        <f>SUM(E259:E263)</f>
        <v>6196.2893464122426</v>
      </c>
      <c r="O259" s="415"/>
      <c r="P259" s="171">
        <f>SUM(G259:G263)</f>
        <v>0.10613972384614873</v>
      </c>
      <c r="Q259" s="420">
        <f>SUM(H259:H263)</f>
        <v>17155.153909249009</v>
      </c>
      <c r="R259" s="420">
        <f>SUM(I259:I263)</f>
        <v>22993.014723164324</v>
      </c>
      <c r="S259" s="434"/>
    </row>
    <row r="260" spans="2:19" s="429" customFormat="1" ht="10.8">
      <c r="B260" s="422">
        <v>2037</v>
      </c>
      <c r="C260" s="176">
        <f t="shared" si="15"/>
        <v>261.83367587550123</v>
      </c>
      <c r="D260" s="176">
        <f t="shared" si="16"/>
        <v>365.03572086267923</v>
      </c>
      <c r="E260" s="432">
        <f t="shared" si="8"/>
        <v>626.86939673818051</v>
      </c>
      <c r="F260" s="415"/>
      <c r="G260" s="171">
        <f t="shared" si="9"/>
        <v>1.0737998330552083E-2</v>
      </c>
      <c r="H260" s="421">
        <f t="shared" si="10"/>
        <v>4043.4192543940699</v>
      </c>
      <c r="I260" s="420">
        <f t="shared" si="11"/>
        <v>5210.9914171771325</v>
      </c>
      <c r="J260" s="415"/>
      <c r="K260" s="422" t="s">
        <v>225</v>
      </c>
      <c r="L260" s="432">
        <f>SUM(C264:C277)</f>
        <v>4431.4961168301406</v>
      </c>
      <c r="M260" s="432">
        <f>SUM(D264:D277)</f>
        <v>5024.2557875647626</v>
      </c>
      <c r="N260" s="432">
        <f>SUM(E264:E277)</f>
        <v>9455.7519043949051</v>
      </c>
      <c r="O260" s="415"/>
      <c r="P260" s="171">
        <f>SUM(G264:G277)</f>
        <v>0.16197289051249511</v>
      </c>
      <c r="Q260" s="420">
        <f>SUM(H264:H277)</f>
        <v>55928.289211456598</v>
      </c>
      <c r="R260" s="420">
        <f>SUM(I264:I277)</f>
        <v>72274.299490419464</v>
      </c>
      <c r="S260" s="434"/>
    </row>
    <row r="261" spans="2:19" s="429" customFormat="1" ht="10.8">
      <c r="B261" s="422">
        <v>2038</v>
      </c>
      <c r="C261" s="176">
        <f t="shared" si="15"/>
        <v>790.73607511198156</v>
      </c>
      <c r="D261" s="176">
        <f t="shared" si="16"/>
        <v>316.78884384414209</v>
      </c>
      <c r="E261" s="432">
        <f t="shared" si="8"/>
        <v>1107.5249189561237</v>
      </c>
      <c r="F261" s="415"/>
      <c r="G261" s="171">
        <f t="shared" si="9"/>
        <v>1.8971417001176043E-2</v>
      </c>
      <c r="H261" s="421">
        <f t="shared" si="10"/>
        <v>3562.7637321761267</v>
      </c>
      <c r="I261" s="420">
        <f t="shared" si="11"/>
        <v>4730.3358949591893</v>
      </c>
      <c r="J261" s="415"/>
      <c r="K261" s="422"/>
      <c r="L261" s="432"/>
      <c r="M261" s="432"/>
      <c r="N261" s="432"/>
      <c r="O261" s="415"/>
      <c r="P261" s="171">
        <f>SUM(P248:P260)</f>
        <v>1.0000000000000002</v>
      </c>
      <c r="Q261" s="420"/>
      <c r="R261" s="420"/>
      <c r="S261" s="434"/>
    </row>
    <row r="262" spans="2:19" s="429" customFormat="1" ht="10.8">
      <c r="B262" s="422">
        <v>2039</v>
      </c>
      <c r="C262" s="176">
        <f t="shared" si="15"/>
        <v>267.60860106224408</v>
      </c>
      <c r="D262" s="176">
        <f t="shared" si="16"/>
        <v>287.30370125761937</v>
      </c>
      <c r="E262" s="432">
        <f t="shared" si="8"/>
        <v>554.91230231986344</v>
      </c>
      <c r="F262" s="415"/>
      <c r="G262" s="171">
        <f t="shared" si="9"/>
        <v>9.5054048050812832E-3</v>
      </c>
      <c r="H262" s="421">
        <f t="shared" si="10"/>
        <v>4115.3763488123868</v>
      </c>
      <c r="I262" s="420">
        <f t="shared" si="11"/>
        <v>5282.9485115954494</v>
      </c>
      <c r="J262" s="415"/>
      <c r="K262" s="422"/>
      <c r="L262" s="432"/>
      <c r="M262" s="432"/>
      <c r="N262" s="432"/>
      <c r="O262" s="415"/>
      <c r="P262" s="171"/>
      <c r="Q262" s="420"/>
      <c r="R262" s="420"/>
      <c r="S262" s="434"/>
    </row>
    <row r="263" spans="2:19" s="429" customFormat="1" ht="10.8">
      <c r="B263" s="422">
        <v>2040</v>
      </c>
      <c r="C263" s="176">
        <f t="shared" si="15"/>
        <v>1596.5274731156499</v>
      </c>
      <c r="D263" s="176">
        <f t="shared" si="16"/>
        <v>229.37084618608691</v>
      </c>
      <c r="E263" s="432">
        <f t="shared" si="8"/>
        <v>1825.8983193017368</v>
      </c>
      <c r="F263" s="415"/>
      <c r="G263" s="171">
        <f t="shared" si="9"/>
        <v>3.1276838854216372E-2</v>
      </c>
      <c r="H263" s="421">
        <f t="shared" si="10"/>
        <v>2844.3903318305138</v>
      </c>
      <c r="I263" s="420">
        <f t="shared" si="11"/>
        <v>4011.9624946135764</v>
      </c>
      <c r="J263" s="415"/>
      <c r="K263" s="422"/>
      <c r="L263" s="432"/>
      <c r="M263" s="432"/>
      <c r="N263" s="432"/>
      <c r="O263" s="415"/>
      <c r="P263" s="171"/>
      <c r="Q263" s="420"/>
      <c r="R263" s="420"/>
      <c r="S263" s="434"/>
    </row>
    <row r="264" spans="2:19" s="429" customFormat="1" ht="10.8">
      <c r="B264" s="422">
        <v>2041</v>
      </c>
      <c r="C264" s="176">
        <f t="shared" si="15"/>
        <v>279.32968360482442</v>
      </c>
      <c r="D264" s="176">
        <f t="shared" si="16"/>
        <v>183.48938378633011</v>
      </c>
      <c r="E264" s="432">
        <f t="shared" si="8"/>
        <v>462.81906739115453</v>
      </c>
      <c r="F264" s="415"/>
      <c r="G264" s="171">
        <f t="shared" si="9"/>
        <v>7.9278880080176656E-3</v>
      </c>
      <c r="H264" s="421">
        <f t="shared" si="10"/>
        <v>4207.4695837410954</v>
      </c>
      <c r="I264" s="420">
        <f t="shared" si="11"/>
        <v>5375.041746524158</v>
      </c>
      <c r="J264" s="415"/>
      <c r="K264" s="422"/>
      <c r="L264" s="432"/>
      <c r="M264" s="432"/>
      <c r="N264" s="432"/>
      <c r="O264" s="415"/>
      <c r="P264" s="171"/>
      <c r="Q264" s="420"/>
      <c r="R264" s="420"/>
      <c r="S264" s="434"/>
    </row>
    <row r="265" spans="2:19" s="429" customFormat="1" ht="10.8">
      <c r="B265" s="422">
        <v>2042</v>
      </c>
      <c r="C265" s="176">
        <f t="shared" si="15"/>
        <v>5.6300608490008286E-2</v>
      </c>
      <c r="D265" s="176">
        <f t="shared" si="16"/>
        <v>124.98294859835109</v>
      </c>
      <c r="E265" s="432">
        <f t="shared" si="8"/>
        <v>125.03924920684109</v>
      </c>
      <c r="F265" s="415"/>
      <c r="G265" s="171">
        <f t="shared" si="9"/>
        <v>2.1418675982954839E-3</v>
      </c>
      <c r="H265" s="421">
        <f t="shared" si="10"/>
        <v>4545.2494019254091</v>
      </c>
      <c r="I265" s="420">
        <f t="shared" si="11"/>
        <v>5712.8215647084717</v>
      </c>
      <c r="J265" s="415"/>
      <c r="K265" s="415"/>
      <c r="L265" s="415"/>
      <c r="M265" s="415"/>
      <c r="N265" s="415"/>
      <c r="O265" s="415"/>
      <c r="P265" s="415"/>
      <c r="Q265" s="415"/>
      <c r="R265" s="415"/>
      <c r="S265" s="434"/>
    </row>
    <row r="266" spans="2:19" s="429" customFormat="1" ht="10.8">
      <c r="B266" s="422">
        <v>2043</v>
      </c>
      <c r="C266" s="176">
        <f t="shared" si="15"/>
        <v>843.73327045812175</v>
      </c>
      <c r="D266" s="176">
        <f t="shared" si="16"/>
        <v>620.43460929978914</v>
      </c>
      <c r="E266" s="432">
        <f t="shared" si="8"/>
        <v>1464.1678797579109</v>
      </c>
      <c r="F266" s="415"/>
      <c r="G266" s="171">
        <f t="shared" si="9"/>
        <v>2.5080554785887894E-2</v>
      </c>
      <c r="H266" s="421">
        <f t="shared" si="10"/>
        <v>3206.1207713743397</v>
      </c>
      <c r="I266" s="420">
        <f t="shared" si="11"/>
        <v>4373.6929341574023</v>
      </c>
      <c r="J266" s="415"/>
      <c r="K266" s="422"/>
      <c r="L266" s="437"/>
      <c r="M266" s="176"/>
      <c r="N266" s="432"/>
      <c r="O266" s="415"/>
      <c r="P266" s="171"/>
      <c r="Q266" s="420"/>
      <c r="R266" s="420"/>
      <c r="S266" s="434"/>
    </row>
    <row r="267" spans="2:19" s="429" customFormat="1" ht="10.8">
      <c r="B267" s="422">
        <v>2044</v>
      </c>
      <c r="C267" s="176">
        <f t="shared" si="15"/>
        <v>741.39237328989839</v>
      </c>
      <c r="D267" s="176">
        <f t="shared" si="16"/>
        <v>1074.8626913855126</v>
      </c>
      <c r="E267" s="432">
        <f t="shared" si="8"/>
        <v>1816.2550646754109</v>
      </c>
      <c r="F267" s="415"/>
      <c r="G267" s="171">
        <f t="shared" si="9"/>
        <v>3.1111654124163547E-2</v>
      </c>
      <c r="H267" s="421">
        <f t="shared" si="10"/>
        <v>2854.0335864568397</v>
      </c>
      <c r="I267" s="420">
        <f t="shared" si="11"/>
        <v>4021.6057492399023</v>
      </c>
      <c r="J267" s="415"/>
      <c r="K267" s="422"/>
      <c r="L267" s="437"/>
      <c r="M267" s="176"/>
      <c r="N267" s="432"/>
      <c r="O267" s="415"/>
      <c r="P267" s="171"/>
      <c r="Q267" s="420"/>
      <c r="R267" s="420"/>
      <c r="S267" s="434"/>
    </row>
    <row r="268" spans="2:19" s="429" customFormat="1" ht="10.8">
      <c r="B268" s="422">
        <v>2045</v>
      </c>
      <c r="C268" s="176">
        <f t="shared" si="15"/>
        <v>672.03398133067276</v>
      </c>
      <c r="D268" s="176">
        <f t="shared" si="16"/>
        <v>1334.0570193247804</v>
      </c>
      <c r="E268" s="432">
        <f t="shared" si="8"/>
        <v>2006.0910006554532</v>
      </c>
      <c r="F268" s="415"/>
      <c r="G268" s="171">
        <f t="shared" si="9"/>
        <v>3.4363460599705804E-2</v>
      </c>
      <c r="H268" s="421">
        <f t="shared" si="10"/>
        <v>2664.1976504767972</v>
      </c>
      <c r="I268" s="420">
        <f t="shared" si="11"/>
        <v>3831.7698132598598</v>
      </c>
      <c r="J268" s="415"/>
      <c r="K268" s="422"/>
      <c r="L268" s="437"/>
      <c r="M268" s="176"/>
      <c r="N268" s="432"/>
      <c r="O268" s="415"/>
      <c r="P268" s="171"/>
      <c r="Q268" s="420"/>
      <c r="R268" s="420"/>
      <c r="S268" s="434"/>
    </row>
    <row r="269" spans="2:19" s="429" customFormat="1" ht="10.8">
      <c r="B269" s="422">
        <v>2046</v>
      </c>
      <c r="C269" s="176">
        <f t="shared" si="15"/>
        <v>1039.5531846673366</v>
      </c>
      <c r="D269" s="176">
        <f t="shared" si="16"/>
        <v>30.788852099999996</v>
      </c>
      <c r="E269" s="432">
        <f t="shared" si="8"/>
        <v>1070.3420367673366</v>
      </c>
      <c r="F269" s="415"/>
      <c r="G269" s="171">
        <f t="shared" si="9"/>
        <v>1.8334490507482381E-2</v>
      </c>
      <c r="H269" s="421">
        <f t="shared" si="10"/>
        <v>3599.9466143649138</v>
      </c>
      <c r="I269" s="420">
        <f t="shared" si="11"/>
        <v>4767.5187771479759</v>
      </c>
      <c r="J269" s="415"/>
      <c r="K269" s="422"/>
      <c r="L269" s="437"/>
      <c r="M269" s="176"/>
      <c r="N269" s="432"/>
      <c r="O269" s="415"/>
      <c r="P269" s="171"/>
      <c r="Q269" s="420"/>
      <c r="R269" s="420"/>
      <c r="S269" s="434"/>
    </row>
    <row r="270" spans="2:19" s="429" customFormat="1" ht="10.8">
      <c r="B270" s="422">
        <v>2047</v>
      </c>
      <c r="C270" s="176">
        <f t="shared" si="15"/>
        <v>30.743565488155767</v>
      </c>
      <c r="D270" s="176">
        <f t="shared" si="16"/>
        <v>30.168512099999997</v>
      </c>
      <c r="E270" s="432">
        <f t="shared" si="8"/>
        <v>60.912077588155768</v>
      </c>
      <c r="F270" s="415"/>
      <c r="G270" s="171">
        <f t="shared" si="9"/>
        <v>1.0433972225402117E-3</v>
      </c>
      <c r="H270" s="421">
        <f t="shared" si="10"/>
        <v>4609.3765735440948</v>
      </c>
      <c r="I270" s="420">
        <f t="shared" si="11"/>
        <v>5776.9487363271573</v>
      </c>
      <c r="J270" s="415"/>
      <c r="K270" s="422"/>
      <c r="L270" s="437"/>
      <c r="M270" s="176"/>
      <c r="N270" s="432"/>
      <c r="O270" s="415"/>
      <c r="P270" s="171"/>
      <c r="Q270" s="420"/>
      <c r="R270" s="420"/>
      <c r="S270" s="434"/>
    </row>
    <row r="271" spans="2:19" s="429" customFormat="1" ht="10.8">
      <c r="B271" s="422">
        <v>2048</v>
      </c>
      <c r="C271" s="176">
        <f t="shared" si="15"/>
        <v>0</v>
      </c>
      <c r="D271" s="176">
        <f t="shared" si="16"/>
        <v>29.523358609999999</v>
      </c>
      <c r="E271" s="432">
        <f t="shared" si="8"/>
        <v>29.523358609999999</v>
      </c>
      <c r="F271" s="415"/>
      <c r="G271" s="171">
        <f t="shared" si="9"/>
        <v>5.0572220803255831E-4</v>
      </c>
      <c r="H271" s="421">
        <f t="shared" si="10"/>
        <v>4640.7652925222501</v>
      </c>
      <c r="I271" s="420">
        <f t="shared" si="11"/>
        <v>5808.3374553053127</v>
      </c>
      <c r="J271" s="415"/>
      <c r="K271" s="422"/>
      <c r="L271" s="437"/>
      <c r="M271" s="176"/>
      <c r="N271" s="432"/>
      <c r="O271" s="415"/>
      <c r="P271" s="171"/>
    </row>
    <row r="272" spans="2:19" s="429" customFormat="1" ht="10.8">
      <c r="B272" s="422">
        <v>2049</v>
      </c>
      <c r="C272" s="176">
        <f t="shared" si="15"/>
        <v>588.55663862500501</v>
      </c>
      <c r="D272" s="176">
        <f t="shared" si="16"/>
        <v>28.664964739999998</v>
      </c>
      <c r="E272" s="432">
        <f t="shared" si="8"/>
        <v>617.22160336500497</v>
      </c>
      <c r="F272" s="415"/>
      <c r="G272" s="171">
        <f t="shared" si="9"/>
        <v>1.0572735853752726E-2</v>
      </c>
      <c r="H272" s="421">
        <f t="shared" si="10"/>
        <v>4053.0670477672456</v>
      </c>
      <c r="I272" s="420">
        <f t="shared" si="11"/>
        <v>5220.6392105503082</v>
      </c>
      <c r="J272" s="415"/>
      <c r="K272" s="422"/>
      <c r="L272" s="437"/>
      <c r="M272" s="176"/>
      <c r="N272" s="432"/>
      <c r="O272" s="415"/>
      <c r="P272" s="171"/>
    </row>
    <row r="273" spans="2:16" s="429" customFormat="1" ht="10.8">
      <c r="B273" s="422">
        <v>2050</v>
      </c>
      <c r="C273" s="176">
        <f t="shared" si="15"/>
        <v>194.1172007410035</v>
      </c>
      <c r="D273" s="176">
        <f t="shared" si="16"/>
        <v>13.775964740000001</v>
      </c>
      <c r="E273" s="432">
        <f t="shared" si="8"/>
        <v>207.89316548100351</v>
      </c>
      <c r="F273" s="415"/>
      <c r="G273" s="171">
        <f t="shared" si="9"/>
        <v>3.5611189116647435E-3</v>
      </c>
      <c r="H273" s="421">
        <f t="shared" si="10"/>
        <v>4462.3954856512464</v>
      </c>
      <c r="I273" s="420">
        <f t="shared" si="11"/>
        <v>5629.967648434309</v>
      </c>
      <c r="J273" s="415"/>
      <c r="K273" s="422"/>
      <c r="L273" s="437"/>
      <c r="M273" s="176"/>
      <c r="N273" s="432"/>
      <c r="O273" s="415"/>
      <c r="P273" s="171"/>
    </row>
    <row r="274" spans="2:16" s="429" customFormat="1" ht="10.8">
      <c r="B274" s="422">
        <v>2051</v>
      </c>
      <c r="C274" s="176">
        <f t="shared" si="15"/>
        <v>41.979918016633164</v>
      </c>
      <c r="D274" s="176">
        <f t="shared" si="16"/>
        <v>13.775964740000001</v>
      </c>
      <c r="E274" s="432">
        <f t="shared" si="8"/>
        <v>55.755882756633163</v>
      </c>
      <c r="F274" s="415"/>
      <c r="G274" s="171">
        <f t="shared" si="9"/>
        <v>9.5507386239376672E-4</v>
      </c>
      <c r="H274" s="421">
        <f t="shared" si="10"/>
        <v>4614.5327683756168</v>
      </c>
      <c r="I274" s="420">
        <f t="shared" si="11"/>
        <v>5782.1049311586794</v>
      </c>
      <c r="J274" s="415"/>
      <c r="K274" s="422"/>
      <c r="L274" s="437"/>
      <c r="M274" s="176"/>
      <c r="N274" s="432"/>
      <c r="O274" s="415"/>
      <c r="P274" s="171"/>
    </row>
    <row r="275" spans="2:16" s="429" customFormat="1" ht="10.8">
      <c r="B275" s="422">
        <v>2052</v>
      </c>
      <c r="C275" s="176">
        <f t="shared" si="15"/>
        <v>0</v>
      </c>
      <c r="D275" s="176">
        <f t="shared" si="16"/>
        <v>513.77596473999995</v>
      </c>
      <c r="E275" s="432">
        <f t="shared" si="8"/>
        <v>513.77596473999995</v>
      </c>
      <c r="F275" s="415"/>
      <c r="G275" s="171">
        <f t="shared" si="9"/>
        <v>8.8007573513117516E-3</v>
      </c>
      <c r="H275" s="421">
        <f t="shared" si="10"/>
        <v>4156.5126863922505</v>
      </c>
      <c r="I275" s="420">
        <f t="shared" si="11"/>
        <v>5324.0848491753131</v>
      </c>
      <c r="J275" s="415"/>
      <c r="K275" s="422"/>
      <c r="L275" s="437"/>
      <c r="M275" s="176"/>
      <c r="N275" s="432"/>
      <c r="O275" s="415"/>
      <c r="P275" s="171"/>
    </row>
    <row r="276" spans="2:16" s="429" customFormat="1" ht="10.8">
      <c r="B276" s="422">
        <v>2053</v>
      </c>
      <c r="C276" s="176">
        <f t="shared" si="15"/>
        <v>0</v>
      </c>
      <c r="D276" s="176">
        <f t="shared" si="16"/>
        <v>513.45176789000004</v>
      </c>
      <c r="E276" s="432">
        <f t="shared" si="8"/>
        <v>513.45176789000004</v>
      </c>
      <c r="F276" s="415"/>
      <c r="G276" s="171">
        <f t="shared" si="9"/>
        <v>8.7952040012005753E-3</v>
      </c>
      <c r="H276" s="421">
        <f t="shared" si="10"/>
        <v>4156.8368832422502</v>
      </c>
      <c r="I276" s="420">
        <f t="shared" si="11"/>
        <v>5324.4090460253128</v>
      </c>
      <c r="J276" s="415"/>
      <c r="K276" s="422"/>
      <c r="L276" s="437"/>
      <c r="M276" s="176"/>
      <c r="N276" s="432"/>
      <c r="O276" s="415"/>
      <c r="P276" s="171"/>
    </row>
    <row r="277" spans="2:16" s="429" customFormat="1" ht="10.8">
      <c r="B277" s="422">
        <v>2054</v>
      </c>
      <c r="C277" s="176">
        <f t="shared" si="15"/>
        <v>0</v>
      </c>
      <c r="D277" s="176">
        <f t="shared" si="16"/>
        <v>512.50378550999994</v>
      </c>
      <c r="E277" s="432">
        <f t="shared" si="8"/>
        <v>512.50378550999994</v>
      </c>
      <c r="F277" s="415"/>
      <c r="G277" s="171">
        <f t="shared" si="9"/>
        <v>8.7789654780459896E-3</v>
      </c>
      <c r="H277" s="421">
        <f t="shared" si="10"/>
        <v>4157.7848656222504</v>
      </c>
      <c r="I277" s="420">
        <f t="shared" si="11"/>
        <v>5325.357028405313</v>
      </c>
      <c r="J277" s="415"/>
      <c r="K277" s="415"/>
      <c r="L277" s="415"/>
      <c r="M277" s="415"/>
      <c r="N277" s="415"/>
      <c r="O277" s="415"/>
      <c r="P277" s="415"/>
    </row>
    <row r="278" spans="2:16" s="429" customFormat="1" ht="10.8">
      <c r="B278" s="415"/>
      <c r="C278" s="438">
        <f>SUM(C248:C277)</f>
        <v>43572.339694020244</v>
      </c>
      <c r="D278" s="438">
        <f>SUM(D248:D277)</f>
        <v>14806.268445132911</v>
      </c>
      <c r="E278" s="438">
        <f>SUM(E248:E277)</f>
        <v>58378.608139153126</v>
      </c>
      <c r="F278" s="415"/>
      <c r="G278" s="171">
        <f>SUM(G248:G277)</f>
        <v>1.0000000000000004</v>
      </c>
      <c r="H278" s="415"/>
      <c r="I278" s="415"/>
      <c r="J278" s="415"/>
      <c r="K278" s="415"/>
      <c r="L278" s="438">
        <f>SUM(L248:L277)</f>
        <v>43572.339694020229</v>
      </c>
      <c r="M278" s="438">
        <f>SUM(M248:M277)</f>
        <v>14806.268445132908</v>
      </c>
      <c r="N278" s="438">
        <f>SUM(N248:N277)</f>
        <v>58378.608139153141</v>
      </c>
      <c r="O278" s="415"/>
      <c r="P278" s="171">
        <f>SUM(P248:P260)</f>
        <v>1.0000000000000002</v>
      </c>
    </row>
    <row r="279" spans="2:16" s="429" customFormat="1" ht="10.8">
      <c r="B279" s="415"/>
      <c r="C279" s="176">
        <f>+C278-'Deuda Interna dólares'!DH6</f>
        <v>0</v>
      </c>
      <c r="D279" s="176">
        <f>+D278-'Deuda Externa dólares'!DH7</f>
        <v>0</v>
      </c>
      <c r="E279" s="176">
        <f>+E278-'Deuda Pública dólares'!DH6</f>
        <v>0</v>
      </c>
      <c r="F279" s="415"/>
      <c r="G279" s="415"/>
      <c r="H279" s="415"/>
      <c r="I279" s="415"/>
      <c r="J279" s="415"/>
      <c r="K279" s="415"/>
      <c r="L279" s="439">
        <f>+L278-C278</f>
        <v>0</v>
      </c>
      <c r="M279" s="176">
        <f>+M278-D278</f>
        <v>0</v>
      </c>
      <c r="N279" s="432">
        <f>+N278-E278</f>
        <v>0</v>
      </c>
      <c r="O279" s="415"/>
      <c r="P279" s="415"/>
    </row>
    <row r="280" spans="2:16" s="429" customFormat="1" ht="10.8">
      <c r="B280" s="440" t="s">
        <v>220</v>
      </c>
      <c r="C280" s="420"/>
      <c r="D280" s="415"/>
      <c r="E280" s="432"/>
      <c r="F280" s="415"/>
      <c r="G280" s="415"/>
      <c r="H280" s="415"/>
      <c r="I280" s="415"/>
      <c r="J280" s="415"/>
      <c r="K280" s="415"/>
      <c r="L280" s="415"/>
      <c r="M280" s="415"/>
      <c r="N280" s="415"/>
      <c r="O280" s="415"/>
      <c r="P280" s="415"/>
    </row>
  </sheetData>
  <mergeCells count="58">
    <mergeCell ref="B246:E246"/>
    <mergeCell ref="K246:N246"/>
    <mergeCell ref="B243:I243"/>
    <mergeCell ref="L243:R243"/>
    <mergeCell ref="B244:E244"/>
    <mergeCell ref="K244:N244"/>
    <mergeCell ref="B245:E245"/>
    <mergeCell ref="K245:N245"/>
    <mergeCell ref="B206:E206"/>
    <mergeCell ref="K206:N206"/>
    <mergeCell ref="D128:K128"/>
    <mergeCell ref="D153:K153"/>
    <mergeCell ref="D154:K154"/>
    <mergeCell ref="D155:K155"/>
    <mergeCell ref="D156:K156"/>
    <mergeCell ref="D157:K157"/>
    <mergeCell ref="D158:K158"/>
    <mergeCell ref="B204:E204"/>
    <mergeCell ref="K204:N204"/>
    <mergeCell ref="B205:E205"/>
    <mergeCell ref="K205:N205"/>
    <mergeCell ref="D127:K127"/>
    <mergeCell ref="D71:K71"/>
    <mergeCell ref="D94:K94"/>
    <mergeCell ref="D95:K95"/>
    <mergeCell ref="D96:K96"/>
    <mergeCell ref="D97:K97"/>
    <mergeCell ref="D98:K98"/>
    <mergeCell ref="D99:K99"/>
    <mergeCell ref="D123:K123"/>
    <mergeCell ref="D124:K124"/>
    <mergeCell ref="D125:K125"/>
    <mergeCell ref="D126:K126"/>
    <mergeCell ref="D70:K70"/>
    <mergeCell ref="C26:G26"/>
    <mergeCell ref="I26:M26"/>
    <mergeCell ref="C27:G27"/>
    <mergeCell ref="I27:M27"/>
    <mergeCell ref="E43:J43"/>
    <mergeCell ref="E44:J44"/>
    <mergeCell ref="E45:J45"/>
    <mergeCell ref="E46:J46"/>
    <mergeCell ref="D67:K67"/>
    <mergeCell ref="D68:K68"/>
    <mergeCell ref="D69:K69"/>
    <mergeCell ref="C9:G9"/>
    <mergeCell ref="I9:M9"/>
    <mergeCell ref="C24:G24"/>
    <mergeCell ref="I24:M24"/>
    <mergeCell ref="C25:G25"/>
    <mergeCell ref="I25:M25"/>
    <mergeCell ref="C8:G8"/>
    <mergeCell ref="I8:M8"/>
    <mergeCell ref="B2:N2"/>
    <mergeCell ref="C6:G6"/>
    <mergeCell ref="I6:M6"/>
    <mergeCell ref="C7:G7"/>
    <mergeCell ref="I7:M7"/>
  </mergeCells>
  <hyperlinks>
    <hyperlink ref="O91" location="INDICE!A53" display="Regresar al Indice" xr:uid="{CBAFD7D4-BDDA-459A-8DFF-E3FF2CA4A7C0}"/>
    <hyperlink ref="O2" location="INDICE!I5" display="Å INDICE" xr:uid="{112F9055-90E1-4750-9C93-3A16F19166DE}"/>
    <hyperlink ref="O153" location="INDICE!I5" display="Å INDICE" xr:uid="{9FB6FDB1-4BF7-4A99-A408-0D9D17232871}"/>
  </hyperlinks>
  <printOptions horizontalCentered="1" verticalCentered="1"/>
  <pageMargins left="0.25" right="0.25" top="0.51" bottom="0.37" header="0" footer="0"/>
  <pageSetup scale="55" orientation="landscape" horizontalDpi="300" verticalDpi="300" r:id="rId1"/>
  <headerFooter alignWithMargins="0"/>
  <rowBreaks count="3" manualBreakCount="3">
    <brk id="66" max="14" man="1"/>
    <brk id="118" max="14" man="1"/>
    <brk id="179" max="14" man="1"/>
  </rowBreaks>
  <colBreaks count="1" manualBreakCount="1">
    <brk id="15" max="13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</sheetPr>
  <dimension ref="A1:AI137"/>
  <sheetViews>
    <sheetView showGridLines="0" topLeftCell="A116" zoomScaleNormal="100" workbookViewId="0">
      <selection activeCell="AF110" sqref="AF110"/>
    </sheetView>
  </sheetViews>
  <sheetFormatPr baseColWidth="10" defaultColWidth="11.44140625" defaultRowHeight="13.2"/>
  <cols>
    <col min="1" max="1" width="4.44140625" style="8" customWidth="1"/>
    <col min="2" max="2" width="11.44140625" style="8"/>
    <col min="3" max="3" width="18.5546875" style="8" bestFit="1" customWidth="1"/>
    <col min="4" max="4" width="19.33203125" style="8" bestFit="1" customWidth="1"/>
    <col min="5" max="5" width="19" style="8" bestFit="1" customWidth="1"/>
    <col min="6" max="6" width="19.21875" style="8" bestFit="1" customWidth="1"/>
    <col min="7" max="7" width="18.5546875" style="8" bestFit="1" customWidth="1"/>
    <col min="8" max="9" width="19.109375" style="8" bestFit="1" customWidth="1"/>
    <col min="10" max="10" width="18.44140625" style="8" bestFit="1" customWidth="1"/>
    <col min="11" max="11" width="18.77734375" style="8" bestFit="1" customWidth="1"/>
    <col min="12" max="12" width="17.6640625" style="8" bestFit="1" customWidth="1"/>
    <col min="13" max="13" width="17.88671875" style="8" bestFit="1" customWidth="1"/>
    <col min="14" max="14" width="13.33203125" style="8" customWidth="1"/>
    <col min="15" max="15" width="13.109375" style="8" customWidth="1"/>
    <col min="16" max="16" width="13.33203125" style="8" customWidth="1"/>
    <col min="17" max="17" width="15.21875" style="8" bestFit="1" customWidth="1"/>
    <col min="18" max="18" width="16.77734375" style="8" bestFit="1" customWidth="1"/>
    <col min="19" max="19" width="16.21875" style="8" bestFit="1" customWidth="1"/>
    <col min="20" max="20" width="17.44140625" style="8" bestFit="1" customWidth="1"/>
    <col min="21" max="21" width="15.6640625" style="8" bestFit="1" customWidth="1"/>
    <col min="22" max="22" width="14.6640625" style="8" bestFit="1" customWidth="1"/>
    <col min="23" max="23" width="15.88671875" style="8" bestFit="1" customWidth="1"/>
    <col min="24" max="24" width="17.109375" style="8" bestFit="1" customWidth="1"/>
    <col min="25" max="25" width="17.33203125" style="8" bestFit="1" customWidth="1"/>
    <col min="26" max="26" width="14.33203125" style="8" bestFit="1" customWidth="1"/>
    <col min="27" max="27" width="15.33203125" style="8" bestFit="1" customWidth="1"/>
    <col min="28" max="28" width="16.44140625" style="8" bestFit="1" customWidth="1"/>
    <col min="29" max="30" width="15.44140625" style="8" bestFit="1" customWidth="1"/>
    <col min="31" max="31" width="21.21875" style="8" customWidth="1"/>
    <col min="32" max="32" width="19.5546875" style="8" customWidth="1"/>
    <col min="33" max="33" width="21" style="8" bestFit="1" customWidth="1"/>
    <col min="34" max="34" width="22.77734375" style="8" customWidth="1"/>
    <col min="35" max="35" width="21" style="8" bestFit="1" customWidth="1"/>
    <col min="36" max="36" width="14.6640625" style="8" bestFit="1" customWidth="1"/>
    <col min="37" max="37" width="12.44140625" style="8" bestFit="1" customWidth="1"/>
    <col min="38" max="16384" width="11.44140625" style="8"/>
  </cols>
  <sheetData>
    <row r="1" spans="2:19" s="2" customFormat="1" ht="11.4">
      <c r="E1" s="2" t="s">
        <v>116</v>
      </c>
    </row>
    <row r="2" spans="2:19" s="2" customFormat="1" ht="31.5" customHeight="1">
      <c r="B2" s="525" t="s">
        <v>221</v>
      </c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1" t="s">
        <v>41</v>
      </c>
    </row>
    <row r="3" spans="2:19" s="2" customFormat="1" ht="31.5" customHeight="1"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8"/>
    </row>
    <row r="4" spans="2:19" s="2" customFormat="1" ht="15.6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9"/>
    </row>
    <row r="5" spans="2:19" s="264" customFormat="1" ht="12.75" customHeight="1">
      <c r="B5" s="493" t="s">
        <v>199</v>
      </c>
      <c r="C5" s="493"/>
      <c r="D5" s="493"/>
      <c r="E5" s="493"/>
      <c r="F5" s="493"/>
      <c r="G5" s="184"/>
      <c r="H5" s="493" t="s">
        <v>130</v>
      </c>
      <c r="I5" s="493"/>
      <c r="J5" s="493"/>
      <c r="K5" s="493"/>
      <c r="L5" s="493"/>
      <c r="M5" s="184"/>
      <c r="N5" s="493" t="str">
        <f>+H5</f>
        <v>Gobierno Central de Costa Rica</v>
      </c>
      <c r="O5" s="493"/>
      <c r="P5" s="493"/>
      <c r="Q5" s="493"/>
      <c r="R5" s="493"/>
    </row>
    <row r="6" spans="2:19" s="264" customFormat="1" ht="12.75" customHeight="1">
      <c r="B6" s="493" t="s">
        <v>222</v>
      </c>
      <c r="C6" s="493"/>
      <c r="D6" s="493"/>
      <c r="E6" s="493"/>
      <c r="F6" s="493"/>
      <c r="G6" s="265"/>
      <c r="H6" s="493" t="s">
        <v>222</v>
      </c>
      <c r="I6" s="493"/>
      <c r="J6" s="493"/>
      <c r="K6" s="493"/>
      <c r="L6" s="493"/>
      <c r="M6" s="265"/>
      <c r="N6" s="493" t="str">
        <f>+H6</f>
        <v>Perfil de Vencimientos Deuda Pública</v>
      </c>
      <c r="O6" s="493"/>
      <c r="P6" s="493"/>
      <c r="Q6" s="493"/>
      <c r="R6" s="493"/>
    </row>
    <row r="7" spans="2:19" s="264" customFormat="1" ht="14.4">
      <c r="B7" s="491">
        <v>2025</v>
      </c>
      <c r="C7" s="491"/>
      <c r="D7" s="491"/>
      <c r="E7" s="491"/>
      <c r="F7" s="491"/>
      <c r="G7" s="184"/>
      <c r="H7" s="491">
        <v>2025</v>
      </c>
      <c r="I7" s="491"/>
      <c r="J7" s="491"/>
      <c r="K7" s="491"/>
      <c r="L7" s="491"/>
      <c r="M7" s="184"/>
      <c r="N7" s="491">
        <f>+B7</f>
        <v>2025</v>
      </c>
      <c r="O7" s="491"/>
      <c r="P7" s="491"/>
      <c r="Q7" s="491"/>
      <c r="R7" s="491"/>
    </row>
    <row r="8" spans="2:19" s="264" customFormat="1" ht="14.4">
      <c r="B8" s="492" t="s">
        <v>346</v>
      </c>
      <c r="C8" s="491"/>
      <c r="D8" s="491"/>
      <c r="E8" s="491"/>
      <c r="F8" s="491"/>
      <c r="G8" s="184"/>
      <c r="H8" s="492" t="str">
        <f>+B8</f>
        <v>Al 31 de Julio del 2025</v>
      </c>
      <c r="I8" s="491"/>
      <c r="J8" s="491"/>
      <c r="K8" s="491"/>
      <c r="L8" s="491"/>
      <c r="M8" s="184"/>
      <c r="N8" s="492" t="str">
        <f>+B8</f>
        <v>Al 31 de Julio del 2025</v>
      </c>
      <c r="O8" s="491"/>
      <c r="P8" s="491"/>
      <c r="Q8" s="491"/>
      <c r="R8" s="491"/>
    </row>
    <row r="9" spans="2:19" s="264" customFormat="1" ht="14.4">
      <c r="B9" s="491" t="s">
        <v>133</v>
      </c>
      <c r="C9" s="491"/>
      <c r="D9" s="491"/>
      <c r="E9" s="491"/>
      <c r="F9" s="491"/>
      <c r="G9" s="184"/>
      <c r="H9" s="494" t="s">
        <v>134</v>
      </c>
      <c r="I9" s="494"/>
      <c r="J9" s="494"/>
      <c r="K9" s="494"/>
      <c r="L9" s="494"/>
      <c r="M9" s="184"/>
      <c r="N9" s="492" t="s">
        <v>296</v>
      </c>
      <c r="O9" s="492"/>
      <c r="P9" s="492"/>
      <c r="Q9" s="492"/>
      <c r="R9" s="492"/>
    </row>
    <row r="10" spans="2:19">
      <c r="B10" s="2"/>
      <c r="C10" s="2"/>
      <c r="D10" s="2"/>
      <c r="E10" s="2"/>
      <c r="F10" s="2"/>
    </row>
    <row r="11" spans="2:19">
      <c r="B11" s="2"/>
      <c r="C11" s="2"/>
      <c r="D11" s="2"/>
      <c r="E11" s="2"/>
      <c r="F11" s="2"/>
    </row>
    <row r="12" spans="2:19">
      <c r="B12" s="2"/>
      <c r="C12" s="2"/>
      <c r="D12" s="2"/>
      <c r="E12" s="2"/>
      <c r="F12" s="2"/>
    </row>
    <row r="13" spans="2:19">
      <c r="B13" s="2"/>
      <c r="C13" s="2"/>
      <c r="D13" s="2"/>
      <c r="E13" s="2"/>
      <c r="F13" s="2"/>
    </row>
    <row r="14" spans="2:19">
      <c r="B14" s="2"/>
      <c r="C14" s="2"/>
      <c r="D14" s="2"/>
      <c r="E14" s="2"/>
      <c r="F14" s="2"/>
    </row>
    <row r="15" spans="2:19">
      <c r="B15" s="2"/>
      <c r="C15" s="2"/>
      <c r="D15" s="2"/>
      <c r="E15" s="2"/>
      <c r="F15" s="2"/>
    </row>
    <row r="16" spans="2:19">
      <c r="B16" s="2"/>
      <c r="C16" s="2"/>
      <c r="D16" s="2"/>
      <c r="E16" s="2"/>
      <c r="F16" s="2"/>
    </row>
    <row r="17" spans="1:19">
      <c r="B17" s="2"/>
      <c r="C17" s="2"/>
      <c r="D17" s="2"/>
      <c r="E17" s="2"/>
      <c r="F17" s="2"/>
    </row>
    <row r="18" spans="1:19" ht="12" customHeight="1">
      <c r="B18" s="2"/>
      <c r="C18" s="2"/>
      <c r="D18" s="2"/>
      <c r="E18" s="2"/>
      <c r="F18" s="2"/>
    </row>
    <row r="19" spans="1:19">
      <c r="B19" s="2"/>
      <c r="C19" s="2"/>
      <c r="D19" s="2"/>
      <c r="E19" s="2"/>
      <c r="F19" s="2"/>
    </row>
    <row r="20" spans="1:19">
      <c r="B20" s="5"/>
      <c r="C20" s="2"/>
      <c r="D20" s="2"/>
      <c r="E20" s="2"/>
      <c r="F20" s="2"/>
    </row>
    <row r="21" spans="1:19">
      <c r="B21" s="2"/>
      <c r="C21" s="2"/>
      <c r="D21" s="2"/>
      <c r="E21" s="2"/>
      <c r="F21" s="2"/>
    </row>
    <row r="23" spans="1:19" s="264" customFormat="1" ht="12.75" customHeight="1">
      <c r="B23" s="493" t="str">
        <f>+B5</f>
        <v xml:space="preserve">Gobierno Central de Costa Rica </v>
      </c>
      <c r="C23" s="493"/>
      <c r="D23" s="493"/>
      <c r="E23" s="493"/>
      <c r="F23" s="493"/>
      <c r="G23" s="184"/>
      <c r="H23" s="493" t="str">
        <f>+H5</f>
        <v>Gobierno Central de Costa Rica</v>
      </c>
      <c r="I23" s="493"/>
      <c r="J23" s="493"/>
      <c r="K23" s="493"/>
      <c r="L23" s="493"/>
      <c r="M23" s="184"/>
      <c r="N23" s="493" t="str">
        <f>+N5</f>
        <v>Gobierno Central de Costa Rica</v>
      </c>
      <c r="O23" s="493"/>
      <c r="P23" s="493"/>
      <c r="Q23" s="493"/>
      <c r="R23" s="493"/>
    </row>
    <row r="24" spans="1:19" s="264" customFormat="1" ht="12.75" customHeight="1">
      <c r="A24" s="184"/>
      <c r="B24" s="493" t="str">
        <f>+B6</f>
        <v>Perfil de Vencimientos Deuda Pública</v>
      </c>
      <c r="C24" s="493"/>
      <c r="D24" s="493"/>
      <c r="E24" s="493"/>
      <c r="F24" s="493"/>
      <c r="G24" s="265"/>
      <c r="H24" s="493" t="str">
        <f>+H6</f>
        <v>Perfil de Vencimientos Deuda Pública</v>
      </c>
      <c r="I24" s="493"/>
      <c r="J24" s="493"/>
      <c r="K24" s="493"/>
      <c r="L24" s="493"/>
      <c r="M24" s="265"/>
      <c r="N24" s="493" t="str">
        <f>+N6</f>
        <v>Perfil de Vencimientos Deuda Pública</v>
      </c>
      <c r="O24" s="493"/>
      <c r="P24" s="493"/>
      <c r="Q24" s="493"/>
      <c r="R24" s="493"/>
      <c r="S24" s="184"/>
    </row>
    <row r="25" spans="1:19" s="264" customFormat="1" ht="14.4">
      <c r="A25" s="184"/>
      <c r="B25" s="491">
        <v>2026</v>
      </c>
      <c r="C25" s="491"/>
      <c r="D25" s="491"/>
      <c r="E25" s="491"/>
      <c r="F25" s="491"/>
      <c r="G25" s="184"/>
      <c r="H25" s="491">
        <f>+B25</f>
        <v>2026</v>
      </c>
      <c r="I25" s="491"/>
      <c r="J25" s="491"/>
      <c r="K25" s="491"/>
      <c r="L25" s="491"/>
      <c r="M25" s="184"/>
      <c r="N25" s="491">
        <f>+B25</f>
        <v>2026</v>
      </c>
      <c r="O25" s="491"/>
      <c r="P25" s="491"/>
      <c r="Q25" s="491"/>
      <c r="R25" s="491"/>
    </row>
    <row r="26" spans="1:19" s="264" customFormat="1" ht="14.4">
      <c r="A26" s="187"/>
      <c r="B26" s="492" t="str">
        <f>+B8</f>
        <v>Al 31 de Julio del 2025</v>
      </c>
      <c r="C26" s="491"/>
      <c r="D26" s="491"/>
      <c r="E26" s="491"/>
      <c r="F26" s="491"/>
      <c r="G26" s="184"/>
      <c r="H26" s="492" t="str">
        <f>+B26</f>
        <v>Al 31 de Julio del 2025</v>
      </c>
      <c r="I26" s="491"/>
      <c r="J26" s="491"/>
      <c r="K26" s="491"/>
      <c r="L26" s="491"/>
      <c r="M26" s="184"/>
      <c r="N26" s="492" t="str">
        <f>+H26</f>
        <v>Al 31 de Julio del 2025</v>
      </c>
      <c r="O26" s="491"/>
      <c r="P26" s="491"/>
      <c r="Q26" s="491"/>
      <c r="R26" s="491"/>
    </row>
    <row r="27" spans="1:19" s="264" customFormat="1" ht="14.4">
      <c r="A27" s="184"/>
      <c r="B27" s="491" t="str">
        <f>+B9</f>
        <v>-millones de colones-</v>
      </c>
      <c r="C27" s="491"/>
      <c r="D27" s="491"/>
      <c r="E27" s="491"/>
      <c r="F27" s="491"/>
      <c r="G27" s="184"/>
      <c r="H27" s="494" t="str">
        <f>+H9</f>
        <v>-millones de dólares-</v>
      </c>
      <c r="I27" s="494"/>
      <c r="J27" s="494"/>
      <c r="K27" s="494"/>
      <c r="L27" s="494"/>
      <c r="M27" s="184"/>
      <c r="N27" s="492" t="str">
        <f>+N9</f>
        <v>Como porcentaje total de la Deuda</v>
      </c>
      <c r="O27" s="491"/>
      <c r="P27" s="491"/>
      <c r="Q27" s="491"/>
      <c r="R27" s="491"/>
    </row>
    <row r="28" spans="1:19">
      <c r="A28" s="2"/>
      <c r="B28" s="2"/>
      <c r="C28" s="2"/>
      <c r="D28" s="2"/>
      <c r="E28" s="2"/>
      <c r="F28" s="2"/>
    </row>
    <row r="29" spans="1:19">
      <c r="A29" s="2"/>
      <c r="B29" s="2"/>
      <c r="C29" s="2"/>
      <c r="D29" s="2"/>
      <c r="E29" s="2"/>
      <c r="F29" s="2"/>
    </row>
    <row r="30" spans="1:19">
      <c r="A30" s="2"/>
      <c r="B30" s="2"/>
      <c r="C30" s="2"/>
      <c r="D30" s="2"/>
      <c r="E30" s="2"/>
      <c r="F30" s="2"/>
    </row>
    <row r="31" spans="1:19">
      <c r="A31" s="2"/>
      <c r="B31" s="2"/>
      <c r="C31" s="2"/>
      <c r="D31" s="2"/>
      <c r="E31" s="2"/>
      <c r="F31" s="2"/>
    </row>
    <row r="32" spans="1:19">
      <c r="A32" s="2"/>
      <c r="B32" s="2"/>
      <c r="C32" s="2"/>
      <c r="D32" s="2"/>
      <c r="E32" s="2"/>
      <c r="F32" s="2"/>
    </row>
    <row r="33" spans="1:19">
      <c r="A33" s="2"/>
      <c r="B33" s="2"/>
      <c r="C33" s="2"/>
      <c r="D33" s="2"/>
      <c r="E33" s="2"/>
      <c r="F33" s="2"/>
    </row>
    <row r="34" spans="1:19">
      <c r="A34" s="2"/>
      <c r="B34" s="2"/>
      <c r="C34" s="2"/>
      <c r="D34" s="2"/>
      <c r="E34" s="2"/>
      <c r="F34" s="2"/>
    </row>
    <row r="35" spans="1:19">
      <c r="A35" s="2"/>
      <c r="B35" s="2"/>
      <c r="C35" s="2"/>
      <c r="D35" s="2"/>
      <c r="E35" s="2"/>
      <c r="F35" s="2"/>
    </row>
    <row r="36" spans="1:19">
      <c r="A36" s="2"/>
      <c r="B36" s="2"/>
      <c r="C36" s="2"/>
      <c r="D36" s="2"/>
      <c r="E36" s="2"/>
      <c r="F36" s="2"/>
    </row>
    <row r="37" spans="1:19">
      <c r="A37" s="2"/>
      <c r="B37" s="2"/>
      <c r="C37" s="2"/>
      <c r="D37" s="2"/>
      <c r="E37" s="2"/>
      <c r="F37" s="2"/>
    </row>
    <row r="38" spans="1:19">
      <c r="A38" s="2"/>
      <c r="B38" s="5"/>
      <c r="C38" s="2"/>
      <c r="D38" s="2"/>
      <c r="E38" s="2"/>
      <c r="F38" s="2"/>
    </row>
    <row r="39" spans="1:19">
      <c r="A39" s="2"/>
      <c r="B39" s="2"/>
      <c r="C39" s="2"/>
      <c r="D39" s="2"/>
      <c r="E39" s="2"/>
      <c r="F39" s="2"/>
    </row>
    <row r="40" spans="1:1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9" s="2" customFormat="1" ht="11.4"/>
    <row r="43" spans="1:19" s="2" customFormat="1" ht="26.25" customHeight="1">
      <c r="B43" s="504"/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5"/>
      <c r="S43" s="1" t="s">
        <v>41</v>
      </c>
    </row>
    <row r="44" spans="1:1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9" s="264" customFormat="1" ht="12.75" customHeight="1">
      <c r="A45" s="184"/>
      <c r="B45" s="502" t="str">
        <f>+B23</f>
        <v xml:space="preserve">Gobierno Central de Costa Rica </v>
      </c>
      <c r="C45" s="493"/>
      <c r="D45" s="493"/>
      <c r="E45" s="493"/>
      <c r="F45" s="493"/>
      <c r="G45" s="184"/>
      <c r="H45" s="493" t="str">
        <f>+H23</f>
        <v>Gobierno Central de Costa Rica</v>
      </c>
      <c r="I45" s="493"/>
      <c r="J45" s="493"/>
      <c r="K45" s="493"/>
      <c r="L45" s="493"/>
      <c r="M45" s="184"/>
      <c r="N45" s="493" t="str">
        <f>+N23</f>
        <v>Gobierno Central de Costa Rica</v>
      </c>
      <c r="O45" s="493"/>
      <c r="P45" s="493"/>
      <c r="Q45" s="493"/>
      <c r="R45" s="493"/>
    </row>
    <row r="46" spans="1:19" s="264" customFormat="1" ht="12.75" customHeight="1">
      <c r="A46" s="184"/>
      <c r="B46" s="493" t="str">
        <f>+B24</f>
        <v>Perfil de Vencimientos Deuda Pública</v>
      </c>
      <c r="C46" s="493"/>
      <c r="D46" s="493"/>
      <c r="E46" s="493"/>
      <c r="F46" s="493"/>
      <c r="G46" s="265"/>
      <c r="H46" s="493" t="str">
        <f>+H24</f>
        <v>Perfil de Vencimientos Deuda Pública</v>
      </c>
      <c r="I46" s="493"/>
      <c r="J46" s="493"/>
      <c r="K46" s="493"/>
      <c r="L46" s="493"/>
      <c r="M46" s="265"/>
      <c r="N46" s="493" t="str">
        <f>+N24</f>
        <v>Perfil de Vencimientos Deuda Pública</v>
      </c>
      <c r="O46" s="493"/>
      <c r="P46" s="493"/>
      <c r="Q46" s="493"/>
      <c r="R46" s="493"/>
    </row>
    <row r="47" spans="1:19" s="264" customFormat="1" ht="14.4">
      <c r="A47" s="184"/>
      <c r="B47" s="491">
        <v>2027</v>
      </c>
      <c r="C47" s="491"/>
      <c r="D47" s="491"/>
      <c r="E47" s="491"/>
      <c r="F47" s="491"/>
      <c r="G47" s="184"/>
      <c r="H47" s="491">
        <f>+B47</f>
        <v>2027</v>
      </c>
      <c r="I47" s="491"/>
      <c r="J47" s="491"/>
      <c r="K47" s="491"/>
      <c r="L47" s="491"/>
      <c r="M47" s="184"/>
      <c r="N47" s="493">
        <f>+B47</f>
        <v>2027</v>
      </c>
      <c r="O47" s="493"/>
      <c r="P47" s="493"/>
      <c r="Q47" s="493"/>
      <c r="R47" s="493"/>
    </row>
    <row r="48" spans="1:19" s="264" customFormat="1" ht="14.4">
      <c r="A48" s="184"/>
      <c r="B48" s="492" t="str">
        <f>+B26</f>
        <v>Al 31 de Julio del 2025</v>
      </c>
      <c r="C48" s="491"/>
      <c r="D48" s="491"/>
      <c r="E48" s="491"/>
      <c r="F48" s="491"/>
      <c r="G48" s="184"/>
      <c r="H48" s="492" t="str">
        <f>+B48</f>
        <v>Al 31 de Julio del 2025</v>
      </c>
      <c r="I48" s="491"/>
      <c r="J48" s="491"/>
      <c r="K48" s="491"/>
      <c r="L48" s="491"/>
      <c r="M48" s="184"/>
      <c r="N48" s="502" t="str">
        <f>+B48</f>
        <v>Al 31 de Julio del 2025</v>
      </c>
      <c r="O48" s="493"/>
      <c r="P48" s="493"/>
      <c r="Q48" s="493"/>
      <c r="R48" s="493"/>
    </row>
    <row r="49" spans="1:18" s="264" customFormat="1" ht="14.4">
      <c r="A49" s="184"/>
      <c r="B49" s="491" t="str">
        <f>+B27</f>
        <v>-millones de colones-</v>
      </c>
      <c r="C49" s="491"/>
      <c r="D49" s="491"/>
      <c r="E49" s="491"/>
      <c r="F49" s="491"/>
      <c r="G49" s="184"/>
      <c r="H49" s="494" t="str">
        <f>+H27</f>
        <v>-millones de dólares-</v>
      </c>
      <c r="I49" s="494"/>
      <c r="J49" s="494"/>
      <c r="K49" s="494"/>
      <c r="L49" s="494"/>
      <c r="M49" s="184"/>
      <c r="N49" s="502" t="str">
        <f>+N27</f>
        <v>Como porcentaje total de la Deuda</v>
      </c>
      <c r="O49" s="493"/>
      <c r="P49" s="493"/>
      <c r="Q49" s="493"/>
      <c r="R49" s="493"/>
    </row>
    <row r="50" spans="1:18">
      <c r="A50" s="2"/>
      <c r="B50" s="2"/>
      <c r="C50" s="2"/>
      <c r="D50" s="2"/>
      <c r="E50" s="2"/>
      <c r="F50" s="2"/>
    </row>
    <row r="51" spans="1:18">
      <c r="A51" s="2"/>
      <c r="B51" s="2"/>
      <c r="C51" s="2"/>
      <c r="D51" s="2"/>
      <c r="E51" s="2"/>
      <c r="F51" s="2"/>
    </row>
    <row r="52" spans="1:18">
      <c r="A52" s="2"/>
      <c r="B52" s="2"/>
      <c r="C52" s="2"/>
      <c r="D52" s="2"/>
      <c r="E52" s="2"/>
      <c r="F52" s="2"/>
    </row>
    <row r="53" spans="1:18">
      <c r="A53" s="2"/>
      <c r="B53" s="2"/>
      <c r="C53" s="2"/>
      <c r="D53" s="2"/>
      <c r="E53" s="2"/>
      <c r="F53" s="2"/>
    </row>
    <row r="54" spans="1:18">
      <c r="A54" s="2"/>
      <c r="B54" s="2"/>
      <c r="C54" s="2"/>
      <c r="D54" s="2"/>
      <c r="E54" s="2"/>
      <c r="F54" s="2"/>
    </row>
    <row r="55" spans="1:18">
      <c r="A55" s="2"/>
      <c r="B55" s="2"/>
      <c r="C55" s="2"/>
      <c r="D55" s="2"/>
      <c r="E55" s="2"/>
      <c r="F55" s="2"/>
    </row>
    <row r="56" spans="1:18">
      <c r="A56" s="2"/>
      <c r="B56" s="2"/>
      <c r="C56" s="2"/>
      <c r="D56" s="2"/>
      <c r="E56" s="2"/>
      <c r="F56" s="2"/>
    </row>
    <row r="57" spans="1:18">
      <c r="A57" s="2"/>
      <c r="B57" s="2"/>
      <c r="C57" s="2"/>
      <c r="D57" s="2"/>
      <c r="E57" s="2"/>
      <c r="F57" s="2"/>
    </row>
    <row r="58" spans="1:18">
      <c r="A58" s="2"/>
      <c r="B58" s="2"/>
      <c r="C58" s="2"/>
      <c r="D58" s="2"/>
      <c r="E58" s="2"/>
      <c r="F58" s="2"/>
    </row>
    <row r="59" spans="1:18">
      <c r="A59" s="2"/>
      <c r="B59" s="2"/>
      <c r="C59" s="2"/>
      <c r="D59" s="2"/>
      <c r="E59" s="2"/>
      <c r="F59" s="2"/>
    </row>
    <row r="60" spans="1:18">
      <c r="A60" s="2"/>
      <c r="B60" s="5"/>
      <c r="C60" s="2"/>
      <c r="D60" s="2"/>
      <c r="E60" s="2"/>
      <c r="F60" s="2"/>
    </row>
    <row r="61" spans="1:18">
      <c r="A61" s="2"/>
      <c r="B61" s="2"/>
      <c r="C61" s="2"/>
      <c r="D61" s="2"/>
      <c r="E61" s="2"/>
      <c r="F61" s="2"/>
    </row>
    <row r="62" spans="1:18">
      <c r="A62" s="2"/>
      <c r="B62" s="2"/>
      <c r="C62" s="2"/>
      <c r="D62" s="2"/>
      <c r="E62" s="2"/>
      <c r="F62" s="2"/>
    </row>
    <row r="63" spans="1:18">
      <c r="A63" s="2"/>
      <c r="B63" s="2"/>
      <c r="C63" s="2"/>
      <c r="D63" s="2"/>
      <c r="E63" s="2"/>
      <c r="F63" s="2"/>
    </row>
    <row r="64" spans="1: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35" s="264" customFormat="1" ht="14.4">
      <c r="A65" s="184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</row>
    <row r="66" spans="1:35" s="264" customFormat="1" ht="27" customHeight="1">
      <c r="A66" s="184"/>
      <c r="B66" s="159" t="s">
        <v>41</v>
      </c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</row>
    <row r="67" spans="1:35" s="264" customFormat="1" ht="14.4">
      <c r="A67" s="184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</row>
    <row r="68" spans="1:35" s="264" customFormat="1" ht="15" customHeight="1">
      <c r="A68" s="184"/>
      <c r="B68" s="512" t="str">
        <f>+B45</f>
        <v xml:space="preserve">Gobierno Central de Costa Rica </v>
      </c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  <c r="N68" s="512"/>
      <c r="O68" s="512"/>
      <c r="P68" s="512"/>
      <c r="Q68" s="512"/>
      <c r="R68" s="512"/>
      <c r="S68" s="512"/>
      <c r="T68" s="512"/>
      <c r="U68" s="512"/>
      <c r="V68" s="512"/>
      <c r="W68" s="512"/>
      <c r="X68" s="512"/>
      <c r="Y68" s="512"/>
      <c r="Z68" s="512"/>
      <c r="AA68" s="512"/>
      <c r="AB68" s="512"/>
      <c r="AC68" s="512"/>
      <c r="AD68" s="512"/>
      <c r="AE68" s="512"/>
      <c r="AF68" s="512"/>
      <c r="AG68" s="512"/>
      <c r="AH68" s="512"/>
      <c r="AI68" s="512"/>
    </row>
    <row r="69" spans="1:35" s="264" customFormat="1" ht="15" customHeight="1">
      <c r="A69" s="184"/>
      <c r="B69" s="511" t="str">
        <f>+B6</f>
        <v>Perfil de Vencimientos Deuda Pública</v>
      </c>
      <c r="C69" s="511"/>
      <c r="D69" s="511"/>
      <c r="E69" s="511"/>
      <c r="F69" s="511"/>
      <c r="G69" s="511"/>
      <c r="H69" s="511"/>
      <c r="I69" s="511"/>
      <c r="J69" s="511"/>
      <c r="K69" s="511"/>
      <c r="L69" s="511"/>
      <c r="M69" s="511"/>
      <c r="N69" s="511"/>
      <c r="O69" s="511"/>
      <c r="P69" s="511"/>
      <c r="Q69" s="511"/>
      <c r="R69" s="511"/>
      <c r="S69" s="511"/>
      <c r="T69" s="511"/>
      <c r="U69" s="511"/>
      <c r="V69" s="511"/>
      <c r="W69" s="511"/>
      <c r="X69" s="511"/>
      <c r="Y69" s="511"/>
      <c r="Z69" s="511"/>
      <c r="AA69" s="511"/>
      <c r="AB69" s="511"/>
      <c r="AC69" s="511"/>
      <c r="AD69" s="511"/>
      <c r="AE69" s="511"/>
      <c r="AF69" s="511"/>
      <c r="AG69" s="511"/>
      <c r="AH69" s="511"/>
      <c r="AI69" s="511"/>
    </row>
    <row r="70" spans="1:35" s="264" customFormat="1" ht="15">
      <c r="A70" s="184"/>
      <c r="B70" s="497" t="str">
        <f>+B8</f>
        <v>Al 31 de Julio del 2025</v>
      </c>
      <c r="C70" s="497"/>
      <c r="D70" s="497"/>
      <c r="E70" s="497"/>
      <c r="F70" s="497"/>
      <c r="G70" s="497"/>
      <c r="H70" s="497"/>
      <c r="I70" s="497"/>
      <c r="J70" s="497"/>
      <c r="K70" s="497"/>
      <c r="L70" s="497"/>
      <c r="M70" s="497"/>
      <c r="N70" s="497"/>
      <c r="O70" s="497"/>
      <c r="P70" s="497"/>
      <c r="Q70" s="497"/>
      <c r="R70" s="497"/>
      <c r="S70" s="497"/>
      <c r="T70" s="497"/>
      <c r="U70" s="497"/>
      <c r="V70" s="497"/>
      <c r="W70" s="497"/>
      <c r="X70" s="497"/>
      <c r="Y70" s="497"/>
      <c r="Z70" s="497"/>
      <c r="AA70" s="497"/>
      <c r="AB70" s="497"/>
      <c r="AC70" s="497"/>
      <c r="AD70" s="497"/>
      <c r="AE70" s="497"/>
      <c r="AF70" s="497"/>
      <c r="AG70" s="497"/>
      <c r="AH70" s="497"/>
      <c r="AI70" s="497"/>
    </row>
    <row r="71" spans="1:35" s="264" customFormat="1" ht="15">
      <c r="A71" s="184"/>
      <c r="B71" s="497" t="str">
        <f>+B49</f>
        <v>-millones de colones-</v>
      </c>
      <c r="C71" s="497"/>
      <c r="D71" s="497"/>
      <c r="E71" s="497"/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97"/>
      <c r="V71" s="497"/>
      <c r="W71" s="497"/>
      <c r="X71" s="497"/>
      <c r="Y71" s="497"/>
      <c r="Z71" s="497"/>
      <c r="AA71" s="497"/>
      <c r="AB71" s="497"/>
      <c r="AC71" s="497"/>
      <c r="AD71" s="497"/>
      <c r="AE71" s="497"/>
      <c r="AF71" s="497"/>
      <c r="AG71" s="497"/>
      <c r="AH71" s="497"/>
      <c r="AI71" s="497"/>
    </row>
    <row r="72" spans="1:35" s="264" customFormat="1" ht="15">
      <c r="A72" s="184"/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  <c r="T72" s="309"/>
      <c r="U72" s="309"/>
      <c r="V72" s="309"/>
      <c r="W72" s="309"/>
      <c r="X72" s="309"/>
      <c r="Y72" s="309"/>
      <c r="Z72" s="309"/>
      <c r="AA72" s="309"/>
      <c r="AB72" s="309"/>
      <c r="AC72" s="309"/>
      <c r="AD72" s="309"/>
      <c r="AE72" s="309"/>
      <c r="AF72" s="309"/>
      <c r="AG72" s="309"/>
      <c r="AH72" s="309"/>
    </row>
    <row r="73" spans="1:35" s="264" customFormat="1" ht="14.4">
      <c r="A73" s="184"/>
      <c r="B73" s="310" t="s">
        <v>137</v>
      </c>
      <c r="C73" s="311">
        <v>2025</v>
      </c>
      <c r="D73" s="311">
        <v>2026</v>
      </c>
      <c r="E73" s="311">
        <v>2027</v>
      </c>
      <c r="F73" s="311">
        <v>2028</v>
      </c>
      <c r="G73" s="311">
        <v>2029</v>
      </c>
      <c r="H73" s="311">
        <v>2030</v>
      </c>
      <c r="I73" s="311">
        <v>2031</v>
      </c>
      <c r="J73" s="311">
        <v>2032</v>
      </c>
      <c r="K73" s="311">
        <v>2033</v>
      </c>
      <c r="L73" s="311">
        <v>2034</v>
      </c>
      <c r="M73" s="311">
        <v>2035</v>
      </c>
      <c r="N73" s="311">
        <v>2036</v>
      </c>
      <c r="O73" s="311">
        <v>2037</v>
      </c>
      <c r="P73" s="311">
        <v>2038</v>
      </c>
      <c r="Q73" s="311">
        <v>2039</v>
      </c>
      <c r="R73" s="311">
        <v>2040</v>
      </c>
      <c r="S73" s="311">
        <v>2041</v>
      </c>
      <c r="T73" s="311">
        <v>2042</v>
      </c>
      <c r="U73" s="311">
        <v>2043</v>
      </c>
      <c r="V73" s="311">
        <v>2044</v>
      </c>
      <c r="W73" s="311">
        <v>2045</v>
      </c>
      <c r="X73" s="311">
        <v>2046</v>
      </c>
      <c r="Y73" s="311">
        <v>2047</v>
      </c>
      <c r="Z73" s="311">
        <v>2048</v>
      </c>
      <c r="AA73" s="311">
        <v>2049</v>
      </c>
      <c r="AB73" s="311">
        <v>2050</v>
      </c>
      <c r="AC73" s="311">
        <v>2051</v>
      </c>
      <c r="AD73" s="311">
        <v>2052</v>
      </c>
      <c r="AE73" s="311">
        <v>2053</v>
      </c>
      <c r="AF73" s="311">
        <v>2054</v>
      </c>
      <c r="AG73" s="311" t="s">
        <v>151</v>
      </c>
    </row>
    <row r="74" spans="1:35" s="264" customFormat="1" ht="14.4">
      <c r="A74" s="184"/>
      <c r="B74" s="184" t="s">
        <v>138</v>
      </c>
      <c r="C74" s="312">
        <f>+'Perfil Vencimientos D. Interna'!C103+'Perfil Vencimientos D. Externa'!C91</f>
        <v>0</v>
      </c>
      <c r="D74" s="312">
        <f>+'Perfil Vencimientos D. Interna'!D103+'Perfil Vencimientos D. Externa'!D91</f>
        <v>400158.61683104048</v>
      </c>
      <c r="E74" s="312">
        <f>+'Perfil Vencimientos D. Interna'!E103+'Perfil Vencimientos D. Externa'!E91</f>
        <v>14384.411091448887</v>
      </c>
      <c r="F74" s="312">
        <f>+'Perfil Vencimientos D. Interna'!F103+'Perfil Vencimientos D. Externa'!F91</f>
        <v>466982.65921728418</v>
      </c>
      <c r="G74" s="312">
        <f>+'Perfil Vencimientos D. Interna'!G103+'Perfil Vencimientos D. Externa'!G91</f>
        <v>212457.1117243506</v>
      </c>
      <c r="H74" s="312">
        <f>+'Perfil Vencimientos D. Interna'!H103+'Perfil Vencimientos D. Externa'!H91</f>
        <v>36155.189742537783</v>
      </c>
      <c r="I74" s="312">
        <f>+'Perfil Vencimientos D. Interna'!I103+'Perfil Vencimientos D. Externa'!I91</f>
        <v>36163.914205311179</v>
      </c>
      <c r="J74" s="312">
        <f>+'Perfil Vencimientos D. Interna'!J103+'Perfil Vencimientos D. Externa'!J91</f>
        <v>24370.961871739997</v>
      </c>
      <c r="K74" s="312">
        <f>+'Perfil Vencimientos D. Interna'!K103+'Perfil Vencimientos D. Externa'!K91</f>
        <v>24396.884379765797</v>
      </c>
      <c r="L74" s="312">
        <f>+'Perfil Vencimientos D. Interna'!L103+'Perfil Vencimientos D. Externa'!L91</f>
        <v>40174.060706565135</v>
      </c>
      <c r="M74" s="312">
        <f>+'Perfil Vencimientos D. Interna'!M103+'Perfil Vencimientos D. Externa'!M91</f>
        <v>13042.434756732899</v>
      </c>
      <c r="N74" s="312">
        <f>+'Perfil Vencimientos D. Interna'!N103+'Perfil Vencimientos D. Externa'!N91</f>
        <v>12979.716832516187</v>
      </c>
      <c r="O74" s="312">
        <f>+'Perfil Vencimientos D. Interna'!O103+'Perfil Vencimientos D. Externa'!O91</f>
        <v>12979.716832516187</v>
      </c>
      <c r="P74" s="312">
        <f>+'Perfil Vencimientos D. Interna'!P103+'Perfil Vencimientos D. Externa'!P91</f>
        <v>12979.716832516187</v>
      </c>
      <c r="Q74" s="312">
        <f>+'Perfil Vencimientos D. Interna'!Q103+'Perfil Vencimientos D. Externa'!Q91</f>
        <v>12979.716832516187</v>
      </c>
      <c r="R74" s="312">
        <f>+'Perfil Vencimientos D. Interna'!R103+'Perfil Vencimientos D. Externa'!R91</f>
        <v>822884.51683251618</v>
      </c>
      <c r="S74" s="312">
        <f>+'Perfil Vencimientos D. Interna'!S103+'Perfil Vencimientos D. Externa'!S91</f>
        <v>12979.716832516187</v>
      </c>
      <c r="T74" s="312">
        <f>+'Perfil Vencimientos D. Interna'!T103+'Perfil Vencimientos D. Externa'!T91</f>
        <v>12979.716832516187</v>
      </c>
      <c r="U74" s="312">
        <f>+'Perfil Vencimientos D. Interna'!U103+'Perfil Vencimientos D. Externa'!U91</f>
        <v>12979.716813822095</v>
      </c>
      <c r="V74" s="312">
        <f>+'Perfil Vencimientos D. Interna'!V103+'Perfil Vencimientos D. Externa'!V91</f>
        <v>12700.567686315524</v>
      </c>
      <c r="W74" s="312">
        <f>+'Perfil Vencimientos D. Interna'!W103+'Perfil Vencimientos D. Externa'!W91</f>
        <v>2.3806720099999996</v>
      </c>
      <c r="X74" s="312">
        <f>+'Perfil Vencimientos D. Interna'!X103+'Perfil Vencimientos D. Externa'!X91</f>
        <v>0</v>
      </c>
      <c r="Y74" s="312">
        <f>+'Perfil Vencimientos D. Interna'!Y103+'Perfil Vencimientos D. Externa'!Y91</f>
        <v>0</v>
      </c>
      <c r="Z74" s="312">
        <f>+'Perfil Vencimientos D. Interna'!Z103+'Perfil Vencimientos D. Externa'!Z91</f>
        <v>0</v>
      </c>
      <c r="AA74" s="312">
        <f>+'Perfil Vencimientos D. Interna'!AA103+'Perfil Vencimientos D. Externa'!AA91</f>
        <v>0</v>
      </c>
      <c r="AB74" s="312">
        <f>+'Perfil Vencimientos D. Interna'!AB103+'Perfil Vencimientos D. Externa'!AB91</f>
        <v>0</v>
      </c>
      <c r="AC74" s="312">
        <f>+'Perfil Vencimientos D. Interna'!AC103+'Perfil Vencimientos D. Externa'!AC91</f>
        <v>0</v>
      </c>
      <c r="AD74" s="312">
        <f>+'Perfil Vencimientos D. Externa'!AD91</f>
        <v>0</v>
      </c>
      <c r="AE74" s="312">
        <f>+'Perfil Vencimientos D. Externa'!AE91</f>
        <v>0</v>
      </c>
      <c r="AF74" s="312">
        <f>+'Perfil Vencimientos D. Externa'!AF91</f>
        <v>0</v>
      </c>
      <c r="AG74" s="313">
        <f t="shared" ref="AG74:AG85" si="0">SUM(C74:AF74)</f>
        <v>2194731.7275265385</v>
      </c>
    </row>
    <row r="75" spans="1:35" s="264" customFormat="1" ht="14.4">
      <c r="A75" s="184"/>
      <c r="B75" s="184" t="s">
        <v>139</v>
      </c>
      <c r="C75" s="312">
        <f>+'Perfil Vencimientos D. Interna'!C104+'Perfil Vencimientos D. Externa'!C92</f>
        <v>0</v>
      </c>
      <c r="D75" s="312">
        <f>+'Perfil Vencimientos D. Interna'!D104+'Perfil Vencimientos D. Externa'!D92</f>
        <v>389342.28213113046</v>
      </c>
      <c r="E75" s="312">
        <f>+'Perfil Vencimientos D. Interna'!E104+'Perfil Vencimientos D. Externa'!E92</f>
        <v>450089.8191859466</v>
      </c>
      <c r="F75" s="312">
        <f>+'Perfil Vencimientos D. Interna'!F104+'Perfil Vencimientos D. Externa'!F92</f>
        <v>302102.41734385677</v>
      </c>
      <c r="G75" s="312">
        <f>+'Perfil Vencimientos D. Interna'!G104+'Perfil Vencimientos D. Externa'!G92</f>
        <v>576531.10401693615</v>
      </c>
      <c r="H75" s="312">
        <f>+'Perfil Vencimientos D. Interna'!H104+'Perfil Vencimientos D. Externa'!H92</f>
        <v>592606.40483149816</v>
      </c>
      <c r="I75" s="312">
        <f>+'Perfil Vencimientos D. Interna'!I104+'Perfil Vencimientos D. Externa'!I92</f>
        <v>214372.5974846723</v>
      </c>
      <c r="J75" s="312">
        <f>+'Perfil Vencimientos D. Interna'!J104+'Perfil Vencimientos D. Externa'!J92</f>
        <v>11117.011853755082</v>
      </c>
      <c r="K75" s="312">
        <f>+'Perfil Vencimientos D. Interna'!K104+'Perfil Vencimientos D. Externa'!K92</f>
        <v>11150.820664830313</v>
      </c>
      <c r="L75" s="312">
        <f>+'Perfil Vencimientos D. Interna'!L104+'Perfil Vencimientos D. Externa'!L92</f>
        <v>512450.32772898528</v>
      </c>
      <c r="M75" s="312">
        <f>+'Perfil Vencimientos D. Interna'!M104+'Perfil Vencimientos D. Externa'!M92</f>
        <v>10688.532564528263</v>
      </c>
      <c r="N75" s="312">
        <f>+'Perfil Vencimientos D. Interna'!N104+'Perfil Vencimientos D. Externa'!N92</f>
        <v>285434.30269001436</v>
      </c>
      <c r="O75" s="312">
        <f>+'Perfil Vencimientos D. Interna'!O104+'Perfil Vencimientos D. Externa'!O92</f>
        <v>10651.687160509462</v>
      </c>
      <c r="P75" s="312">
        <f>+'Perfil Vencimientos D. Interna'!P104+'Perfil Vencimientos D. Externa'!P92</f>
        <v>11045.356979216862</v>
      </c>
      <c r="Q75" s="312">
        <f>+'Perfil Vencimientos D. Interna'!Q104+'Perfil Vencimientos D. Externa'!Q92</f>
        <v>10716.544579864903</v>
      </c>
      <c r="R75" s="312">
        <f>+'Perfil Vencimientos D. Interna'!R104+'Perfil Vencimientos D. Externa'!R92</f>
        <v>10691.759002527642</v>
      </c>
      <c r="S75" s="312">
        <f>+'Perfil Vencimientos D. Interna'!S104+'Perfil Vencimientos D. Externa'!S92</f>
        <v>10408.125560509463</v>
      </c>
      <c r="T75" s="312">
        <f>+'Perfil Vencimientos D. Interna'!T104+'Perfil Vencimientos D. Externa'!T92</f>
        <v>5887.0133605094625</v>
      </c>
      <c r="U75" s="312">
        <f>+'Perfil Vencimientos D. Interna'!U104+'Perfil Vencimientos D. Externa'!U92</f>
        <v>5887.0133605094625</v>
      </c>
      <c r="V75" s="312">
        <f>+'Perfil Vencimientos D. Interna'!V104+'Perfil Vencimientos D. Externa'!V92</f>
        <v>3988.1768579744003</v>
      </c>
      <c r="W75" s="312">
        <f>+'Perfil Vencimientos D. Interna'!W104+'Perfil Vencimientos D. Externa'!W92</f>
        <v>3985.7961360024001</v>
      </c>
      <c r="X75" s="312">
        <f>+'Perfil Vencimientos D. Interna'!X104+'Perfil Vencimientos D. Externa'!X92</f>
        <v>3889.3742999999999</v>
      </c>
      <c r="Y75" s="312">
        <f>+'Perfil Vencimientos D. Interna'!Y104+'Perfil Vencimientos D. Externa'!Y92</f>
        <v>3889.3742999999999</v>
      </c>
      <c r="Z75" s="312">
        <f>+'Perfil Vencimientos D. Interna'!Z104+'Perfil Vencimientos D. Externa'!Z92</f>
        <v>3889.3742999999999</v>
      </c>
      <c r="AA75" s="312">
        <f>+'Perfil Vencimientos D. Interna'!AA104+'Perfil Vencimientos D. Externa'!AA92</f>
        <v>3889.3742999999999</v>
      </c>
      <c r="AB75" s="312">
        <f>+'Perfil Vencimientos D. Interna'!AB104+'Perfil Vencimientos D. Externa'!AB92</f>
        <v>0</v>
      </c>
      <c r="AC75" s="312">
        <f>+'Perfil Vencimientos D. Interna'!AC104+'Perfil Vencimientos D. Externa'!AC92</f>
        <v>0</v>
      </c>
      <c r="AD75" s="312">
        <f>+'Perfil Vencimientos D. Externa'!AD92</f>
        <v>0</v>
      </c>
      <c r="AE75" s="312">
        <f>+'Perfil Vencimientos D. Externa'!AE92</f>
        <v>0</v>
      </c>
      <c r="AF75" s="312">
        <f>+'Perfil Vencimientos D. Externa'!AF92</f>
        <v>0</v>
      </c>
      <c r="AG75" s="313">
        <f t="shared" si="0"/>
        <v>3444704.5906937779</v>
      </c>
    </row>
    <row r="76" spans="1:35" s="264" customFormat="1" ht="14.4">
      <c r="A76" s="184"/>
      <c r="B76" s="184" t="s">
        <v>140</v>
      </c>
      <c r="C76" s="312">
        <f>+'Perfil Vencimientos D. Interna'!C105+'Perfil Vencimientos D. Externa'!C93</f>
        <v>0</v>
      </c>
      <c r="D76" s="312">
        <f>+'Perfil Vencimientos D. Interna'!D105+'Perfil Vencimientos D. Externa'!D93</f>
        <v>134660.50063671049</v>
      </c>
      <c r="E76" s="312">
        <f>+'Perfil Vencimientos D. Interna'!E105+'Perfil Vencimientos D. Externa'!E93</f>
        <v>399454.81796543737</v>
      </c>
      <c r="F76" s="312">
        <f>+'Perfil Vencimientos D. Interna'!F105+'Perfil Vencimientos D. Externa'!F93</f>
        <v>528510.15160587872</v>
      </c>
      <c r="G76" s="312">
        <f>+'Perfil Vencimientos D. Interna'!G105+'Perfil Vencimientos D. Externa'!G93</f>
        <v>41887.444962365691</v>
      </c>
      <c r="H76" s="312">
        <f>+'Perfil Vencimientos D. Interna'!H105+'Perfil Vencimientos D. Externa'!H93</f>
        <v>41824.91753282414</v>
      </c>
      <c r="I76" s="312">
        <f>+'Perfil Vencimientos D. Interna'!I105+'Perfil Vencimientos D. Externa'!I93</f>
        <v>444118.11886432616</v>
      </c>
      <c r="J76" s="312">
        <f>+'Perfil Vencimientos D. Interna'!J105+'Perfil Vencimientos D. Externa'!J93</f>
        <v>426234.23069458955</v>
      </c>
      <c r="K76" s="312">
        <f>+'Perfil Vencimientos D. Interna'!K105+'Perfil Vencimientos D. Externa'!K93</f>
        <v>28710.389601802603</v>
      </c>
      <c r="L76" s="312">
        <f>+'Perfil Vencimientos D. Interna'!L105+'Perfil Vencimientos D. Externa'!L93</f>
        <v>28164.139705217822</v>
      </c>
      <c r="M76" s="312">
        <f>+'Perfil Vencimientos D. Interna'!M105+'Perfil Vencimientos D. Externa'!M93</f>
        <v>260097.43908902316</v>
      </c>
      <c r="N76" s="312">
        <f>+'Perfil Vencimientos D. Interna'!N105+'Perfil Vencimientos D. Externa'!N93</f>
        <v>24320.15815741452</v>
      </c>
      <c r="O76" s="312">
        <f>+'Perfil Vencimientos D. Interna'!O105+'Perfil Vencimientos D. Externa'!O93</f>
        <v>152800.88782200846</v>
      </c>
      <c r="P76" s="312">
        <f>+'Perfil Vencimientos D. Interna'!P105+'Perfil Vencimientos D. Externa'!P93</f>
        <v>21119.728716384951</v>
      </c>
      <c r="Q76" s="312">
        <f>+'Perfil Vencimientos D. Interna'!Q105+'Perfil Vencimientos D. Externa'!Q93</f>
        <v>12421.863023505039</v>
      </c>
      <c r="R76" s="312">
        <f>+'Perfil Vencimientos D. Interna'!R105+'Perfil Vencimientos D. Externa'!R93</f>
        <v>1564.292288298938</v>
      </c>
      <c r="S76" s="312">
        <f>+'Perfil Vencimientos D. Interna'!S105+'Perfil Vencimientos D. Externa'!S93</f>
        <v>143273.19228829897</v>
      </c>
      <c r="T76" s="312">
        <f>+'Perfil Vencimientos D. Interna'!T105+'Perfil Vencimientos D. Externa'!T93</f>
        <v>1564.292288298938</v>
      </c>
      <c r="U76" s="312">
        <f>+'Perfil Vencimientos D. Interna'!U105+'Perfil Vencimientos D. Externa'!U93</f>
        <v>1564.292288298938</v>
      </c>
      <c r="V76" s="312">
        <f>+'Perfil Vencimientos D. Interna'!V105+'Perfil Vencimientos D. Externa'!V93</f>
        <v>1564.292288298938</v>
      </c>
      <c r="W76" s="312">
        <f>+'Perfil Vencimientos D. Interna'!W105+'Perfil Vencimientos D. Externa'!W93</f>
        <v>661207.91157719574</v>
      </c>
      <c r="X76" s="312">
        <f>+'Perfil Vencimientos D. Interna'!X105+'Perfil Vencimientos D. Externa'!X93</f>
        <v>0</v>
      </c>
      <c r="Y76" s="312">
        <f>+'Perfil Vencimientos D. Interna'!Y105+'Perfil Vencimientos D. Externa'!Y93</f>
        <v>0</v>
      </c>
      <c r="Z76" s="312">
        <f>+'Perfil Vencimientos D. Interna'!Z105+'Perfil Vencimientos D. Externa'!Z93</f>
        <v>0</v>
      </c>
      <c r="AA76" s="312">
        <f>+'Perfil Vencimientos D. Interna'!AA105+'Perfil Vencimientos D. Externa'!AA93</f>
        <v>0</v>
      </c>
      <c r="AB76" s="312">
        <f>+'Perfil Vencimientos D. Interna'!AB105+'Perfil Vencimientos D. Externa'!AB93</f>
        <v>0</v>
      </c>
      <c r="AC76" s="312">
        <f>+'Perfil Vencimientos D. Interna'!AC105+'Perfil Vencimientos D. Externa'!AC93</f>
        <v>0</v>
      </c>
      <c r="AD76" s="312">
        <f>+'Perfil Vencimientos D. Externa'!AD93</f>
        <v>0</v>
      </c>
      <c r="AE76" s="312">
        <f>+'Perfil Vencimientos D. Externa'!AE93</f>
        <v>0</v>
      </c>
      <c r="AF76" s="312">
        <f>+'Perfil Vencimientos D. Externa'!AF93</f>
        <v>0</v>
      </c>
      <c r="AG76" s="313">
        <f t="shared" si="0"/>
        <v>3355063.0613961788</v>
      </c>
    </row>
    <row r="77" spans="1:35" s="264" customFormat="1" ht="14.4">
      <c r="A77" s="184"/>
      <c r="B77" s="184" t="s">
        <v>141</v>
      </c>
      <c r="C77" s="312">
        <f>+'Perfil Vencimientos D. Interna'!C106+'Perfil Vencimientos D. Externa'!C94</f>
        <v>0</v>
      </c>
      <c r="D77" s="312">
        <f>+'Perfil Vencimientos D. Interna'!D106+'Perfil Vencimientos D. Externa'!D94</f>
        <v>68390.646280990157</v>
      </c>
      <c r="E77" s="312">
        <f>+'Perfil Vencimientos D. Interna'!E106+'Perfil Vencimientos D. Externa'!E94</f>
        <v>58645.946935874876</v>
      </c>
      <c r="F77" s="312">
        <f>+'Perfil Vencimientos D. Interna'!F106+'Perfil Vencimientos D. Externa'!F94</f>
        <v>16903.224870347603</v>
      </c>
      <c r="G77" s="312">
        <f>+'Perfil Vencimientos D. Interna'!G106+'Perfil Vencimientos D. Externa'!G94</f>
        <v>588665.21273852396</v>
      </c>
      <c r="H77" s="312">
        <f>+'Perfil Vencimientos D. Interna'!H106+'Perfil Vencimientos D. Externa'!H94</f>
        <v>16943.671112920874</v>
      </c>
      <c r="I77" s="312">
        <f>+'Perfil Vencimientos D. Interna'!I106+'Perfil Vencimientos D. Externa'!I94</f>
        <v>94088.088486037988</v>
      </c>
      <c r="J77" s="312">
        <f>+'Perfil Vencimientos D. Interna'!J106+'Perfil Vencimientos D. Externa'!J94</f>
        <v>329965.25484060025</v>
      </c>
      <c r="K77" s="312">
        <f>+'Perfil Vencimientos D. Interna'!K106+'Perfil Vencimientos D. Externa'!K94</f>
        <v>270699.15374176012</v>
      </c>
      <c r="L77" s="312">
        <f>+'Perfil Vencimientos D. Interna'!L106+'Perfil Vencimientos D. Externa'!L94</f>
        <v>388448.74781883397</v>
      </c>
      <c r="M77" s="312">
        <f>+'Perfil Vencimientos D. Interna'!M106+'Perfil Vencimientos D. Externa'!M94</f>
        <v>44138.138385541213</v>
      </c>
      <c r="N77" s="312">
        <f>+'Perfil Vencimientos D. Interna'!N106+'Perfil Vencimientos D. Externa'!N94</f>
        <v>17389.739777848186</v>
      </c>
      <c r="O77" s="312">
        <f>+'Perfil Vencimientos D. Interna'!O106+'Perfil Vencimientos D. Externa'!O94</f>
        <v>15779.588171397892</v>
      </c>
      <c r="P77" s="312">
        <f>+'Perfil Vencimientos D. Interna'!P106+'Perfil Vencimientos D. Externa'!P94</f>
        <v>7741.5083576113093</v>
      </c>
      <c r="Q77" s="312">
        <f>+'Perfil Vencimientos D. Interna'!Q106+'Perfil Vencimientos D. Externa'!Q94</f>
        <v>147800.76834012649</v>
      </c>
      <c r="R77" s="312">
        <f>+'Perfil Vencimientos D. Interna'!R106+'Perfil Vencimientos D. Externa'!R94</f>
        <v>7485.1469083799102</v>
      </c>
      <c r="S77" s="312">
        <f>+'Perfil Vencimientos D. Interna'!S106+'Perfil Vencimientos D. Externa'!S94</f>
        <v>2315.3593259732006</v>
      </c>
      <c r="T77" s="312">
        <f>+'Perfil Vencimientos D. Interna'!T106+'Perfil Vencimientos D. Externa'!T94</f>
        <v>2352.2181473246005</v>
      </c>
      <c r="U77" s="312">
        <f>+'Perfil Vencimientos D. Interna'!U106+'Perfil Vencimientos D. Externa'!U94</f>
        <v>254033.44905248602</v>
      </c>
      <c r="V77" s="312">
        <f>+'Perfil Vencimientos D. Interna'!V106+'Perfil Vencimientos D. Externa'!V94</f>
        <v>883912.19905248587</v>
      </c>
      <c r="W77" s="312">
        <f>+'Perfil Vencimientos D. Interna'!W106+'Perfil Vencimientos D. Externa'!W94</f>
        <v>321.06838125600007</v>
      </c>
      <c r="X77" s="312">
        <f>+'Perfil Vencimientos D. Interna'!X106+'Perfil Vencimientos D. Externa'!X94</f>
        <v>321.06838125600007</v>
      </c>
      <c r="Y77" s="312">
        <f>+'Perfil Vencimientos D. Interna'!Y106+'Perfil Vencimientos D. Externa'!Y94</f>
        <v>15927.263839711999</v>
      </c>
      <c r="Z77" s="312">
        <f>+'Perfil Vencimientos D. Interna'!Z106+'Perfil Vencimientos D. Externa'!Z94</f>
        <v>0</v>
      </c>
      <c r="AA77" s="312">
        <f>+'Perfil Vencimientos D. Interna'!AA106+'Perfil Vencimientos D. Externa'!AA94</f>
        <v>0</v>
      </c>
      <c r="AB77" s="312">
        <f>+'Perfil Vencimientos D. Interna'!AB106+'Perfil Vencimientos D. Externa'!AB94</f>
        <v>98498.95</v>
      </c>
      <c r="AC77" s="312">
        <f>+'Perfil Vencimientos D. Interna'!AC106+'Perfil Vencimientos D. Externa'!AC94</f>
        <v>21301.45</v>
      </c>
      <c r="AD77" s="312">
        <f>+'Perfil Vencimientos D. Externa'!AD94</f>
        <v>0</v>
      </c>
      <c r="AE77" s="312">
        <f>+'Perfil Vencimientos D. Externa'!AE94</f>
        <v>0</v>
      </c>
      <c r="AF77" s="312">
        <f>+'Perfil Vencimientos D. Externa'!AF94</f>
        <v>0</v>
      </c>
      <c r="AG77" s="313">
        <f t="shared" si="0"/>
        <v>3352067.8629472884</v>
      </c>
    </row>
    <row r="78" spans="1:35" s="264" customFormat="1" ht="14.4">
      <c r="A78" s="184"/>
      <c r="B78" s="184" t="s">
        <v>142</v>
      </c>
      <c r="C78" s="312">
        <f>+'Perfil Vencimientos D. Interna'!C107+'Perfil Vencimientos D. Externa'!C95</f>
        <v>0</v>
      </c>
      <c r="D78" s="312">
        <f>+'Perfil Vencimientos D. Interna'!D107+'Perfil Vencimientos D. Externa'!D95</f>
        <v>253897.18927641175</v>
      </c>
      <c r="E78" s="312">
        <f>+'Perfil Vencimientos D. Interna'!E107+'Perfil Vencimientos D. Externa'!E95</f>
        <v>181667.68368159517</v>
      </c>
      <c r="F78" s="312">
        <f>+'Perfil Vencimientos D. Interna'!F107+'Perfil Vencimientos D. Externa'!F95</f>
        <v>85755.321934209613</v>
      </c>
      <c r="G78" s="312">
        <f>+'Perfil Vencimientos D. Interna'!G107+'Perfil Vencimientos D. Externa'!G95</f>
        <v>156567.75246565067</v>
      </c>
      <c r="H78" s="312">
        <f>+'Perfil Vencimientos D. Interna'!H107+'Perfil Vencimientos D. Externa'!H95</f>
        <v>81787.178137544121</v>
      </c>
      <c r="I78" s="312">
        <f>+'Perfil Vencimientos D. Interna'!I107+'Perfil Vencimientos D. Externa'!I95</f>
        <v>260042.20285004526</v>
      </c>
      <c r="J78" s="312">
        <f>+'Perfil Vencimientos D. Interna'!J107+'Perfil Vencimientos D. Externa'!J95</f>
        <v>121107.04873922972</v>
      </c>
      <c r="K78" s="312">
        <f>+'Perfil Vencimientos D. Interna'!K107+'Perfil Vencimientos D. Externa'!K95</f>
        <v>163217.79026962668</v>
      </c>
      <c r="L78" s="312">
        <f>+'Perfil Vencimientos D. Interna'!L107+'Perfil Vencimientos D. Externa'!L95</f>
        <v>362888.76567507989</v>
      </c>
      <c r="M78" s="312">
        <f>+'Perfil Vencimientos D. Interna'!M107+'Perfil Vencimientos D. Externa'!M95</f>
        <v>13700.239186792018</v>
      </c>
      <c r="N78" s="312">
        <f>+'Perfil Vencimientos D. Interna'!N107+'Perfil Vencimientos D. Externa'!N95</f>
        <v>13664.923308235637</v>
      </c>
      <c r="O78" s="312">
        <f>+'Perfil Vencimientos D. Interna'!O107+'Perfil Vencimientos D. Externa'!O95</f>
        <v>15883.828477678288</v>
      </c>
      <c r="P78" s="312">
        <f>+'Perfil Vencimientos D. Interna'!P107+'Perfil Vencimientos D. Externa'!P95</f>
        <v>13622.295922982967</v>
      </c>
      <c r="Q78" s="312">
        <f>+'Perfil Vencimientos D. Interna'!Q107+'Perfil Vencimientos D. Externa'!Q95</f>
        <v>13694.415211994268</v>
      </c>
      <c r="R78" s="312">
        <f>+'Perfil Vencimientos D. Interna'!R107+'Perfil Vencimientos D. Externa'!R95</f>
        <v>7039.5980422964694</v>
      </c>
      <c r="S78" s="312">
        <f>+'Perfil Vencimientos D. Interna'!S107+'Perfil Vencimientos D. Externa'!S95</f>
        <v>5634.5888522716623</v>
      </c>
      <c r="T78" s="312">
        <f>+'Perfil Vencimientos D. Interna'!T107+'Perfil Vencimientos D. Externa'!T95</f>
        <v>2739.5040419312004</v>
      </c>
      <c r="U78" s="312">
        <f>+'Perfil Vencimientos D. Interna'!U107+'Perfil Vencimientos D. Externa'!U95</f>
        <v>2739.5040419312004</v>
      </c>
      <c r="V78" s="312">
        <f>+'Perfil Vencimientos D. Interna'!V107+'Perfil Vencimientos D. Externa'!V95</f>
        <v>2739.5040419312004</v>
      </c>
      <c r="W78" s="312">
        <f>+'Perfil Vencimientos D. Interna'!W107+'Perfil Vencimientos D. Externa'!W95</f>
        <v>2737.1233707012002</v>
      </c>
      <c r="X78" s="312">
        <f>+'Perfil Vencimientos D. Interna'!X107+'Perfil Vencimientos D. Externa'!X95</f>
        <v>2737.1233707012002</v>
      </c>
      <c r="Y78" s="312">
        <f>+'Perfil Vencimientos D. Interna'!Y107+'Perfil Vencimientos D. Externa'!Y95</f>
        <v>2737.1233707012002</v>
      </c>
      <c r="Z78" s="312">
        <f>+'Perfil Vencimientos D. Interna'!Z107+'Perfil Vencimientos D. Externa'!Z95</f>
        <v>2737.1233707012002</v>
      </c>
      <c r="AA78" s="312">
        <f>+'Perfil Vencimientos D. Interna'!AA107+'Perfil Vencimientos D. Externa'!AA95</f>
        <v>2737.1233707012002</v>
      </c>
      <c r="AB78" s="312">
        <f>+'Perfil Vencimientos D. Interna'!AB107+'Perfil Vencimientos D. Externa'!AB95</f>
        <v>2737.1233707012002</v>
      </c>
      <c r="AC78" s="312">
        <f>+'Perfil Vencimientos D. Interna'!AC107+'Perfil Vencimientos D. Externa'!AC95</f>
        <v>2737.1233707012002</v>
      </c>
      <c r="AD78" s="312">
        <f>+'Perfil Vencimientos D. Externa'!AD95</f>
        <v>2737.1233707012002</v>
      </c>
      <c r="AE78" s="312">
        <f>+'Perfil Vencimientos D. Externa'!AE95</f>
        <v>2737.1233757754003</v>
      </c>
      <c r="AF78" s="312">
        <f>+'Perfil Vencimientos D. Externa'!AF95</f>
        <v>2572.6194</v>
      </c>
      <c r="AG78" s="313">
        <f t="shared" si="0"/>
        <v>1785596.0638988223</v>
      </c>
    </row>
    <row r="79" spans="1:35" s="264" customFormat="1" ht="14.4">
      <c r="A79" s="184"/>
      <c r="B79" s="184" t="s">
        <v>143</v>
      </c>
      <c r="C79" s="312">
        <f>+'Perfil Vencimientos D. Interna'!C108+'Perfil Vencimientos D. Externa'!C96</f>
        <v>0</v>
      </c>
      <c r="D79" s="312">
        <f>+'Perfil Vencimientos D. Interna'!D108+'Perfil Vencimientos D. Externa'!D96</f>
        <v>193341.44878332014</v>
      </c>
      <c r="E79" s="312">
        <f>+'Perfil Vencimientos D. Interna'!E108+'Perfil Vencimientos D. Externa'!E96</f>
        <v>70631.544726705251</v>
      </c>
      <c r="F79" s="312">
        <f>+'Perfil Vencimientos D. Interna'!F108+'Perfil Vencimientos D. Externa'!F96</f>
        <v>299065.28755336069</v>
      </c>
      <c r="G79" s="312">
        <f>+'Perfil Vencimientos D. Interna'!G108+'Perfil Vencimientos D. Externa'!G96</f>
        <v>504693.76581839239</v>
      </c>
      <c r="H79" s="312">
        <f>+'Perfil Vencimientos D. Interna'!H108+'Perfil Vencimientos D. Externa'!H96</f>
        <v>525409.21984930662</v>
      </c>
      <c r="I79" s="312">
        <f>+'Perfil Vencimientos D. Interna'!I108+'Perfil Vencimientos D. Externa'!I96</f>
        <v>505285.23554997833</v>
      </c>
      <c r="J79" s="312">
        <f>+'Perfil Vencimientos D. Interna'!J108+'Perfil Vencimientos D. Externa'!J96</f>
        <v>57581.69818105796</v>
      </c>
      <c r="K79" s="312">
        <f>+'Perfil Vencimientos D. Interna'!K108+'Perfil Vencimientos D. Externa'!K96</f>
        <v>391448.46582319436</v>
      </c>
      <c r="L79" s="312">
        <f>+'Perfil Vencimientos D. Interna'!L108+'Perfil Vencimientos D. Externa'!L96</f>
        <v>91802.837615958037</v>
      </c>
      <c r="M79" s="312">
        <f>+'Perfil Vencimientos D. Interna'!M108+'Perfil Vencimientos D. Externa'!M96</f>
        <v>363468.38819413568</v>
      </c>
      <c r="N79" s="312">
        <f>+'Perfil Vencimientos D. Interna'!N108+'Perfil Vencimientos D. Externa'!N96</f>
        <v>424072.85785596445</v>
      </c>
      <c r="O79" s="312">
        <f>+'Perfil Vencimientos D. Interna'!O108+'Perfil Vencimientos D. Externa'!O96</f>
        <v>19359.311623168778</v>
      </c>
      <c r="P79" s="312">
        <f>+'Perfil Vencimientos D. Interna'!P108+'Perfil Vencimientos D. Externa'!P96</f>
        <v>18686.800948933374</v>
      </c>
      <c r="Q79" s="312">
        <f>+'Perfil Vencimientos D. Interna'!Q108+'Perfil Vencimientos D. Externa'!Q96</f>
        <v>18703.694297585123</v>
      </c>
      <c r="R79" s="312">
        <f>+'Perfil Vencimientos D. Interna'!R108+'Perfil Vencimientos D. Externa'!R96</f>
        <v>18772.772424566803</v>
      </c>
      <c r="S79" s="312">
        <f>+'Perfil Vencimientos D. Interna'!S108+'Perfil Vencimientos D. Externa'!S96</f>
        <v>18209.029892127965</v>
      </c>
      <c r="T79" s="312">
        <f>+'Perfil Vencimientos D. Interna'!T108+'Perfil Vencimientos D. Externa'!T96</f>
        <v>7215.3477931065627</v>
      </c>
      <c r="U79" s="312">
        <f>+'Perfil Vencimientos D. Interna'!U108+'Perfil Vencimientos D. Externa'!U96</f>
        <v>7215.3477931065627</v>
      </c>
      <c r="V79" s="312">
        <f>+'Perfil Vencimientos D. Interna'!V108+'Perfil Vencimientos D. Externa'!V96</f>
        <v>7215.3477931065627</v>
      </c>
      <c r="W79" s="312">
        <f>+'Perfil Vencimientos D. Interna'!W108+'Perfil Vencimientos D. Externa'!W96</f>
        <v>863.87361433379999</v>
      </c>
      <c r="X79" s="312">
        <f>+'Perfil Vencimientos D. Interna'!X108+'Perfil Vencimientos D. Externa'!X96</f>
        <v>93648.373614333803</v>
      </c>
      <c r="Y79" s="312">
        <f>+'Perfil Vencimientos D. Interna'!Y108+'Perfil Vencimientos D. Externa'!Y96</f>
        <v>863.87361433379999</v>
      </c>
      <c r="Z79" s="312">
        <f>+'Perfil Vencimientos D. Interna'!Z108+'Perfil Vencimientos D. Externa'!Z96</f>
        <v>863.87361433379999</v>
      </c>
      <c r="AA79" s="312">
        <f>+'Perfil Vencimientos D. Interna'!AA108+'Perfil Vencimientos D. Externa'!AA96</f>
        <v>757.97664348420005</v>
      </c>
      <c r="AB79" s="312">
        <f>+'Perfil Vencimientos D. Interna'!AB108+'Perfil Vencimientos D. Externa'!AB96</f>
        <v>757.97664348420005</v>
      </c>
      <c r="AC79" s="312">
        <f>+'Perfil Vencimientos D. Interna'!AC108+'Perfil Vencimientos D. Externa'!AC96</f>
        <v>757.97664348420005</v>
      </c>
      <c r="AD79" s="312">
        <f>+'Perfil Vencimientos D. Externa'!AD96</f>
        <v>757.97664348420005</v>
      </c>
      <c r="AE79" s="312">
        <f>+'Perfil Vencimientos D. Externa'!AE96</f>
        <v>757.97664348420005</v>
      </c>
      <c r="AF79" s="312">
        <f>+'Perfil Vencimientos D. Externa'!AF96</f>
        <v>757.97664348420005</v>
      </c>
      <c r="AG79" s="313">
        <f t="shared" si="0"/>
        <v>3642966.2568353144</v>
      </c>
    </row>
    <row r="80" spans="1:35" s="264" customFormat="1" ht="14.4">
      <c r="A80" s="184"/>
      <c r="B80" s="184" t="s">
        <v>144</v>
      </c>
      <c r="C80" s="312">
        <f>+'Perfil Vencimientos D. Interna'!C109+'Perfil Vencimientos D. Externa'!C97</f>
        <v>0</v>
      </c>
      <c r="D80" s="312">
        <f>+'Perfil Vencimientos D. Interna'!D109+'Perfil Vencimientos D. Externa'!D97</f>
        <v>205208.43164995869</v>
      </c>
      <c r="E80" s="312">
        <f>+'Perfil Vencimientos D. Interna'!E109+'Perfil Vencimientos D. Externa'!E97</f>
        <v>131285.17571383767</v>
      </c>
      <c r="F80" s="312">
        <f>+'Perfil Vencimientos D. Interna'!F109+'Perfil Vencimientos D. Externa'!F97</f>
        <v>36147.828192269379</v>
      </c>
      <c r="G80" s="312">
        <f>+'Perfil Vencimientos D. Interna'!G109+'Perfil Vencimientos D. Externa'!G97</f>
        <v>36149.085632163784</v>
      </c>
      <c r="H80" s="312">
        <f>+'Perfil Vencimientos D. Interna'!H109+'Perfil Vencimientos D. Externa'!H97</f>
        <v>94548.536650874274</v>
      </c>
      <c r="I80" s="312">
        <f>+'Perfil Vencimientos D. Interna'!I109+'Perfil Vencimientos D. Externa'!I97</f>
        <v>256553.9511301142</v>
      </c>
      <c r="J80" s="312">
        <f>+'Perfil Vencimientos D. Interna'!J109+'Perfil Vencimientos D. Externa'!J97</f>
        <v>131450.61122443003</v>
      </c>
      <c r="K80" s="312">
        <f>+'Perfil Vencimientos D. Interna'!K109+'Perfil Vencimientos D. Externa'!K97</f>
        <v>336311.38764446275</v>
      </c>
      <c r="L80" s="312">
        <f>+'Perfil Vencimientos D. Interna'!L109+'Perfil Vencimientos D. Externa'!L97</f>
        <v>12991.086853155759</v>
      </c>
      <c r="M80" s="312">
        <f>+'Perfil Vencimientos D. Interna'!M109+'Perfil Vencimientos D. Externa'!M97</f>
        <v>12979.716832516187</v>
      </c>
      <c r="N80" s="312">
        <f>+'Perfil Vencimientos D. Interna'!N109+'Perfil Vencimientos D. Externa'!N97</f>
        <v>39206.078298306456</v>
      </c>
      <c r="O80" s="312">
        <f>+'Perfil Vencimientos D. Interna'!O109+'Perfil Vencimientos D. Externa'!O97</f>
        <v>12998.506846600008</v>
      </c>
      <c r="P80" s="312">
        <f>+'Perfil Vencimientos D. Interna'!P109+'Perfil Vencimientos D. Externa'!P97</f>
        <v>12979.716832516187</v>
      </c>
      <c r="Q80" s="312">
        <f>+'Perfil Vencimientos D. Interna'!Q109+'Perfil Vencimientos D. Externa'!Q97</f>
        <v>12979.716832516187</v>
      </c>
      <c r="R80" s="312">
        <f>+'Perfil Vencimientos D. Interna'!R109+'Perfil Vencimientos D. Externa'!R97</f>
        <v>13023.924929214638</v>
      </c>
      <c r="S80" s="312">
        <f>+'Perfil Vencimientos D. Interna'!S109+'Perfil Vencimientos D. Externa'!S97</f>
        <v>12979.716832516187</v>
      </c>
      <c r="T80" s="312">
        <f>+'Perfil Vencimientos D. Interna'!T109+'Perfil Vencimientos D. Externa'!T97</f>
        <v>12979.716832516187</v>
      </c>
      <c r="U80" s="312">
        <f>+'Perfil Vencimientos D. Interna'!U109+'Perfil Vencimientos D. Externa'!U97</f>
        <v>440799.13572741556</v>
      </c>
      <c r="V80" s="312">
        <f>+'Perfil Vencimientos D. Interna'!V109+'Perfil Vencimientos D. Externa'!V97</f>
        <v>2.3806712299999999</v>
      </c>
      <c r="W80" s="312">
        <f>+'Perfil Vencimientos D. Interna'!W109+'Perfil Vencimientos D. Externa'!W97</f>
        <v>341001.10213479999</v>
      </c>
      <c r="X80" s="312">
        <f>+'Perfil Vencimientos D. Interna'!X109+'Perfil Vencimientos D. Externa'!X97</f>
        <v>367475.97890390002</v>
      </c>
      <c r="Y80" s="312">
        <f>+'Perfil Vencimientos D. Interna'!Y109+'Perfil Vencimientos D. Externa'!Y97</f>
        <v>0</v>
      </c>
      <c r="Z80" s="312">
        <f>+'Perfil Vencimientos D. Interna'!Z109+'Perfil Vencimientos D. Externa'!Z97</f>
        <v>0</v>
      </c>
      <c r="AA80" s="312">
        <f>+'Perfil Vencimientos D. Interna'!AA109+'Perfil Vencimientos D. Externa'!AA97</f>
        <v>298645.40957110003</v>
      </c>
      <c r="AB80" s="312">
        <f>+'Perfil Vencimientos D. Interna'!AB109+'Perfil Vencimientos D. Externa'!AB97</f>
        <v>0</v>
      </c>
      <c r="AC80" s="312">
        <f>+'Perfil Vencimientos D. Interna'!AC109+'Perfil Vencimientos D. Externa'!AC97</f>
        <v>0</v>
      </c>
      <c r="AD80" s="312">
        <f>+'Perfil Vencimientos D. Externa'!AD97</f>
        <v>0</v>
      </c>
      <c r="AE80" s="312">
        <f>+'Perfil Vencimientos D. Externa'!AE97</f>
        <v>0</v>
      </c>
      <c r="AF80" s="312">
        <f>+'Perfil Vencimientos D. Externa'!AF97</f>
        <v>0</v>
      </c>
      <c r="AG80" s="313">
        <f t="shared" si="0"/>
        <v>2818697.1959364144</v>
      </c>
    </row>
    <row r="81" spans="1:35" s="264" customFormat="1" ht="14.4">
      <c r="A81" s="184"/>
      <c r="B81" s="184" t="s">
        <v>145</v>
      </c>
      <c r="C81" s="312">
        <f>+'Perfil Vencimientos D. Interna'!C110+'Perfil Vencimientos D. Externa'!C98</f>
        <v>123472.58087358084</v>
      </c>
      <c r="D81" s="312">
        <f>+'Perfil Vencimientos D. Interna'!D110+'Perfil Vencimientos D. Externa'!D98</f>
        <v>259831.07173192888</v>
      </c>
      <c r="E81" s="312">
        <f>+'Perfil Vencimientos D. Interna'!E110+'Perfil Vencimientos D. Externa'!E98</f>
        <v>282734.05496634333</v>
      </c>
      <c r="F81" s="312">
        <f>+'Perfil Vencimientos D. Interna'!F110+'Perfil Vencimientos D. Externa'!F98</f>
        <v>660597.49022547703</v>
      </c>
      <c r="G81" s="312">
        <f>+'Perfil Vencimientos D. Interna'!G110+'Perfil Vencimientos D. Externa'!G98</f>
        <v>11013.592295852013</v>
      </c>
      <c r="H81" s="312">
        <f>+'Perfil Vencimientos D. Interna'!H110+'Perfil Vencimientos D. Externa'!H98</f>
        <v>125640.8714331173</v>
      </c>
      <c r="I81" s="312">
        <f>+'Perfil Vencimientos D. Interna'!I110+'Perfil Vencimientos D. Externa'!I98</f>
        <v>364465.58367352927</v>
      </c>
      <c r="J81" s="312">
        <f>+'Perfil Vencimientos D. Interna'!J110+'Perfil Vencimientos D. Externa'!J98</f>
        <v>475669.96337136481</v>
      </c>
      <c r="K81" s="312">
        <f>+'Perfil Vencimientos D. Interna'!K110+'Perfil Vencimientos D. Externa'!K98</f>
        <v>10695.843180329273</v>
      </c>
      <c r="L81" s="312">
        <f>+'Perfil Vencimientos D. Interna'!L110+'Perfil Vencimientos D. Externa'!L98</f>
        <v>10723.407662521053</v>
      </c>
      <c r="M81" s="312">
        <f>+'Perfil Vencimientos D. Interna'!M110+'Perfil Vencimientos D. Externa'!M98</f>
        <v>588485.41526677902</v>
      </c>
      <c r="N81" s="312">
        <f>+'Perfil Vencimientos D. Interna'!N110+'Perfil Vencimientos D. Externa'!N98</f>
        <v>10687.598612684333</v>
      </c>
      <c r="O81" s="312">
        <f>+'Perfil Vencimientos D. Interna'!O110+'Perfil Vencimientos D. Externa'!O98</f>
        <v>10705.670706905812</v>
      </c>
      <c r="P81" s="312">
        <f>+'Perfil Vencimientos D. Interna'!P110+'Perfil Vencimientos D. Externa'!P98</f>
        <v>10651.687160509462</v>
      </c>
      <c r="Q81" s="312">
        <f>+'Perfil Vencimientos D. Interna'!Q110+'Perfil Vencimientos D. Externa'!Q98</f>
        <v>10699.222406869172</v>
      </c>
      <c r="R81" s="312">
        <f>+'Perfil Vencimientos D. Interna'!R110+'Perfil Vencimientos D. Externa'!R98</f>
        <v>10651.687160509462</v>
      </c>
      <c r="S81" s="312">
        <f>+'Perfil Vencimientos D. Interna'!S110+'Perfil Vencimientos D. Externa'!S98</f>
        <v>5887.0133605094625</v>
      </c>
      <c r="T81" s="312">
        <f>+'Perfil Vencimientos D. Interna'!T110+'Perfil Vencimientos D. Externa'!T98</f>
        <v>5887.0133605094625</v>
      </c>
      <c r="U81" s="312">
        <f>+'Perfil Vencimientos D. Interna'!U110+'Perfil Vencimientos D. Externa'!U98</f>
        <v>5887.0132933664763</v>
      </c>
      <c r="V81" s="312">
        <f>+'Perfil Vencimientos D. Interna'!V110+'Perfil Vencimientos D. Externa'!V98</f>
        <v>3988.1768579744003</v>
      </c>
      <c r="W81" s="312">
        <f>+'Perfil Vencimientos D. Interna'!W110+'Perfil Vencimientos D. Externa'!W98</f>
        <v>3889.3742999999999</v>
      </c>
      <c r="X81" s="312">
        <f>+'Perfil Vencimientos D. Interna'!X110+'Perfil Vencimientos D. Externa'!X98</f>
        <v>3889.3742999999999</v>
      </c>
      <c r="Y81" s="312">
        <f>+'Perfil Vencimientos D. Interna'!Y110+'Perfil Vencimientos D. Externa'!Y98</f>
        <v>3889.3742999999999</v>
      </c>
      <c r="Z81" s="312">
        <f>+'Perfil Vencimientos D. Interna'!Z110+'Perfil Vencimientos D. Externa'!Z98</f>
        <v>3889.3742999999999</v>
      </c>
      <c r="AA81" s="312">
        <f>+'Perfil Vencimientos D. Interna'!AA110+'Perfil Vencimientos D. Externa'!AA98</f>
        <v>3665.6020800000001</v>
      </c>
      <c r="AB81" s="312">
        <f>+'Perfil Vencimientos D. Interna'!AB110+'Perfil Vencimientos D. Externa'!AB98</f>
        <v>0</v>
      </c>
      <c r="AC81" s="312">
        <f>+'Perfil Vencimientos D. Interna'!AC110+'Perfil Vencimientos D. Externa'!AC98</f>
        <v>0</v>
      </c>
      <c r="AD81" s="312">
        <f>+'Perfil Vencimientos D. Externa'!AD98</f>
        <v>0</v>
      </c>
      <c r="AE81" s="312">
        <f>+'Perfil Vencimientos D. Externa'!AE98</f>
        <v>0</v>
      </c>
      <c r="AF81" s="312">
        <f>+'Perfil Vencimientos D. Externa'!AF98</f>
        <v>0</v>
      </c>
      <c r="AG81" s="313">
        <f t="shared" si="0"/>
        <v>3007598.0568806608</v>
      </c>
    </row>
    <row r="82" spans="1:35" s="264" customFormat="1" ht="14.4">
      <c r="A82" s="184"/>
      <c r="B82" s="184" t="s">
        <v>146</v>
      </c>
      <c r="C82" s="312">
        <f>+'Perfil Vencimientos D. Interna'!C111+'Perfil Vencimientos D. Externa'!C99</f>
        <v>281081.18110191985</v>
      </c>
      <c r="D82" s="312">
        <f>+'Perfil Vencimientos D. Interna'!D111+'Perfil Vencimientos D. Externa'!D99</f>
        <v>289227.86628061073</v>
      </c>
      <c r="E82" s="312">
        <f>+'Perfil Vencimientos D. Interna'!E111+'Perfil Vencimientos D. Externa'!E99</f>
        <v>51842.850915333394</v>
      </c>
      <c r="F82" s="312">
        <f>+'Perfil Vencimientos D. Interna'!F111+'Perfil Vencimientos D. Externa'!F99</f>
        <v>42721.88670910216</v>
      </c>
      <c r="G82" s="312">
        <f>+'Perfil Vencimientos D. Interna'!G111+'Perfil Vencimientos D. Externa'!G99</f>
        <v>498839.13199240854</v>
      </c>
      <c r="H82" s="312">
        <f>+'Perfil Vencimientos D. Interna'!H111+'Perfil Vencimientos D. Externa'!H99</f>
        <v>481660.09550997335</v>
      </c>
      <c r="I82" s="312">
        <f>+'Perfil Vencimientos D. Interna'!I111+'Perfil Vencimientos D. Externa'!I99</f>
        <v>189247.34895880334</v>
      </c>
      <c r="J82" s="312">
        <f>+'Perfil Vencimientos D. Interna'!J111+'Perfil Vencimientos D. Externa'!J99</f>
        <v>28635.007362180324</v>
      </c>
      <c r="K82" s="312">
        <f>+'Perfil Vencimientos D. Interna'!K111+'Perfil Vencimientos D. Externa'!K99</f>
        <v>128563.00990094972</v>
      </c>
      <c r="L82" s="312">
        <f>+'Perfil Vencimientos D. Interna'!L111+'Perfil Vencimientos D. Externa'!L99</f>
        <v>28161.900631744884</v>
      </c>
      <c r="M82" s="312">
        <f>+'Perfil Vencimientos D. Interna'!M111+'Perfil Vencimientos D. Externa'!M99</f>
        <v>24201.62602957488</v>
      </c>
      <c r="N82" s="312">
        <f>+'Perfil Vencimientos D. Interna'!N111+'Perfil Vencimientos D. Externa'!N99</f>
        <v>22465.010171574449</v>
      </c>
      <c r="O82" s="312">
        <f>+'Perfil Vencimientos D. Interna'!O111+'Perfil Vencimientos D. Externa'!O99</f>
        <v>21028.477128827257</v>
      </c>
      <c r="P82" s="312">
        <f>+'Perfil Vencimientos D. Interna'!P111+'Perfil Vencimientos D. Externa'!P99</f>
        <v>12719.808921412288</v>
      </c>
      <c r="Q82" s="312">
        <f>+'Perfil Vencimientos D. Interna'!Q111+'Perfil Vencimientos D. Externa'!Q99</f>
        <v>1593.2280709266481</v>
      </c>
      <c r="R82" s="312">
        <f>+'Perfil Vencimientos D. Interna'!R111+'Perfil Vencimientos D. Externa'!R99</f>
        <v>1564.292288298938</v>
      </c>
      <c r="S82" s="312">
        <f>+'Perfil Vencimientos D. Interna'!S111+'Perfil Vencimientos D. Externa'!S99</f>
        <v>1564.292288298938</v>
      </c>
      <c r="T82" s="312">
        <f>+'Perfil Vencimientos D. Interna'!T111+'Perfil Vencimientos D. Externa'!T99</f>
        <v>1564.292288298938</v>
      </c>
      <c r="U82" s="312">
        <f>+'Perfil Vencimientos D. Interna'!U111+'Perfil Vencimientos D. Externa'!U99</f>
        <v>1564.292288298938</v>
      </c>
      <c r="V82" s="312">
        <f>+'Perfil Vencimientos D. Interna'!V111+'Perfil Vencimientos D. Externa'!V99</f>
        <v>1564.292288298938</v>
      </c>
      <c r="W82" s="312">
        <f>+'Perfil Vencimientos D. Interna'!W111+'Perfil Vencimientos D. Externa'!W99</f>
        <v>0</v>
      </c>
      <c r="X82" s="312">
        <f>+'Perfil Vencimientos D. Interna'!X111+'Perfil Vencimientos D. Externa'!X99</f>
        <v>0</v>
      </c>
      <c r="Y82" s="312">
        <f>+'Perfil Vencimientos D. Interna'!Y111+'Perfil Vencimientos D. Externa'!Y99</f>
        <v>0</v>
      </c>
      <c r="Z82" s="312">
        <f>+'Perfil Vencimientos D. Interna'!Z111+'Perfil Vencimientos D. Externa'!Z99</f>
        <v>0</v>
      </c>
      <c r="AA82" s="312">
        <f>+'Perfil Vencimientos D. Interna'!AA111+'Perfil Vencimientos D. Externa'!AA99</f>
        <v>0</v>
      </c>
      <c r="AB82" s="312">
        <f>+'Perfil Vencimientos D. Interna'!AB111+'Perfil Vencimientos D. Externa'!AB99</f>
        <v>0</v>
      </c>
      <c r="AC82" s="312">
        <f>+'Perfil Vencimientos D. Interna'!AC111+'Perfil Vencimientos D. Externa'!AC99</f>
        <v>0</v>
      </c>
      <c r="AD82" s="312">
        <f>+'Perfil Vencimientos D. Externa'!AD99</f>
        <v>0</v>
      </c>
      <c r="AE82" s="312">
        <f>+'Perfil Vencimientos D. Externa'!AE99</f>
        <v>0</v>
      </c>
      <c r="AF82" s="312">
        <f>+'Perfil Vencimientos D. Externa'!AF99</f>
        <v>0</v>
      </c>
      <c r="AG82" s="313">
        <f t="shared" si="0"/>
        <v>2109809.8911268353</v>
      </c>
    </row>
    <row r="83" spans="1:35" s="264" customFormat="1" ht="14.4">
      <c r="A83" s="184"/>
      <c r="B83" s="184" t="s">
        <v>147</v>
      </c>
      <c r="C83" s="312">
        <f>+'Perfil Vencimientos D. Interna'!C112+'Perfil Vencimientos D. Externa'!C100</f>
        <v>30595.308866983738</v>
      </c>
      <c r="D83" s="312">
        <f>+'Perfil Vencimientos D. Interna'!D112+'Perfil Vencimientos D. Externa'!D100</f>
        <v>15443.007871841335</v>
      </c>
      <c r="E83" s="312">
        <f>+'Perfil Vencimientos D. Interna'!E112+'Perfil Vencimientos D. Externa'!E100</f>
        <v>17564.021838484696</v>
      </c>
      <c r="F83" s="312">
        <f>+'Perfil Vencimientos D. Interna'!F112+'Perfil Vencimientos D. Externa'!F100</f>
        <v>371732.81984817068</v>
      </c>
      <c r="G83" s="312">
        <f>+'Perfil Vencimientos D. Interna'!G112+'Perfil Vencimientos D. Externa'!G100</f>
        <v>211289.93516890335</v>
      </c>
      <c r="H83" s="312">
        <f>+'Perfil Vencimientos D. Interna'!H112+'Perfil Vencimientos D. Externa'!H100</f>
        <v>16924.805385332136</v>
      </c>
      <c r="I83" s="312">
        <f>+'Perfil Vencimientos D. Interna'!I112+'Perfil Vencimientos D. Externa'!I100</f>
        <v>144921.2958793026</v>
      </c>
      <c r="J83" s="312">
        <f>+'Perfil Vencimientos D. Interna'!J112+'Perfil Vencimientos D. Externa'!J100</f>
        <v>16947.036191291136</v>
      </c>
      <c r="K83" s="312">
        <f>+'Perfil Vencimientos D. Interna'!K112+'Perfil Vencimientos D. Externa'!K100</f>
        <v>195091.51693851224</v>
      </c>
      <c r="L83" s="312">
        <f>+'Perfil Vencimientos D. Interna'!L112+'Perfil Vencimientos D. Externa'!L100</f>
        <v>16527.601421648913</v>
      </c>
      <c r="M83" s="312">
        <f>+'Perfil Vencimientos D. Interna'!M112+'Perfil Vencimientos D. Externa'!M100</f>
        <v>16536.968254127594</v>
      </c>
      <c r="N83" s="312">
        <f>+'Perfil Vencimientos D. Interna'!N112+'Perfil Vencimientos D. Externa'!N100</f>
        <v>15797.743169622412</v>
      </c>
      <c r="O83" s="312">
        <f>+'Perfil Vencimientos D. Interna'!O112+'Perfil Vencimientos D. Externa'!O100</f>
        <v>13553.778618307422</v>
      </c>
      <c r="P83" s="312">
        <f>+'Perfil Vencimientos D. Interna'!P112+'Perfil Vencimientos D. Externa'!P100</f>
        <v>407694.12986471714</v>
      </c>
      <c r="Q83" s="312">
        <f>+'Perfil Vencimientos D. Interna'!Q112+'Perfil Vencimientos D. Externa'!Q100</f>
        <v>7645.9018716751998</v>
      </c>
      <c r="R83" s="312">
        <f>+'Perfil Vencimientos D. Interna'!R112+'Perfil Vencimientos D. Externa'!R100</f>
        <v>7570.7073627656</v>
      </c>
      <c r="S83" s="312">
        <f>+'Perfil Vencimientos D. Interna'!S112+'Perfil Vencimientos D. Externa'!S100</f>
        <v>2315.3593259732006</v>
      </c>
      <c r="T83" s="312">
        <f>+'Perfil Vencimientos D. Interna'!T112+'Perfil Vencimientos D. Externa'!T100</f>
        <v>323.44905248600008</v>
      </c>
      <c r="U83" s="312">
        <f>+'Perfil Vencimientos D. Interna'!U112+'Perfil Vencimientos D. Externa'!U100</f>
        <v>323.44905248600008</v>
      </c>
      <c r="V83" s="312">
        <f>+'Perfil Vencimientos D. Interna'!V112+'Perfil Vencimientos D. Externa'!V100</f>
        <v>323.44905248600008</v>
      </c>
      <c r="W83" s="312">
        <f>+'Perfil Vencimientos D. Interna'!W112+'Perfil Vencimientos D. Externa'!W100</f>
        <v>321.06838125600007</v>
      </c>
      <c r="X83" s="312">
        <f>+'Perfil Vencimientos D. Interna'!X112+'Perfil Vencimientos D. Externa'!X100</f>
        <v>321.06838125600007</v>
      </c>
      <c r="Y83" s="312">
        <f>+'Perfil Vencimientos D. Interna'!Y112+'Perfil Vencimientos D. Externa'!Y100</f>
        <v>0</v>
      </c>
      <c r="Z83" s="312">
        <f>+'Perfil Vencimientos D. Interna'!Z112+'Perfil Vencimientos D. Externa'!Z100</f>
        <v>0</v>
      </c>
      <c r="AA83" s="312">
        <f>+'Perfil Vencimientos D. Interna'!AA112+'Perfil Vencimientos D. Externa'!AA100</f>
        <v>0</v>
      </c>
      <c r="AB83" s="312">
        <f>+'Perfil Vencimientos D. Interna'!AB112+'Perfil Vencimientos D. Externa'!AB100</f>
        <v>0</v>
      </c>
      <c r="AC83" s="312">
        <f>+'Perfil Vencimientos D. Interna'!AC112+'Perfil Vencimientos D. Externa'!AC100</f>
        <v>0</v>
      </c>
      <c r="AD83" s="312">
        <f>+'Perfil Vencimientos D. Externa'!AD100</f>
        <v>0</v>
      </c>
      <c r="AE83" s="312">
        <f>+'Perfil Vencimientos D. Externa'!AE100</f>
        <v>0</v>
      </c>
      <c r="AF83" s="312">
        <f>+'Perfil Vencimientos D. Externa'!AF100</f>
        <v>0</v>
      </c>
      <c r="AG83" s="313">
        <f t="shared" si="0"/>
        <v>1509764.4217976294</v>
      </c>
    </row>
    <row r="84" spans="1:35" s="264" customFormat="1" ht="14.4">
      <c r="A84" s="184"/>
      <c r="B84" s="184" t="s">
        <v>148</v>
      </c>
      <c r="C84" s="312">
        <f>+'Perfil Vencimientos D. Interna'!C113+'Perfil Vencimientos D. Externa'!C101</f>
        <v>200979.51278400034</v>
      </c>
      <c r="D84" s="312">
        <f>+'Perfil Vencimientos D. Interna'!D113+'Perfil Vencimientos D. Externa'!D101</f>
        <v>12385.629890577165</v>
      </c>
      <c r="E84" s="312">
        <f>+'Perfil Vencimientos D. Interna'!E113+'Perfil Vencimientos D. Externa'!E101</f>
        <v>206653.34443788469</v>
      </c>
      <c r="F84" s="312">
        <f>+'Perfil Vencimientos D. Interna'!F113+'Perfil Vencimientos D. Externa'!F101</f>
        <v>26665.345941741725</v>
      </c>
      <c r="G84" s="312">
        <f>+'Perfil Vencimientos D. Interna'!G113+'Perfil Vencimientos D. Externa'!G101</f>
        <v>97828.745129607298</v>
      </c>
      <c r="H84" s="312">
        <f>+'Perfil Vencimientos D. Interna'!H113+'Perfil Vencimientos D. Externa'!H101</f>
        <v>130358.55498658653</v>
      </c>
      <c r="I84" s="312">
        <f>+'Perfil Vencimientos D. Interna'!I113+'Perfil Vencimientos D. Externa'!I101</f>
        <v>25920.606616439425</v>
      </c>
      <c r="J84" s="312">
        <f>+'Perfil Vencimientos D. Interna'!J113+'Perfil Vencimientos D. Externa'!J101</f>
        <v>25966.776492899666</v>
      </c>
      <c r="K84" s="312">
        <f>+'Perfil Vencimientos D. Interna'!K113+'Perfil Vencimientos D. Externa'!K101</f>
        <v>146783.2429916198</v>
      </c>
      <c r="L84" s="312">
        <f>+'Perfil Vencimientos D. Interna'!L113+'Perfil Vencimientos D. Externa'!L101</f>
        <v>13635.010729800077</v>
      </c>
      <c r="M84" s="312">
        <f>+'Perfil Vencimientos D. Interna'!M113+'Perfil Vencimientos D. Externa'!M101</f>
        <v>13622.295922982967</v>
      </c>
      <c r="N84" s="312">
        <f>+'Perfil Vencimientos D. Interna'!N113+'Perfil Vencimientos D. Externa'!N101</f>
        <v>170573.77704742708</v>
      </c>
      <c r="O84" s="312">
        <f>+'Perfil Vencimientos D. Interna'!O113+'Perfil Vencimientos D. Externa'!O101</f>
        <v>13658.272967322828</v>
      </c>
      <c r="P84" s="312">
        <f>+'Perfil Vencimientos D. Interna'!P113+'Perfil Vencimientos D. Externa'!P101</f>
        <v>13622.295922982967</v>
      </c>
      <c r="Q84" s="312">
        <f>+'Perfil Vencimientos D. Interna'!Q113+'Perfil Vencimientos D. Externa'!Q101</f>
        <v>13622.982581756682</v>
      </c>
      <c r="R84" s="312">
        <f>+'Perfil Vencimientos D. Interna'!R113+'Perfil Vencimientos D. Externa'!R101</f>
        <v>7039.5980796846552</v>
      </c>
      <c r="S84" s="312">
        <f>+'Perfil Vencimientos D. Interna'!S113+'Perfil Vencimientos D. Externa'!S101</f>
        <v>5634.5888522716623</v>
      </c>
      <c r="T84" s="312">
        <f>+'Perfil Vencimientos D. Interna'!T113+'Perfil Vencimientos D. Externa'!T101</f>
        <v>2739.5040419312004</v>
      </c>
      <c r="U84" s="312">
        <f>+'Perfil Vencimientos D. Interna'!U113+'Perfil Vencimientos D. Externa'!U101</f>
        <v>2739.5040419312004</v>
      </c>
      <c r="V84" s="312">
        <f>+'Perfil Vencimientos D. Interna'!V113+'Perfil Vencimientos D. Externa'!V101</f>
        <v>2739.5040419312004</v>
      </c>
      <c r="W84" s="312">
        <f>+'Perfil Vencimientos D. Interna'!W113+'Perfil Vencimientos D. Externa'!W101</f>
        <v>2737.1233707012002</v>
      </c>
      <c r="X84" s="312">
        <f>+'Perfil Vencimientos D. Interna'!X113+'Perfil Vencimientos D. Externa'!X101</f>
        <v>69966.721430701204</v>
      </c>
      <c r="Y84" s="312">
        <f>+'Perfil Vencimientos D. Interna'!Y113+'Perfil Vencimientos D. Externa'!Y101</f>
        <v>2737.1233707012002</v>
      </c>
      <c r="Z84" s="312">
        <f>+'Perfil Vencimientos D. Interna'!Z113+'Perfil Vencimientos D. Externa'!Z101</f>
        <v>2737.1233707012002</v>
      </c>
      <c r="AA84" s="312">
        <f>+'Perfil Vencimientos D. Interna'!AA113+'Perfil Vencimientos D. Externa'!AA101</f>
        <v>2737.1233707012002</v>
      </c>
      <c r="AB84" s="312">
        <f>+'Perfil Vencimientos D. Interna'!AB113+'Perfil Vencimientos D. Externa'!AB101</f>
        <v>2737.1233707012002</v>
      </c>
      <c r="AC84" s="312">
        <f>+'Perfil Vencimientos D. Interna'!AC113+'Perfil Vencimientos D. Externa'!AC101</f>
        <v>2737.1233707012002</v>
      </c>
      <c r="AD84" s="312">
        <f>+'Perfil Vencimientos D. Externa'!AD101</f>
        <v>256447.12337070121</v>
      </c>
      <c r="AE84" s="312">
        <f>+'Perfil Vencimientos D. Externa'!AE101</f>
        <v>256282.6194</v>
      </c>
      <c r="AF84" s="312">
        <f>+'Perfil Vencimientos D. Externa'!AF101</f>
        <v>256724.0748</v>
      </c>
      <c r="AG84" s="313">
        <f t="shared" si="0"/>
        <v>1989012.3727269885</v>
      </c>
    </row>
    <row r="85" spans="1:35" s="264" customFormat="1" ht="14.4">
      <c r="A85" s="184"/>
      <c r="B85" s="184" t="s">
        <v>149</v>
      </c>
      <c r="C85" s="312">
        <f>+'Perfil Vencimientos D. Interna'!C114+'Perfil Vencimientos D. Externa'!C102</f>
        <v>41366.629688886751</v>
      </c>
      <c r="D85" s="312">
        <f>+'Perfil Vencimientos D. Interna'!D114+'Perfil Vencimientos D. Externa'!D102</f>
        <v>19762.489543684191</v>
      </c>
      <c r="E85" s="312">
        <f>+'Perfil Vencimientos D. Interna'!E114+'Perfil Vencimientos D. Externa'!E102</f>
        <v>30405.924442419644</v>
      </c>
      <c r="F85" s="312">
        <f>+'Perfil Vencimientos D. Interna'!F114+'Perfil Vencimientos D. Externa'!F102</f>
        <v>25145.963139354713</v>
      </c>
      <c r="G85" s="312">
        <f>+'Perfil Vencimientos D. Interna'!G114+'Perfil Vencimientos D. Externa'!G102</f>
        <v>25410.634020247533</v>
      </c>
      <c r="H85" s="312">
        <f>+'Perfil Vencimientos D. Interna'!H114+'Perfil Vencimientos D. Externa'!H102</f>
        <v>25602.888280832394</v>
      </c>
      <c r="I85" s="312">
        <f>+'Perfil Vencimientos D. Interna'!I114+'Perfil Vencimientos D. Externa'!I102</f>
        <v>25444.856489629965</v>
      </c>
      <c r="J85" s="312">
        <f>+'Perfil Vencimientos D. Interna'!J114+'Perfil Vencimientos D. Externa'!J102</f>
        <v>25439.701217247268</v>
      </c>
      <c r="K85" s="312">
        <f>+'Perfil Vencimientos D. Interna'!K114+'Perfil Vencimientos D. Externa'!K102</f>
        <v>24824.576762241915</v>
      </c>
      <c r="L85" s="312">
        <f>+'Perfil Vencimientos D. Interna'!L114+'Perfil Vencimientos D. Externa'!L102</f>
        <v>19393.263720165705</v>
      </c>
      <c r="M85" s="312">
        <f>+'Perfil Vencimientos D. Interna'!M114+'Perfil Vencimientos D. Externa'!M102</f>
        <v>19359.805479753846</v>
      </c>
      <c r="N85" s="312">
        <f>+'Perfil Vencimientos D. Interna'!N114+'Perfil Vencimientos D. Externa'!N102</f>
        <v>19391.944942056056</v>
      </c>
      <c r="O85" s="312">
        <f>+'Perfil Vencimientos D. Interna'!O114+'Perfil Vencimientos D. Externa'!O102</f>
        <v>18686.342937645164</v>
      </c>
      <c r="P85" s="312">
        <f>+'Perfil Vencimientos D. Interna'!P114+'Perfil Vencimientos D. Externa'!P102</f>
        <v>19117.247916932556</v>
      </c>
      <c r="Q85" s="312">
        <f>+'Perfil Vencimientos D. Interna'!Q114+'Perfil Vencimientos D. Externa'!Q102</f>
        <v>18715.546393809276</v>
      </c>
      <c r="R85" s="312">
        <f>+'Perfil Vencimientos D. Interna'!R114+'Perfil Vencimientos D. Externa'!R102</f>
        <v>18209.029861027961</v>
      </c>
      <c r="S85" s="312">
        <f>+'Perfil Vencimientos D. Interna'!S114+'Perfil Vencimientos D. Externa'!S102</f>
        <v>13642.66776435276</v>
      </c>
      <c r="T85" s="312">
        <f>+'Perfil Vencimientos D. Interna'!T114+'Perfil Vencimientos D. Externa'!T102</f>
        <v>7215.3477931065627</v>
      </c>
      <c r="U85" s="312">
        <f>+'Perfil Vencimientos D. Interna'!U114+'Perfil Vencimientos D. Externa'!U102</f>
        <v>7215.3477931065627</v>
      </c>
      <c r="V85" s="312">
        <f>+'Perfil Vencimientos D. Interna'!V114+'Perfil Vencimientos D. Externa'!V102</f>
        <v>866.25428556379995</v>
      </c>
      <c r="W85" s="312">
        <f>+'Perfil Vencimientos D. Interna'!W114+'Perfil Vencimientos D. Externa'!W102</f>
        <v>863.87361433379999</v>
      </c>
      <c r="X85" s="312">
        <f>+'Perfil Vencimientos D. Interna'!X114+'Perfil Vencimientos D. Externa'!X102</f>
        <v>863.87361433379999</v>
      </c>
      <c r="Y85" s="312">
        <f>+'Perfil Vencimientos D. Interna'!Y114+'Perfil Vencimientos D. Externa'!Y102</f>
        <v>863.87361433379999</v>
      </c>
      <c r="Z85" s="312">
        <f>+'Perfil Vencimientos D. Interna'!Z114+'Perfil Vencimientos D. Externa'!Z102</f>
        <v>863.87367014999995</v>
      </c>
      <c r="AA85" s="312">
        <f>+'Perfil Vencimientos D. Interna'!AA114+'Perfil Vencimientos D. Externa'!AA102</f>
        <v>757.97664348420005</v>
      </c>
      <c r="AB85" s="312">
        <f>+'Perfil Vencimientos D. Interna'!AB114+'Perfil Vencimientos D. Externa'!AB102</f>
        <v>757.97664348420005</v>
      </c>
      <c r="AC85" s="312">
        <f>+'Perfil Vencimientos D. Interna'!AC114+'Perfil Vencimientos D. Externa'!AC102</f>
        <v>757.97664348420005</v>
      </c>
      <c r="AD85" s="312">
        <f>+'Perfil Vencimientos D. Externa'!AD102</f>
        <v>757.97664348420005</v>
      </c>
      <c r="AE85" s="312">
        <f>+'Perfil Vencimientos D. Externa'!AE102</f>
        <v>757.97664348420005</v>
      </c>
      <c r="AF85" s="312">
        <f>+'Perfil Vencimientos D. Externa'!AF102</f>
        <v>0</v>
      </c>
      <c r="AG85" s="313">
        <f t="shared" si="0"/>
        <v>412461.84020263702</v>
      </c>
    </row>
    <row r="86" spans="1:35" s="264" customFormat="1" ht="14.4">
      <c r="A86" s="184"/>
      <c r="B86" s="314" t="s">
        <v>150</v>
      </c>
      <c r="C86" s="315">
        <f t="shared" ref="C86:AF86" si="1">SUM(C74:C85)</f>
        <v>677495.21331537142</v>
      </c>
      <c r="D86" s="315">
        <f t="shared" si="1"/>
        <v>2241649.1809082045</v>
      </c>
      <c r="E86" s="315">
        <f t="shared" si="1"/>
        <v>1895359.5959013116</v>
      </c>
      <c r="F86" s="315">
        <f t="shared" si="1"/>
        <v>2862330.3965810533</v>
      </c>
      <c r="G86" s="315">
        <f t="shared" si="1"/>
        <v>2961333.5159654017</v>
      </c>
      <c r="H86" s="315">
        <f t="shared" si="1"/>
        <v>2169462.333453347</v>
      </c>
      <c r="I86" s="315">
        <f t="shared" si="1"/>
        <v>2560623.8001881898</v>
      </c>
      <c r="J86" s="315">
        <f t="shared" si="1"/>
        <v>1674485.302040386</v>
      </c>
      <c r="K86" s="315">
        <f t="shared" si="1"/>
        <v>1731893.0818990956</v>
      </c>
      <c r="L86" s="315">
        <f t="shared" si="1"/>
        <v>1525361.1502696765</v>
      </c>
      <c r="M86" s="315">
        <f t="shared" si="1"/>
        <v>1380320.9999624873</v>
      </c>
      <c r="N86" s="315">
        <f t="shared" si="1"/>
        <v>1055983.8508636639</v>
      </c>
      <c r="O86" s="315">
        <f t="shared" si="1"/>
        <v>318086.06929288758</v>
      </c>
      <c r="P86" s="315">
        <f t="shared" si="1"/>
        <v>561980.29437671625</v>
      </c>
      <c r="Q86" s="315">
        <f t="shared" si="1"/>
        <v>281573.60044314514</v>
      </c>
      <c r="R86" s="315">
        <f t="shared" si="1"/>
        <v>926497.32518008712</v>
      </c>
      <c r="S86" s="315">
        <f t="shared" si="1"/>
        <v>234843.65117561969</v>
      </c>
      <c r="T86" s="315">
        <f t="shared" si="1"/>
        <v>63447.415832535298</v>
      </c>
      <c r="U86" s="315">
        <f t="shared" si="1"/>
        <v>742948.06554675917</v>
      </c>
      <c r="V86" s="315">
        <f t="shared" si="1"/>
        <v>921604.14491759695</v>
      </c>
      <c r="W86" s="315">
        <f t="shared" si="1"/>
        <v>1017930.6955525901</v>
      </c>
      <c r="X86" s="315">
        <f t="shared" si="1"/>
        <v>543112.95629648212</v>
      </c>
      <c r="Y86" s="315">
        <f t="shared" si="1"/>
        <v>30908.006409781996</v>
      </c>
      <c r="Z86" s="315">
        <f t="shared" si="1"/>
        <v>14980.7426258862</v>
      </c>
      <c r="AA86" s="315">
        <f t="shared" si="1"/>
        <v>313190.58597947081</v>
      </c>
      <c r="AB86" s="315">
        <f t="shared" si="1"/>
        <v>105489.1500283708</v>
      </c>
      <c r="AC86" s="315">
        <f t="shared" si="1"/>
        <v>28291.650028370797</v>
      </c>
      <c r="AD86" s="315">
        <f t="shared" si="1"/>
        <v>260700.2000283708</v>
      </c>
      <c r="AE86" s="315">
        <f t="shared" si="1"/>
        <v>260535.69606274381</v>
      </c>
      <c r="AF86" s="315">
        <f t="shared" si="1"/>
        <v>260054.6708434842</v>
      </c>
      <c r="AG86" s="315">
        <f>SUM(AG74:AG85)</f>
        <v>29622473.341969084</v>
      </c>
    </row>
    <row r="87" spans="1:35" s="264" customFormat="1" ht="14.4">
      <c r="A87" s="184"/>
      <c r="B87" s="317" t="s">
        <v>116</v>
      </c>
      <c r="C87" s="318"/>
      <c r="D87" s="319" t="s">
        <v>116</v>
      </c>
      <c r="E87" s="319" t="s">
        <v>116</v>
      </c>
      <c r="F87" s="319" t="s">
        <v>116</v>
      </c>
      <c r="G87" s="319" t="s">
        <v>116</v>
      </c>
      <c r="H87" s="319" t="s">
        <v>116</v>
      </c>
      <c r="I87" s="319" t="s">
        <v>116</v>
      </c>
      <c r="J87" s="319" t="s">
        <v>116</v>
      </c>
      <c r="K87" s="319" t="s">
        <v>116</v>
      </c>
      <c r="L87" s="319" t="s">
        <v>116</v>
      </c>
      <c r="M87" s="319" t="s">
        <v>116</v>
      </c>
      <c r="N87" s="319"/>
      <c r="P87" s="320"/>
      <c r="Q87" s="321"/>
      <c r="R87" s="322"/>
      <c r="S87" s="322"/>
      <c r="T87" s="184"/>
      <c r="U87" s="184"/>
      <c r="V87" s="184"/>
      <c r="W87" s="184"/>
      <c r="X87" s="184"/>
      <c r="Y87" s="184"/>
      <c r="Z87" s="312"/>
      <c r="AA87" s="318"/>
      <c r="AB87" s="318"/>
      <c r="AC87" s="318"/>
      <c r="AD87" s="318"/>
      <c r="AE87" s="318"/>
      <c r="AF87" s="318"/>
      <c r="AG87" s="318">
        <f>+AG86-'Deuda Pública colones'!DH6</f>
        <v>0</v>
      </c>
      <c r="AI87" s="346"/>
    </row>
    <row r="88" spans="1:35" s="264" customFormat="1" ht="14.4">
      <c r="A88" s="184"/>
      <c r="B88" s="323"/>
      <c r="C88" s="323"/>
      <c r="D88" s="323"/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323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467">
        <f>SUM(C86:AF86)</f>
        <v>29622473.34196908</v>
      </c>
      <c r="AG88" s="184"/>
      <c r="AH88" s="184"/>
      <c r="AI88" s="312"/>
    </row>
    <row r="89" spans="1:35" s="264" customFormat="1" ht="14.4">
      <c r="A89" s="184"/>
      <c r="B89" s="323"/>
      <c r="C89" s="347"/>
      <c r="D89" s="347"/>
      <c r="E89" s="323"/>
      <c r="F89" s="323"/>
      <c r="G89" s="323"/>
      <c r="H89" s="323"/>
      <c r="I89" s="323"/>
      <c r="J89" s="323"/>
      <c r="K89" s="323"/>
      <c r="L89" s="323"/>
      <c r="M89" s="323"/>
      <c r="N89" s="323"/>
      <c r="O89" s="323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318"/>
    </row>
    <row r="90" spans="1:35" s="264" customFormat="1" ht="26.25" customHeight="1">
      <c r="A90" s="184"/>
      <c r="B90" s="159" t="s">
        <v>41</v>
      </c>
      <c r="C90" s="323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184"/>
      <c r="Q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318"/>
    </row>
    <row r="91" spans="1:35" s="264" customFormat="1" ht="14.4">
      <c r="A91" s="184"/>
      <c r="B91" s="185"/>
      <c r="C91" s="327"/>
      <c r="D91" s="327"/>
      <c r="E91" s="328"/>
      <c r="F91" s="328"/>
      <c r="G91" s="184"/>
      <c r="H91" s="184"/>
      <c r="I91" s="184"/>
      <c r="J91" s="184"/>
      <c r="K91" s="184"/>
      <c r="L91" s="184"/>
      <c r="M91" s="184"/>
      <c r="N91" s="184"/>
      <c r="O91" s="318"/>
      <c r="P91" s="321"/>
      <c r="Q91" s="184"/>
      <c r="R91" s="322"/>
      <c r="S91" s="322"/>
      <c r="T91" s="322"/>
      <c r="U91" s="322"/>
      <c r="V91" s="322"/>
      <c r="W91" s="322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318"/>
    </row>
    <row r="92" spans="1:35" s="264" customFormat="1" ht="15">
      <c r="A92" s="184"/>
      <c r="B92" s="497" t="str">
        <f>+H45</f>
        <v>Gobierno Central de Costa Rica</v>
      </c>
      <c r="C92" s="497"/>
      <c r="D92" s="497"/>
      <c r="E92" s="497"/>
      <c r="F92" s="497"/>
      <c r="G92" s="497"/>
      <c r="H92" s="497"/>
      <c r="I92" s="497"/>
      <c r="J92" s="497"/>
      <c r="K92" s="497"/>
      <c r="L92" s="497"/>
      <c r="M92" s="497"/>
      <c r="N92" s="497"/>
      <c r="O92" s="497"/>
      <c r="P92" s="497"/>
      <c r="Q92" s="497"/>
      <c r="R92" s="497"/>
      <c r="S92" s="497"/>
      <c r="T92" s="497"/>
      <c r="U92" s="497"/>
      <c r="V92" s="497"/>
      <c r="W92" s="497"/>
      <c r="X92" s="497"/>
      <c r="Y92" s="497"/>
      <c r="Z92" s="497"/>
      <c r="AA92" s="497"/>
      <c r="AB92" s="497"/>
      <c r="AC92" s="497"/>
      <c r="AD92" s="497"/>
      <c r="AE92" s="497"/>
      <c r="AF92" s="497"/>
      <c r="AG92" s="497"/>
      <c r="AH92" s="497"/>
      <c r="AI92" s="497"/>
    </row>
    <row r="93" spans="1:35" s="264" customFormat="1" ht="15">
      <c r="A93" s="184"/>
      <c r="B93" s="497" t="str">
        <f>+H46</f>
        <v>Perfil de Vencimientos Deuda Pública</v>
      </c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497"/>
      <c r="V93" s="497"/>
      <c r="W93" s="497"/>
      <c r="X93" s="497"/>
      <c r="Y93" s="497"/>
      <c r="Z93" s="497"/>
      <c r="AA93" s="497"/>
      <c r="AB93" s="497"/>
      <c r="AC93" s="497"/>
      <c r="AD93" s="497"/>
      <c r="AE93" s="497"/>
      <c r="AF93" s="497"/>
      <c r="AG93" s="497"/>
      <c r="AH93" s="497"/>
      <c r="AI93" s="497"/>
    </row>
    <row r="94" spans="1:35" s="264" customFormat="1" ht="15">
      <c r="A94" s="184"/>
      <c r="B94" s="497" t="str">
        <f>+B70</f>
        <v>Al 31 de Julio del 2025</v>
      </c>
      <c r="C94" s="497"/>
      <c r="D94" s="497"/>
      <c r="E94" s="497"/>
      <c r="F94" s="497"/>
      <c r="G94" s="497"/>
      <c r="H94" s="497"/>
      <c r="I94" s="497"/>
      <c r="J94" s="497"/>
      <c r="K94" s="497"/>
      <c r="L94" s="497"/>
      <c r="M94" s="497"/>
      <c r="N94" s="497"/>
      <c r="O94" s="497"/>
      <c r="P94" s="497"/>
      <c r="Q94" s="497"/>
      <c r="R94" s="497"/>
      <c r="S94" s="497"/>
      <c r="T94" s="497"/>
      <c r="U94" s="497"/>
      <c r="V94" s="497"/>
      <c r="W94" s="497"/>
      <c r="X94" s="497"/>
      <c r="Y94" s="497"/>
      <c r="Z94" s="497"/>
      <c r="AA94" s="497"/>
      <c r="AB94" s="497"/>
      <c r="AC94" s="497"/>
      <c r="AD94" s="497"/>
      <c r="AE94" s="497"/>
      <c r="AF94" s="497"/>
      <c r="AG94" s="497"/>
      <c r="AH94" s="497"/>
      <c r="AI94" s="497"/>
    </row>
    <row r="95" spans="1:35" s="264" customFormat="1" ht="15">
      <c r="A95" s="184"/>
      <c r="B95" s="497" t="str">
        <f>+H49</f>
        <v>-millones de dólares-</v>
      </c>
      <c r="C95" s="497"/>
      <c r="D95" s="497"/>
      <c r="E95" s="497"/>
      <c r="F95" s="497"/>
      <c r="G95" s="497"/>
      <c r="H95" s="497"/>
      <c r="I95" s="497"/>
      <c r="J95" s="497"/>
      <c r="K95" s="497"/>
      <c r="L95" s="497"/>
      <c r="M95" s="497"/>
      <c r="N95" s="497"/>
      <c r="O95" s="497"/>
      <c r="P95" s="497"/>
      <c r="Q95" s="497"/>
      <c r="R95" s="497"/>
      <c r="S95" s="497"/>
      <c r="T95" s="497"/>
      <c r="U95" s="497"/>
      <c r="V95" s="497"/>
      <c r="W95" s="497"/>
      <c r="X95" s="497"/>
      <c r="Y95" s="497"/>
      <c r="Z95" s="497"/>
      <c r="AA95" s="497"/>
      <c r="AB95" s="497"/>
      <c r="AC95" s="497"/>
      <c r="AD95" s="497"/>
      <c r="AE95" s="497"/>
      <c r="AF95" s="497"/>
      <c r="AG95" s="497"/>
      <c r="AH95" s="497"/>
      <c r="AI95" s="497"/>
    </row>
    <row r="96" spans="1:35" s="264" customFormat="1" ht="15">
      <c r="A96" s="184"/>
      <c r="B96" s="309"/>
      <c r="C96" s="309"/>
      <c r="D96" s="309"/>
      <c r="E96" s="309"/>
      <c r="F96" s="309"/>
      <c r="G96" s="309"/>
      <c r="H96" s="309"/>
      <c r="I96" s="309"/>
      <c r="J96" s="309"/>
      <c r="K96" s="309"/>
      <c r="L96" s="309"/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09"/>
      <c r="X96" s="309"/>
      <c r="Y96" s="309"/>
      <c r="Z96" s="309"/>
      <c r="AA96" s="309"/>
      <c r="AB96" s="309"/>
      <c r="AC96" s="309"/>
      <c r="AD96" s="309"/>
      <c r="AE96" s="309"/>
      <c r="AF96" s="309"/>
      <c r="AG96" s="309"/>
      <c r="AH96" s="309"/>
      <c r="AI96" s="184"/>
    </row>
    <row r="97" spans="1:35" s="264" customFormat="1" ht="14.4">
      <c r="A97" s="184"/>
      <c r="B97" s="310" t="s">
        <v>137</v>
      </c>
      <c r="C97" s="311">
        <v>2025</v>
      </c>
      <c r="D97" s="311">
        <v>2026</v>
      </c>
      <c r="E97" s="311">
        <v>2027</v>
      </c>
      <c r="F97" s="311">
        <v>2028</v>
      </c>
      <c r="G97" s="311">
        <v>2029</v>
      </c>
      <c r="H97" s="311">
        <v>2030</v>
      </c>
      <c r="I97" s="311">
        <v>2031</v>
      </c>
      <c r="J97" s="311">
        <v>2032</v>
      </c>
      <c r="K97" s="311">
        <v>2033</v>
      </c>
      <c r="L97" s="311">
        <v>2034</v>
      </c>
      <c r="M97" s="311">
        <v>2035</v>
      </c>
      <c r="N97" s="311">
        <v>2036</v>
      </c>
      <c r="O97" s="311">
        <v>2037</v>
      </c>
      <c r="P97" s="311">
        <v>2038</v>
      </c>
      <c r="Q97" s="311">
        <v>2039</v>
      </c>
      <c r="R97" s="311">
        <v>2040</v>
      </c>
      <c r="S97" s="311">
        <v>2041</v>
      </c>
      <c r="T97" s="311">
        <v>2042</v>
      </c>
      <c r="U97" s="311">
        <v>2043</v>
      </c>
      <c r="V97" s="311">
        <v>2044</v>
      </c>
      <c r="W97" s="311">
        <v>2045</v>
      </c>
      <c r="X97" s="311">
        <v>2046</v>
      </c>
      <c r="Y97" s="311">
        <v>2047</v>
      </c>
      <c r="Z97" s="311">
        <v>2048</v>
      </c>
      <c r="AA97" s="311">
        <v>2049</v>
      </c>
      <c r="AB97" s="311">
        <v>2050</v>
      </c>
      <c r="AC97" s="311">
        <v>2051</v>
      </c>
      <c r="AD97" s="311">
        <v>2052</v>
      </c>
      <c r="AE97" s="311">
        <v>2053</v>
      </c>
      <c r="AF97" s="311">
        <v>2054</v>
      </c>
      <c r="AG97" s="311" t="s">
        <v>151</v>
      </c>
    </row>
    <row r="98" spans="1:35" s="264" customFormat="1" ht="14.4">
      <c r="B98" s="184" t="s">
        <v>138</v>
      </c>
      <c r="C98" s="312">
        <f>+'Perfil Vencimientos D. Interna'!C126+'Perfil Vencimientos D. Externa'!C115</f>
        <v>0</v>
      </c>
      <c r="D98" s="312">
        <f>+'Perfil Vencimientos D. Interna'!D126+'Perfil Vencimientos D. Externa'!D115</f>
        <v>788.61419894966775</v>
      </c>
      <c r="E98" s="312">
        <f>+'Perfil Vencimientos D. Interna'!E126+'Perfil Vencimientos D. Externa'!E115</f>
        <v>28.348135846929342</v>
      </c>
      <c r="F98" s="312">
        <f>+'Perfil Vencimientos D. Interna'!F126+'Perfil Vencimientos D. Externa'!F115</f>
        <v>920.30794847913796</v>
      </c>
      <c r="G98" s="312">
        <f>+'Perfil Vencimientos D. Interna'!G126+'Perfil Vencimientos D. Externa'!G115</f>
        <v>418.70070498669844</v>
      </c>
      <c r="H98" s="312">
        <f>+'Perfil Vencimientos D. Interna'!H126+'Perfil Vencimientos D. Externa'!H115</f>
        <v>71.252985184931191</v>
      </c>
      <c r="I98" s="312">
        <f>+'Perfil Vencimientos D. Interna'!I126+'Perfil Vencimientos D. Externa'!I115</f>
        <v>71.270178954931183</v>
      </c>
      <c r="J98" s="312">
        <f>+'Perfil Vencimientos D. Interna'!J126+'Perfil Vencimientos D. Externa'!J115</f>
        <v>48.029170848094275</v>
      </c>
      <c r="K98" s="312">
        <f>+'Perfil Vencimientos D. Interna'!K126+'Perfil Vencimientos D. Externa'!K115</f>
        <v>48.080257734747939</v>
      </c>
      <c r="L98" s="312">
        <f>+'Perfil Vencimientos D. Interna'!L126+'Perfil Vencimientos D. Externa'!L115</f>
        <v>79.173191254907451</v>
      </c>
      <c r="M98" s="312">
        <f>+'Perfil Vencimientos D. Interna'!M126+'Perfil Vencimientos D. Externa'!M115</f>
        <v>25.703430603312633</v>
      </c>
      <c r="N98" s="312">
        <f>+'Perfil Vencimientos D. Interna'!N126+'Perfil Vencimientos D. Externa'!N115</f>
        <v>25.579829002633296</v>
      </c>
      <c r="O98" s="312">
        <f>+'Perfil Vencimientos D. Interna'!O126+'Perfil Vencimientos D. Externa'!O115</f>
        <v>25.579829002633296</v>
      </c>
      <c r="P98" s="312">
        <f>+'Perfil Vencimientos D. Interna'!P126+'Perfil Vencimientos D. Externa'!P115</f>
        <v>25.579829002633296</v>
      </c>
      <c r="Q98" s="312">
        <f>+'Perfil Vencimientos D. Interna'!Q126+'Perfil Vencimientos D. Externa'!Q115</f>
        <v>25.579829002633296</v>
      </c>
      <c r="R98" s="312">
        <f>+'Perfil Vencimientos D. Interna'!R126+'Perfil Vencimientos D. Externa'!R115</f>
        <v>1621.7029617132084</v>
      </c>
      <c r="S98" s="312">
        <f>+'Perfil Vencimientos D. Interna'!S126+'Perfil Vencimientos D. Externa'!S115</f>
        <v>25.579829002633296</v>
      </c>
      <c r="T98" s="312">
        <f>+'Perfil Vencimientos D. Interna'!T126+'Perfil Vencimientos D. Externa'!T115</f>
        <v>25.579829002633296</v>
      </c>
      <c r="U98" s="312">
        <f>+'Perfil Vencimientos D. Interna'!U126+'Perfil Vencimientos D. Externa'!U115</f>
        <v>25.57982896579184</v>
      </c>
      <c r="V98" s="312">
        <f>+'Perfil Vencimientos D. Interna'!V126+'Perfil Vencimientos D. Externa'!V115</f>
        <v>25.029694703235041</v>
      </c>
      <c r="W98" s="312">
        <f>+'Perfil Vencimientos D. Interna'!W126+'Perfil Vencimientos D. Externa'!W115</f>
        <v>4.6917189113554842E-3</v>
      </c>
      <c r="X98" s="312">
        <f>+'Perfil Vencimientos D. Interna'!X126+'Perfil Vencimientos D. Externa'!X115</f>
        <v>0</v>
      </c>
      <c r="Y98" s="312">
        <f>+'Perfil Vencimientos D. Interna'!Y126+'Perfil Vencimientos D. Externa'!Y115</f>
        <v>0</v>
      </c>
      <c r="Z98" s="312">
        <f>+'Perfil Vencimientos D. Interna'!Z126+'Perfil Vencimientos D. Externa'!Z115</f>
        <v>0</v>
      </c>
      <c r="AA98" s="312">
        <f>+'Perfil Vencimientos D. Interna'!AA126+'Perfil Vencimientos D. Externa'!AA115</f>
        <v>0</v>
      </c>
      <c r="AB98" s="312">
        <f>+'Perfil Vencimientos D. Interna'!AB126+'Perfil Vencimientos D. Externa'!AB115</f>
        <v>0</v>
      </c>
      <c r="AC98" s="312">
        <f>+'Perfil Vencimientos D. Interna'!AC126+'Perfil Vencimientos D. Externa'!AC115</f>
        <v>0</v>
      </c>
      <c r="AD98" s="312">
        <f>+'Perfil Vencimientos D. Externa'!AD115</f>
        <v>0</v>
      </c>
      <c r="AE98" s="312">
        <f>+'Perfil Vencimientos D. Externa'!AE115</f>
        <v>0</v>
      </c>
      <c r="AF98" s="312">
        <f>+'Perfil Vencimientos D. Externa'!AF115</f>
        <v>0</v>
      </c>
      <c r="AG98" s="313">
        <f t="shared" ref="AG98:AG109" si="2">SUM(C98:AF98)</f>
        <v>4325.2763539603029</v>
      </c>
    </row>
    <row r="99" spans="1:35" s="264" customFormat="1" ht="14.4">
      <c r="B99" s="184" t="s">
        <v>139</v>
      </c>
      <c r="C99" s="312">
        <f>+'Perfil Vencimientos D. Interna'!C127+'Perfil Vencimientos D. Externa'!C116</f>
        <v>0</v>
      </c>
      <c r="D99" s="312">
        <f>+'Perfil Vencimientos D. Interna'!D127+'Perfil Vencimientos D. Externa'!D116</f>
        <v>767.29786396107841</v>
      </c>
      <c r="E99" s="312">
        <f>+'Perfil Vencimientos D. Interna'!E127+'Perfil Vencimientos D. Externa'!E116</f>
        <v>887.01631623890785</v>
      </c>
      <c r="F99" s="312">
        <f>+'Perfil Vencimientos D. Interna'!F127+'Perfil Vencimientos D. Externa'!F116</f>
        <v>595.36955055744102</v>
      </c>
      <c r="G99" s="312">
        <f>+'Perfil Vencimientos D. Interna'!G127+'Perfil Vencimientos D. Externa'!G116</f>
        <v>1136.2009854103821</v>
      </c>
      <c r="H99" s="312">
        <f>+'Perfil Vencimientos D. Interna'!H127+'Perfil Vencimientos D. Externa'!H116</f>
        <v>1167.8814489604238</v>
      </c>
      <c r="I99" s="312">
        <f>+'Perfil Vencimientos D. Interna'!I127+'Perfil Vencimientos D. Externa'!I116</f>
        <v>422.47565623087843</v>
      </c>
      <c r="J99" s="312">
        <f>+'Perfil Vencimientos D. Interna'!J127+'Perfil Vencimientos D. Externa'!J116</f>
        <v>21.908895695390573</v>
      </c>
      <c r="K99" s="312">
        <f>+'Perfil Vencimientos D. Interna'!K127+'Perfil Vencimientos D. Externa'!K116</f>
        <v>21.975524545406792</v>
      </c>
      <c r="L99" s="312">
        <f>+'Perfil Vencimientos D. Interna'!L127+'Perfil Vencimientos D. Externa'!L116</f>
        <v>1009.9135385459489</v>
      </c>
      <c r="M99" s="312">
        <f>+'Perfil Vencimientos D. Interna'!M127+'Perfil Vencimientos D. Externa'!M116</f>
        <v>21.064468417737306</v>
      </c>
      <c r="N99" s="312">
        <f>+'Perfil Vencimientos D. Interna'!N127+'Perfil Vencimientos D. Externa'!N116</f>
        <v>562.52079675616733</v>
      </c>
      <c r="O99" s="312">
        <f>+'Perfil Vencimientos D. Interna'!O127+'Perfil Vencimientos D. Externa'!O116</f>
        <v>20.991855189999338</v>
      </c>
      <c r="P99" s="312">
        <f>+'Perfil Vencimientos D. Interna'!P127+'Perfil Vencimientos D. Externa'!P116</f>
        <v>21.767681564023619</v>
      </c>
      <c r="Q99" s="312">
        <f>+'Perfil Vencimientos D. Interna'!Q127+'Perfil Vencimientos D. Externa'!Q116</f>
        <v>21.119673209303741</v>
      </c>
      <c r="R99" s="312">
        <f>+'Perfil Vencimientos D. Interna'!R127+'Perfil Vencimientos D. Externa'!R116</f>
        <v>21.070826933364163</v>
      </c>
      <c r="S99" s="312">
        <f>+'Perfil Vencimientos D. Interna'!S127+'Perfil Vencimientos D. Externa'!S116</f>
        <v>20.511855189999338</v>
      </c>
      <c r="T99" s="312">
        <f>+'Perfil Vencimientos D. Interna'!T127+'Perfil Vencimientos D. Externa'!T116</f>
        <v>11.601855189999332</v>
      </c>
      <c r="U99" s="312">
        <f>+'Perfil Vencimientos D. Interna'!U127+'Perfil Vencimientos D. Externa'!U116</f>
        <v>11.601855189999332</v>
      </c>
      <c r="V99" s="312">
        <f>+'Perfil Vencimientos D. Interna'!V127+'Perfil Vencimientos D. Externa'!V116</f>
        <v>7.8597155373741678</v>
      </c>
      <c r="W99" s="312">
        <f>+'Perfil Vencimientos D. Interna'!W127+'Perfil Vencimientos D. Externa'!W116</f>
        <v>7.8550237200000002</v>
      </c>
      <c r="X99" s="312">
        <f>+'Perfil Vencimientos D. Interna'!X127+'Perfil Vencimientos D. Externa'!X116</f>
        <v>7.665</v>
      </c>
      <c r="Y99" s="312">
        <f>+'Perfil Vencimientos D. Interna'!Y127+'Perfil Vencimientos D. Externa'!Y116</f>
        <v>7.665</v>
      </c>
      <c r="Z99" s="312">
        <f>+'Perfil Vencimientos D. Interna'!Z127+'Perfil Vencimientos D. Externa'!Z116</f>
        <v>7.665</v>
      </c>
      <c r="AA99" s="312">
        <f>+'Perfil Vencimientos D. Interna'!AA127+'Perfil Vencimientos D. Externa'!AA116</f>
        <v>7.665</v>
      </c>
      <c r="AB99" s="312">
        <f>+'Perfil Vencimientos D. Interna'!AB127+'Perfil Vencimientos D. Externa'!AB116</f>
        <v>0</v>
      </c>
      <c r="AC99" s="312">
        <f>+'Perfil Vencimientos D. Interna'!AC127+'Perfil Vencimientos D. Externa'!AC116</f>
        <v>0</v>
      </c>
      <c r="AD99" s="312">
        <f>+'Perfil Vencimientos D. Externa'!AD116</f>
        <v>0</v>
      </c>
      <c r="AE99" s="312">
        <f>+'Perfil Vencimientos D. Externa'!AE116</f>
        <v>0</v>
      </c>
      <c r="AF99" s="312">
        <f>+'Perfil Vencimientos D. Externa'!AF116</f>
        <v>0</v>
      </c>
      <c r="AG99" s="313">
        <f t="shared" si="2"/>
        <v>6788.6653870438258</v>
      </c>
    </row>
    <row r="100" spans="1:35" s="264" customFormat="1" ht="14.4">
      <c r="B100" s="184" t="s">
        <v>140</v>
      </c>
      <c r="C100" s="312">
        <f>+'Perfil Vencimientos D. Interna'!C128+'Perfil Vencimientos D. Externa'!C117</f>
        <v>0</v>
      </c>
      <c r="D100" s="312">
        <f>+'Perfil Vencimientos D. Interna'!D128+'Perfil Vencimientos D. Externa'!D117</f>
        <v>265.38272168363585</v>
      </c>
      <c r="E100" s="312">
        <f>+'Perfil Vencimientos D. Interna'!E128+'Perfil Vencimientos D. Externa'!E117</f>
        <v>787.22718451270555</v>
      </c>
      <c r="F100" s="312">
        <f>+'Perfil Vencimientos D. Interna'!F128+'Perfil Vencimientos D. Externa'!F117</f>
        <v>1041.56350085901</v>
      </c>
      <c r="G100" s="312">
        <f>+'Perfil Vencimientos D. Interna'!G128+'Perfil Vencimientos D. Externa'!G117</f>
        <v>82.549850148527227</v>
      </c>
      <c r="H100" s="312">
        <f>+'Perfil Vencimientos D. Interna'!H128+'Perfil Vencimientos D. Externa'!H117</f>
        <v>82.426623965992931</v>
      </c>
      <c r="I100" s="312">
        <f>+'Perfil Vencimientos D. Interna'!I128+'Perfil Vencimientos D. Externa'!I117</f>
        <v>875.24756388066362</v>
      </c>
      <c r="J100" s="312">
        <f>+'Perfil Vencimientos D. Interna'!J128+'Perfil Vencimientos D. Externa'!J117</f>
        <v>840.00281954710022</v>
      </c>
      <c r="K100" s="312">
        <f>+'Perfil Vencimientos D. Interna'!K128+'Perfil Vencimientos D. Externa'!K117</f>
        <v>56.581115450322415</v>
      </c>
      <c r="L100" s="312">
        <f>+'Perfil Vencimientos D. Interna'!L128+'Perfil Vencimientos D. Externa'!L117</f>
        <v>55.504591275901262</v>
      </c>
      <c r="M100" s="312">
        <f>+'Perfil Vencimientos D. Interna'!M128+'Perfil Vencimientos D. Externa'!M117</f>
        <v>512.58807120141728</v>
      </c>
      <c r="N100" s="312">
        <f>+'Perfil Vencimientos D. Interna'!N128+'Perfil Vencimientos D. Externa'!N117</f>
        <v>47.929049224339842</v>
      </c>
      <c r="O100" s="312">
        <f>+'Perfil Vencimientos D. Interna'!O128+'Perfil Vencimientos D. Externa'!O117</f>
        <v>301.13296248080178</v>
      </c>
      <c r="P100" s="312">
        <f>+'Perfil Vencimientos D. Interna'!P128+'Perfil Vencimientos D. Externa'!P117</f>
        <v>41.62179006815844</v>
      </c>
      <c r="Q100" s="312">
        <f>+'Perfil Vencimientos D. Interna'!Q128+'Perfil Vencimientos D. Externa'!Q117</f>
        <v>24.480436371260573</v>
      </c>
      <c r="R100" s="312">
        <f>+'Perfil Vencimientos D. Interna'!R128+'Perfil Vencimientos D. Externa'!R117</f>
        <v>3.0828353007349687</v>
      </c>
      <c r="S100" s="312">
        <f>+'Perfil Vencimientos D. Interna'!S128+'Perfil Vencimientos D. Externa'!S117</f>
        <v>282.35621829706935</v>
      </c>
      <c r="T100" s="312">
        <f>+'Perfil Vencimientos D. Interna'!T128+'Perfil Vencimientos D. Externa'!T117</f>
        <v>3.0828353007349687</v>
      </c>
      <c r="U100" s="312">
        <f>+'Perfil Vencimientos D. Interna'!U128+'Perfil Vencimientos D. Externa'!U117</f>
        <v>3.0828353007349687</v>
      </c>
      <c r="V100" s="312">
        <f>+'Perfil Vencimientos D. Interna'!V128+'Perfil Vencimientos D. Externa'!V117</f>
        <v>3.0828353007349687</v>
      </c>
      <c r="W100" s="312">
        <f>+'Perfil Vencimientos D. Interna'!W128+'Perfil Vencimientos D. Externa'!W117</f>
        <v>1303.0781435047809</v>
      </c>
      <c r="X100" s="312">
        <f>+'Perfil Vencimientos D. Interna'!X128+'Perfil Vencimientos D. Externa'!X117</f>
        <v>0</v>
      </c>
      <c r="Y100" s="312">
        <f>+'Perfil Vencimientos D. Interna'!Y128+'Perfil Vencimientos D. Externa'!Y117</f>
        <v>0</v>
      </c>
      <c r="Z100" s="312">
        <f>+'Perfil Vencimientos D. Interna'!Z128+'Perfil Vencimientos D. Externa'!Z117</f>
        <v>0</v>
      </c>
      <c r="AA100" s="312">
        <f>+'Perfil Vencimientos D. Interna'!AA128+'Perfil Vencimientos D. Externa'!AA117</f>
        <v>0</v>
      </c>
      <c r="AB100" s="312">
        <f>+'Perfil Vencimientos D. Interna'!AB128+'Perfil Vencimientos D. Externa'!AB117</f>
        <v>0</v>
      </c>
      <c r="AC100" s="312">
        <f>+'Perfil Vencimientos D. Interna'!AC128+'Perfil Vencimientos D. Externa'!AC117</f>
        <v>0</v>
      </c>
      <c r="AD100" s="312">
        <f>+'Perfil Vencimientos D. Externa'!AD117</f>
        <v>0</v>
      </c>
      <c r="AE100" s="312">
        <f>+'Perfil Vencimientos D. Externa'!AE117</f>
        <v>0</v>
      </c>
      <c r="AF100" s="312">
        <f>+'Perfil Vencimientos D. Externa'!AF117</f>
        <v>0</v>
      </c>
      <c r="AG100" s="313">
        <f t="shared" si="2"/>
        <v>6612.0039836746273</v>
      </c>
    </row>
    <row r="101" spans="1:35" s="264" customFormat="1" ht="14.4">
      <c r="B101" s="184" t="s">
        <v>141</v>
      </c>
      <c r="C101" s="312">
        <f>+'Perfil Vencimientos D. Interna'!C129+'Perfil Vencimientos D. Externa'!C118</f>
        <v>0</v>
      </c>
      <c r="D101" s="312">
        <f>+'Perfil Vencimientos D. Interna'!D129+'Perfil Vencimientos D. Externa'!D118</f>
        <v>134.7811404378821</v>
      </c>
      <c r="E101" s="312">
        <f>+'Perfil Vencimientos D. Interna'!E129+'Perfil Vencimientos D. Externa'!E118</f>
        <v>115.57673512253136</v>
      </c>
      <c r="F101" s="312">
        <f>+'Perfil Vencimientos D. Interna'!F129+'Perfil Vencimientos D. Externa'!F118</f>
        <v>33.31209820335738</v>
      </c>
      <c r="G101" s="312">
        <f>+'Perfil Vencimientos D. Interna'!G129+'Perfil Vencimientos D. Externa'!G118</f>
        <v>1160.1143288371052</v>
      </c>
      <c r="H101" s="312">
        <f>+'Perfil Vencimientos D. Interna'!H129+'Perfil Vencimientos D. Externa'!H118</f>
        <v>33.391807798117682</v>
      </c>
      <c r="I101" s="312">
        <f>+'Perfil Vencimientos D. Interna'!I129+'Perfil Vencimientos D. Externa'!I118</f>
        <v>185.42447772267155</v>
      </c>
      <c r="J101" s="312">
        <f>+'Perfil Vencimientos D. Interna'!J129+'Perfil Vencimientos D. Externa'!J118</f>
        <v>650.28034929762373</v>
      </c>
      <c r="K101" s="312">
        <f>+'Perfil Vencimientos D. Interna'!K129+'Perfil Vencimientos D. Externa'!K118</f>
        <v>533.48144287131004</v>
      </c>
      <c r="L101" s="312">
        <f>+'Perfil Vencimientos D. Interna'!L129+'Perfil Vencimientos D. Externa'!L118</f>
        <v>765.53692763161484</v>
      </c>
      <c r="M101" s="312">
        <f>+'Perfil Vencimientos D. Interna'!M129+'Perfil Vencimientos D. Externa'!M118</f>
        <v>86.985413238621277</v>
      </c>
      <c r="N101" s="312">
        <f>+'Perfil Vencimientos D. Interna'!N129+'Perfil Vencimientos D. Externa'!N118</f>
        <v>34.270899408474598</v>
      </c>
      <c r="O101" s="312">
        <f>+'Perfil Vencimientos D. Interna'!O129+'Perfil Vencimientos D. Externa'!O118</f>
        <v>31.097686672574774</v>
      </c>
      <c r="P101" s="312">
        <f>+'Perfil Vencimientos D. Interna'!P129+'Perfil Vencimientos D. Externa'!P118</f>
        <v>15.256608642961078</v>
      </c>
      <c r="Q101" s="312">
        <f>+'Perfil Vencimientos D. Interna'!Q129+'Perfil Vencimientos D. Externa'!Q118</f>
        <v>291.27895695898167</v>
      </c>
      <c r="R101" s="312">
        <f>+'Perfil Vencimientos D. Interna'!R129+'Perfil Vencimientos D. Externa'!R118</f>
        <v>14.751383288754703</v>
      </c>
      <c r="S101" s="312">
        <f>+'Perfil Vencimientos D. Interna'!S129+'Perfil Vencimientos D. Externa'!S118</f>
        <v>4.5630036773741676</v>
      </c>
      <c r="T101" s="312">
        <f>+'Perfil Vencimientos D. Interna'!T129+'Perfil Vencimientos D. Externa'!T118</f>
        <v>4.6356433473741676</v>
      </c>
      <c r="U101" s="312">
        <f>+'Perfil Vencimientos D. Interna'!U129+'Perfil Vencimientos D. Externa'!U118</f>
        <v>500.63743851737416</v>
      </c>
      <c r="V101" s="312">
        <f>+'Perfil Vencimientos D. Interna'!V129+'Perfil Vencimientos D. Externa'!V118</f>
        <v>1741.973511198782</v>
      </c>
      <c r="W101" s="312">
        <f>+'Perfil Vencimientos D. Interna'!W129+'Perfil Vencimientos D. Externa'!W118</f>
        <v>0.63274680000000005</v>
      </c>
      <c r="X101" s="312">
        <f>+'Perfil Vencimientos D. Interna'!X129+'Perfil Vencimientos D. Externa'!X118</f>
        <v>0.63274680000000005</v>
      </c>
      <c r="Y101" s="312">
        <f>+'Perfil Vencimientos D. Interna'!Y129+'Perfil Vencimientos D. Externa'!Y118</f>
        <v>31.388719088155767</v>
      </c>
      <c r="Z101" s="312">
        <f>+'Perfil Vencimientos D. Interna'!Z129+'Perfil Vencimientos D. Externa'!Z118</f>
        <v>0</v>
      </c>
      <c r="AA101" s="312">
        <f>+'Perfil Vencimientos D. Interna'!AA129+'Perfil Vencimientos D. Externa'!AA118</f>
        <v>0</v>
      </c>
      <c r="AB101" s="312">
        <f>+'Perfil Vencimientos D. Interna'!AB129+'Perfil Vencimientos D. Externa'!AB118</f>
        <v>194.1172007410035</v>
      </c>
      <c r="AC101" s="312">
        <f>+'Perfil Vencimientos D. Interna'!AC129+'Perfil Vencimientos D. Externa'!AC118</f>
        <v>41.979918016633164</v>
      </c>
      <c r="AD101" s="312">
        <f>+'Perfil Vencimientos D. Externa'!AD118</f>
        <v>0</v>
      </c>
      <c r="AE101" s="312">
        <f>+'Perfil Vencimientos D. Externa'!AE118</f>
        <v>0</v>
      </c>
      <c r="AF101" s="312">
        <f>+'Perfil Vencimientos D. Externa'!AF118</f>
        <v>0</v>
      </c>
      <c r="AG101" s="313">
        <f t="shared" si="2"/>
        <v>6606.1011843192782</v>
      </c>
    </row>
    <row r="102" spans="1:35" s="264" customFormat="1" ht="14.4">
      <c r="B102" s="184" t="s">
        <v>142</v>
      </c>
      <c r="C102" s="312">
        <f>+'Perfil Vencimientos D. Interna'!C130+'Perfil Vencimientos D. Externa'!C119</f>
        <v>0</v>
      </c>
      <c r="D102" s="312">
        <f>+'Perfil Vencimientos D. Interna'!D130+'Perfil Vencimientos D. Externa'!D119</f>
        <v>500.36890401720808</v>
      </c>
      <c r="E102" s="312">
        <f>+'Perfil Vencimientos D. Interna'!E130+'Perfil Vencimientos D. Externa'!E119</f>
        <v>358.02231619091708</v>
      </c>
      <c r="F102" s="312">
        <f>+'Perfil Vencimientos D. Interna'!F130+'Perfil Vencimientos D. Externa'!F119</f>
        <v>169.0026446222254</v>
      </c>
      <c r="G102" s="312">
        <f>+'Perfil Vencimientos D. Interna'!G130+'Perfil Vencimientos D. Externa'!G119</f>
        <v>308.55652608421178</v>
      </c>
      <c r="H102" s="312">
        <f>+'Perfil Vencimientos D. Interna'!H130+'Perfil Vencimientos D. Externa'!H119</f>
        <v>161.18240932076807</v>
      </c>
      <c r="I102" s="312">
        <f>+'Perfil Vencimientos D. Interna'!I130+'Perfil Vencimientos D. Externa'!I119</f>
        <v>512.47921416192742</v>
      </c>
      <c r="J102" s="312">
        <f>+'Perfil Vencimientos D. Interna'!J130+'Perfil Vencimientos D. Externa'!J119</f>
        <v>238.67220200076807</v>
      </c>
      <c r="K102" s="312">
        <f>+'Perfil Vencimientos D. Interna'!K130+'Perfil Vencimientos D. Externa'!K119</f>
        <v>321.66211475627023</v>
      </c>
      <c r="L102" s="312">
        <f>+'Perfil Vencimientos D. Interna'!L130+'Perfil Vencimientos D. Externa'!L119</f>
        <v>715.16449031390175</v>
      </c>
      <c r="M102" s="312">
        <f>+'Perfil Vencimientos D. Interna'!M130+'Perfil Vencimientos D. Externa'!M119</f>
        <v>26.999801321966057</v>
      </c>
      <c r="N102" s="312">
        <f>+'Perfil Vencimientos D. Interna'!N130+'Perfil Vencimientos D. Externa'!N119</f>
        <v>26.930202412667292</v>
      </c>
      <c r="O102" s="312">
        <f>+'Perfil Vencimientos D. Interna'!O130+'Perfil Vencimientos D. Externa'!O119</f>
        <v>31.303118674230987</v>
      </c>
      <c r="P102" s="312">
        <f>+'Perfil Vencimientos D. Interna'!P130+'Perfil Vencimientos D. Externa'!P119</f>
        <v>26.846194322224129</v>
      </c>
      <c r="Q102" s="312">
        <f>+'Perfil Vencimientos D. Interna'!Q130+'Perfil Vencimientos D. Externa'!Q119</f>
        <v>26.988323700276432</v>
      </c>
      <c r="R102" s="312">
        <f>+'Perfil Vencimientos D. Interna'!R130+'Perfil Vencimientos D. Externa'!R119</f>
        <v>13.873316074053974</v>
      </c>
      <c r="S102" s="312">
        <f>+'Perfil Vencimientos D. Interna'!S130+'Perfil Vencimientos D. Externa'!S119</f>
        <v>11.104388578045132</v>
      </c>
      <c r="T102" s="312">
        <f>+'Perfil Vencimientos D. Interna'!T130+'Perfil Vencimientos D. Externa'!T119</f>
        <v>5.3988885773741675</v>
      </c>
      <c r="U102" s="312">
        <f>+'Perfil Vencimientos D. Interna'!U130+'Perfil Vencimientos D. Externa'!U119</f>
        <v>5.3988885773741675</v>
      </c>
      <c r="V102" s="312">
        <f>+'Perfil Vencimientos D. Interna'!V130+'Perfil Vencimientos D. Externa'!V119</f>
        <v>5.3988885773741675</v>
      </c>
      <c r="W102" s="312">
        <f>+'Perfil Vencimientos D. Interna'!W130+'Perfil Vencimientos D. Externa'!W119</f>
        <v>5.3941968600000001</v>
      </c>
      <c r="X102" s="312">
        <f>+'Perfil Vencimientos D. Interna'!X130+'Perfil Vencimientos D. Externa'!X119</f>
        <v>5.3941968600000001</v>
      </c>
      <c r="Y102" s="312">
        <f>+'Perfil Vencimientos D. Interna'!Y130+'Perfil Vencimientos D. Externa'!Y119</f>
        <v>5.3941968600000001</v>
      </c>
      <c r="Z102" s="312">
        <f>+'Perfil Vencimientos D. Interna'!Z130+'Perfil Vencimientos D. Externa'!Z119</f>
        <v>5.3941968600000001</v>
      </c>
      <c r="AA102" s="312">
        <f>+'Perfil Vencimientos D. Interna'!AA130+'Perfil Vencimientos D. Externa'!AA119</f>
        <v>5.3941968600000001</v>
      </c>
      <c r="AB102" s="312">
        <f>+'Perfil Vencimientos D. Interna'!AB130+'Perfil Vencimientos D. Externa'!AB119</f>
        <v>5.3941968600000001</v>
      </c>
      <c r="AC102" s="312">
        <f>+'Perfil Vencimientos D. Interna'!AC130+'Perfil Vencimientos D. Externa'!AC119</f>
        <v>5.3941968600000001</v>
      </c>
      <c r="AD102" s="312">
        <f>+'Perfil Vencimientos D. Externa'!AD119</f>
        <v>5.3941968600000001</v>
      </c>
      <c r="AE102" s="312">
        <f>+'Perfil Vencimientos D. Externa'!AE119</f>
        <v>5.39419687</v>
      </c>
      <c r="AF102" s="312">
        <f>+'Perfil Vencimientos D. Externa'!AF119</f>
        <v>5.07</v>
      </c>
      <c r="AG102" s="313">
        <f t="shared" si="2"/>
        <v>3518.9706040337865</v>
      </c>
    </row>
    <row r="103" spans="1:35" s="264" customFormat="1" ht="14.4">
      <c r="B103" s="184" t="s">
        <v>143</v>
      </c>
      <c r="C103" s="312">
        <f>+'Perfil Vencimientos D. Interna'!C131+'Perfil Vencimientos D. Externa'!C120</f>
        <v>0</v>
      </c>
      <c r="D103" s="312">
        <f>+'Perfil Vencimientos D. Interna'!D131+'Perfil Vencimientos D. Externa'!D120</f>
        <v>381.02843558259462</v>
      </c>
      <c r="E103" s="312">
        <f>+'Perfil Vencimientos D. Interna'!E131+'Perfil Vencimientos D. Externa'!E120</f>
        <v>139.19740003686346</v>
      </c>
      <c r="F103" s="312">
        <f>+'Perfil Vencimientos D. Interna'!F131+'Perfil Vencimientos D. Externa'!F120</f>
        <v>589.38411484245921</v>
      </c>
      <c r="G103" s="312">
        <f>+'Perfil Vencimientos D. Interna'!G131+'Perfil Vencimientos D. Externa'!G120</f>
        <v>994.62726305307706</v>
      </c>
      <c r="H103" s="312">
        <f>+'Perfil Vencimientos D. Interna'!H131+'Perfil Vencimientos D. Externa'!H120</f>
        <v>1035.4523271635069</v>
      </c>
      <c r="I103" s="312">
        <f>+'Perfil Vencimientos D. Interna'!I131+'Perfil Vencimientos D. Externa'!I120</f>
        <v>995.79290439867975</v>
      </c>
      <c r="J103" s="312">
        <f>+'Perfil Vencimientos D. Interna'!J131+'Perfil Vencimientos D. Externa'!J120</f>
        <v>113.47936262082288</v>
      </c>
      <c r="K103" s="312">
        <f>+'Perfil Vencimientos D. Interna'!K131+'Perfil Vencimientos D. Externa'!K120</f>
        <v>771.44863391903016</v>
      </c>
      <c r="L103" s="312">
        <f>+'Perfil Vencimientos D. Interna'!L131+'Perfil Vencimientos D. Externa'!L120</f>
        <v>180.92081040549846</v>
      </c>
      <c r="M103" s="312">
        <f>+'Perfil Vencimientos D. Interna'!M131+'Perfil Vencimientos D. Externa'!M120</f>
        <v>716.30678371789804</v>
      </c>
      <c r="N103" s="312">
        <f>+'Perfil Vencimientos D. Interna'!N131+'Perfil Vencimientos D. Externa'!N120</f>
        <v>835.74328535722771</v>
      </c>
      <c r="O103" s="312">
        <f>+'Perfil Vencimientos D. Interna'!O131+'Perfil Vencimientos D. Externa'!O120</f>
        <v>38.152441021577332</v>
      </c>
      <c r="P103" s="312">
        <f>+'Perfil Vencimientos D. Interna'!P131+'Perfil Vencimientos D. Externa'!P120</f>
        <v>36.827087913234344</v>
      </c>
      <c r="Q103" s="312">
        <f>+'Perfil Vencimientos D. Interna'!Q131+'Perfil Vencimientos D. Externa'!Q120</f>
        <v>36.860380547840293</v>
      </c>
      <c r="R103" s="312">
        <f>+'Perfil Vencimientos D. Interna'!R131+'Perfil Vencimientos D. Externa'!R120</f>
        <v>36.996516543626193</v>
      </c>
      <c r="S103" s="312">
        <f>+'Perfil Vencimientos D. Interna'!S131+'Perfil Vencimientos D. Externa'!S120</f>
        <v>35.885518686941708</v>
      </c>
      <c r="T103" s="312">
        <f>+'Perfil Vencimientos D. Interna'!T131+'Perfil Vencimientos D. Externa'!T120</f>
        <v>14.219675600304603</v>
      </c>
      <c r="U103" s="312">
        <f>+'Perfil Vencimientos D. Interna'!U131+'Perfil Vencimientos D. Externa'!U120</f>
        <v>14.219675600304603</v>
      </c>
      <c r="V103" s="312">
        <f>+'Perfil Vencimientos D. Interna'!V131+'Perfil Vencimientos D. Externa'!V120</f>
        <v>14.219675600304603</v>
      </c>
      <c r="W103" s="312">
        <f>+'Perfil Vencimientos D. Interna'!W131+'Perfil Vencimientos D. Externa'!W120</f>
        <v>1.7024823900000001</v>
      </c>
      <c r="X103" s="312">
        <f>+'Perfil Vencimientos D. Interna'!X131+'Perfil Vencimientos D. Externa'!X120</f>
        <v>184.55790787579087</v>
      </c>
      <c r="Y103" s="312">
        <f>+'Perfil Vencimientos D. Interna'!Y131+'Perfil Vencimientos D. Externa'!Y120</f>
        <v>1.7024823900000001</v>
      </c>
      <c r="Z103" s="312">
        <f>+'Perfil Vencimientos D. Interna'!Z131+'Perfil Vencimientos D. Externa'!Z120</f>
        <v>1.7024823900000001</v>
      </c>
      <c r="AA103" s="312">
        <f>+'Perfil Vencimientos D. Interna'!AA131+'Perfil Vencimientos D. Externa'!AA120</f>
        <v>1.4937855099999999</v>
      </c>
      <c r="AB103" s="312">
        <f>+'Perfil Vencimientos D. Interna'!AB131+'Perfil Vencimientos D. Externa'!AB120</f>
        <v>1.4937855099999999</v>
      </c>
      <c r="AC103" s="312">
        <f>+'Perfil Vencimientos D. Interna'!AC131+'Perfil Vencimientos D. Externa'!AC120</f>
        <v>1.4937855099999999</v>
      </c>
      <c r="AD103" s="312">
        <f>+'Perfil Vencimientos D. Externa'!AD120</f>
        <v>1.4937855099999999</v>
      </c>
      <c r="AE103" s="312">
        <f>+'Perfil Vencimientos D. Externa'!AE120</f>
        <v>1.4937855099999999</v>
      </c>
      <c r="AF103" s="312">
        <f>+'Perfil Vencimientos D. Externa'!AF120</f>
        <v>1.4937855099999999</v>
      </c>
      <c r="AG103" s="313">
        <f t="shared" si="2"/>
        <v>7179.3903607175826</v>
      </c>
    </row>
    <row r="104" spans="1:35" s="264" customFormat="1" ht="14.4">
      <c r="B104" s="184" t="s">
        <v>144</v>
      </c>
      <c r="C104" s="312">
        <f>+'Perfil Vencimientos D. Interna'!C132+'Perfil Vencimientos D. Externa'!C121</f>
        <v>0</v>
      </c>
      <c r="D104" s="312">
        <f>+'Perfil Vencimientos D. Interna'!D132+'Perfil Vencimientos D. Externa'!D121</f>
        <v>404.41533965937214</v>
      </c>
      <c r="E104" s="312">
        <f>+'Perfil Vencimientos D. Interna'!E132+'Perfil Vencimientos D. Externa'!E121</f>
        <v>258.73078655519623</v>
      </c>
      <c r="F104" s="312">
        <f>+'Perfil Vencimientos D. Interna'!F132+'Perfil Vencimientos D. Externa'!F121</f>
        <v>71.238477380216352</v>
      </c>
      <c r="G104" s="312">
        <f>+'Perfil Vencimientos D. Interna'!G132+'Perfil Vencimientos D. Externa'!G121</f>
        <v>71.240955484931192</v>
      </c>
      <c r="H104" s="312">
        <f>+'Perfil Vencimientos D. Interna'!H132+'Perfil Vencimientos D. Externa'!H121</f>
        <v>186.33190779014279</v>
      </c>
      <c r="I104" s="312">
        <f>+'Perfil Vencimientos D. Interna'!I132+'Perfil Vencimientos D. Externa'!I121</f>
        <v>505.60472809529415</v>
      </c>
      <c r="J104" s="312">
        <f>+'Perfil Vencimientos D. Interna'!J132+'Perfil Vencimientos D. Externa'!J121</f>
        <v>259.05681925117267</v>
      </c>
      <c r="K104" s="312">
        <f>+'Perfil Vencimientos D. Interna'!K132+'Perfil Vencimientos D. Externa'!K121</f>
        <v>662.78701597190252</v>
      </c>
      <c r="L104" s="312">
        <f>+'Perfil Vencimientos D. Interna'!L132+'Perfil Vencimientos D. Externa'!L121</f>
        <v>25.60223651640802</v>
      </c>
      <c r="M104" s="312">
        <f>+'Perfil Vencimientos D. Interna'!M132+'Perfil Vencimientos D. Externa'!M121</f>
        <v>25.579829002633296</v>
      </c>
      <c r="N104" s="312">
        <f>+'Perfil Vencimientos D. Interna'!N132+'Perfil Vencimientos D. Externa'!N121</f>
        <v>77.265536041753293</v>
      </c>
      <c r="O104" s="312">
        <f>+'Perfil Vencimientos D. Interna'!O132+'Perfil Vencimientos D. Externa'!O121</f>
        <v>25.616859498246043</v>
      </c>
      <c r="P104" s="312">
        <f>+'Perfil Vencimientos D. Interna'!P132+'Perfil Vencimientos D. Externa'!P121</f>
        <v>25.579829002633296</v>
      </c>
      <c r="Q104" s="312">
        <f>+'Perfil Vencimientos D. Interna'!Q132+'Perfil Vencimientos D. Externa'!Q121</f>
        <v>25.579829002633296</v>
      </c>
      <c r="R104" s="312">
        <f>+'Perfil Vencimientos D. Interna'!R132+'Perfil Vencimientos D. Externa'!R121</f>
        <v>25.666952286497647</v>
      </c>
      <c r="S104" s="312">
        <f>+'Perfil Vencimientos D. Interna'!S132+'Perfil Vencimientos D. Externa'!S121</f>
        <v>25.579829002633296</v>
      </c>
      <c r="T104" s="312">
        <f>+'Perfil Vencimientos D. Interna'!T132+'Perfil Vencimientos D. Externa'!T121</f>
        <v>25.579829002633296</v>
      </c>
      <c r="U104" s="312">
        <f>+'Perfil Vencimientos D. Interna'!U132+'Perfil Vencimientos D. Externa'!U121</f>
        <v>868.70666455286641</v>
      </c>
      <c r="V104" s="312">
        <f>+'Perfil Vencimientos D. Interna'!V132+'Perfil Vencimientos D. Externa'!V121</f>
        <v>4.6917173741673557E-3</v>
      </c>
      <c r="W104" s="312">
        <f>+'Perfil Vencimientos D. Interna'!W132+'Perfil Vencimientos D. Externa'!W121</f>
        <v>672.02928961176144</v>
      </c>
      <c r="X104" s="312">
        <f>+'Perfil Vencimientos D. Interna'!X132+'Perfil Vencimientos D. Externa'!X121</f>
        <v>724.20475918154591</v>
      </c>
      <c r="Y104" s="312">
        <f>+'Perfil Vencimientos D. Interna'!Y132+'Perfil Vencimientos D. Externa'!Y121</f>
        <v>0</v>
      </c>
      <c r="Z104" s="312">
        <f>+'Perfil Vencimientos D. Interna'!Z132+'Perfil Vencimientos D. Externa'!Z121</f>
        <v>0</v>
      </c>
      <c r="AA104" s="312">
        <f>+'Perfil Vencimientos D. Interna'!AA132+'Perfil Vencimientos D. Externa'!AA121</f>
        <v>588.55663862500489</v>
      </c>
      <c r="AB104" s="312">
        <f>+'Perfil Vencimientos D. Interna'!AB132+'Perfil Vencimientos D. Externa'!AB121</f>
        <v>0</v>
      </c>
      <c r="AC104" s="312">
        <f>+'Perfil Vencimientos D. Interna'!AC132+'Perfil Vencimientos D. Externa'!AC121</f>
        <v>0</v>
      </c>
      <c r="AD104" s="312">
        <f>+'Perfil Vencimientos D. Externa'!AD121</f>
        <v>0</v>
      </c>
      <c r="AE104" s="312">
        <f>+'Perfil Vencimientos D. Externa'!AE121</f>
        <v>0</v>
      </c>
      <c r="AF104" s="312">
        <f>+'Perfil Vencimientos D. Externa'!AF121</f>
        <v>0</v>
      </c>
      <c r="AG104" s="313">
        <f t="shared" si="2"/>
        <v>5554.9588032328529</v>
      </c>
    </row>
    <row r="105" spans="1:35" s="264" customFormat="1" ht="14.4">
      <c r="B105" s="184" t="s">
        <v>145</v>
      </c>
      <c r="C105" s="312">
        <f>+'Perfil Vencimientos D. Interna'!C133+'Perfil Vencimientos D. Externa'!C122</f>
        <v>243.33408394147031</v>
      </c>
      <c r="D105" s="312">
        <f>+'Perfil Vencimientos D. Interna'!D133+'Perfil Vencimientos D. Externa'!D122</f>
        <v>512.06312666416159</v>
      </c>
      <c r="E105" s="312">
        <f>+'Perfil Vencimientos D. Interna'!E133+'Perfil Vencimientos D. Externa'!E122</f>
        <v>557.19927272544101</v>
      </c>
      <c r="F105" s="312">
        <f>+'Perfil Vencimientos D. Interna'!F133+'Perfil Vencimientos D. Externa'!F122</f>
        <v>1301.8751531777957</v>
      </c>
      <c r="G105" s="312">
        <f>+'Perfil Vencimientos D. Interna'!G133+'Perfil Vencimientos D. Externa'!G122</f>
        <v>21.70508118689057</v>
      </c>
      <c r="H105" s="312">
        <f>+'Perfil Vencimientos D. Interna'!H133+'Perfil Vencimientos D. Externa'!H122</f>
        <v>247.60725125757222</v>
      </c>
      <c r="I105" s="312">
        <f>+'Perfil Vencimientos D. Interna'!I133+'Perfil Vencimientos D. Externa'!I122</f>
        <v>718.27201070814965</v>
      </c>
      <c r="J105" s="312">
        <f>+'Perfil Vencimientos D. Interna'!J133+'Perfil Vencimientos D. Externa'!J122</f>
        <v>937.42848798109037</v>
      </c>
      <c r="K105" s="312">
        <f>+'Perfil Vencimientos D. Interna'!K133+'Perfil Vencimientos D. Externa'!K122</f>
        <v>21.078875843146257</v>
      </c>
      <c r="L105" s="312">
        <f>+'Perfil Vencimientos D. Interna'!L133+'Perfil Vencimientos D. Externa'!L122</f>
        <v>21.133198656972635</v>
      </c>
      <c r="M105" s="312">
        <f>+'Perfil Vencimientos D. Interna'!M133+'Perfil Vencimientos D. Externa'!M122</f>
        <v>1159.7599922485888</v>
      </c>
      <c r="N105" s="312">
        <f>+'Perfil Vencimientos D. Interna'!N133+'Perfil Vencimientos D. Externa'!N122</f>
        <v>21.062627828395282</v>
      </c>
      <c r="O105" s="312">
        <f>+'Perfil Vencimientos D. Interna'!O133+'Perfil Vencimientos D. Externa'!O122</f>
        <v>21.098243480560114</v>
      </c>
      <c r="P105" s="312">
        <f>+'Perfil Vencimientos D. Interna'!P133+'Perfil Vencimientos D. Externa'!P122</f>
        <v>20.991855189999338</v>
      </c>
      <c r="Q105" s="312">
        <f>+'Perfil Vencimientos D. Interna'!Q133+'Perfil Vencimientos D. Externa'!Q122</f>
        <v>21.085535467402099</v>
      </c>
      <c r="R105" s="312">
        <f>+'Perfil Vencimientos D. Interna'!R133+'Perfil Vencimientos D. Externa'!R122</f>
        <v>20.991855189999338</v>
      </c>
      <c r="S105" s="312">
        <f>+'Perfil Vencimientos D. Interna'!S133+'Perfil Vencimientos D. Externa'!S122</f>
        <v>11.601855189999332</v>
      </c>
      <c r="T105" s="312">
        <f>+'Perfil Vencimientos D. Interna'!T133+'Perfil Vencimientos D. Externa'!T122</f>
        <v>11.601855189999332</v>
      </c>
      <c r="U105" s="312">
        <f>+'Perfil Vencimientos D. Interna'!U133+'Perfil Vencimientos D. Externa'!U122</f>
        <v>11.601855057677025</v>
      </c>
      <c r="V105" s="312">
        <f>+'Perfil Vencimientos D. Interna'!V133+'Perfil Vencimientos D. Externa'!V122</f>
        <v>7.8597155373741678</v>
      </c>
      <c r="W105" s="312">
        <f>+'Perfil Vencimientos D. Interna'!W133+'Perfil Vencimientos D. Externa'!W122</f>
        <v>7.665</v>
      </c>
      <c r="X105" s="312">
        <f>+'Perfil Vencimientos D. Interna'!X133+'Perfil Vencimientos D. Externa'!X122</f>
        <v>7.665</v>
      </c>
      <c r="Y105" s="312">
        <f>+'Perfil Vencimientos D. Interna'!Y133+'Perfil Vencimientos D. Externa'!Y122</f>
        <v>7.665</v>
      </c>
      <c r="Z105" s="312">
        <f>+'Perfil Vencimientos D. Interna'!Z133+'Perfil Vencimientos D. Externa'!Z122</f>
        <v>7.665</v>
      </c>
      <c r="AA105" s="312">
        <f>+'Perfil Vencimientos D. Interna'!AA133+'Perfil Vencimientos D. Externa'!AA122</f>
        <v>7.2240000000000002</v>
      </c>
      <c r="AB105" s="312">
        <f>+'Perfil Vencimientos D. Interna'!AB133+'Perfil Vencimientos D. Externa'!AB122</f>
        <v>0</v>
      </c>
      <c r="AC105" s="312">
        <f>+'Perfil Vencimientos D. Interna'!AC133+'Perfil Vencimientos D. Externa'!AC122</f>
        <v>0</v>
      </c>
      <c r="AD105" s="312">
        <f>+'Perfil Vencimientos D. Externa'!AD122</f>
        <v>0</v>
      </c>
      <c r="AE105" s="312">
        <f>+'Perfil Vencimientos D. Externa'!AE122</f>
        <v>0</v>
      </c>
      <c r="AF105" s="312">
        <f>+'Perfil Vencimientos D. Externa'!AF122</f>
        <v>0</v>
      </c>
      <c r="AG105" s="313">
        <f t="shared" si="2"/>
        <v>5927.2359325226871</v>
      </c>
    </row>
    <row r="106" spans="1:35" s="264" customFormat="1" ht="14.4">
      <c r="B106" s="184" t="s">
        <v>146</v>
      </c>
      <c r="C106" s="312">
        <f>+'Perfil Vencimientos D. Interna'!C134+'Perfil Vencimientos D. Externa'!C123</f>
        <v>553.94186492830374</v>
      </c>
      <c r="D106" s="312">
        <f>+'Perfil Vencimientos D. Interna'!D134+'Perfil Vencimientos D. Externa'!D123</f>
        <v>569.99697741636271</v>
      </c>
      <c r="E106" s="312">
        <f>+'Perfil Vencimientos D. Interna'!E134+'Perfil Vencimientos D. Externa'!E123</f>
        <v>102.1695063563387</v>
      </c>
      <c r="F106" s="312">
        <f>+'Perfil Vencimientos D. Interna'!F134+'Perfil Vencimientos D. Externa'!F123</f>
        <v>84.19432956742375</v>
      </c>
      <c r="G106" s="312">
        <f>+'Perfil Vencimientos D. Interna'!G134+'Perfil Vencimientos D. Externa'!G123</f>
        <v>983.08921996060178</v>
      </c>
      <c r="H106" s="312">
        <f>+'Perfil Vencimientos D. Interna'!H134+'Perfil Vencimientos D. Externa'!H123</f>
        <v>949.23356491658444</v>
      </c>
      <c r="I106" s="312">
        <f>+'Perfil Vencimientos D. Interna'!I134+'Perfil Vencimientos D. Externa'!I123</f>
        <v>372.95997193410454</v>
      </c>
      <c r="J106" s="312">
        <f>+'Perfil Vencimientos D. Interna'!J134+'Perfil Vencimientos D. Externa'!J123</f>
        <v>56.432555599267509</v>
      </c>
      <c r="K106" s="312">
        <f>+'Perfil Vencimientos D. Interna'!K134+'Perfil Vencimientos D. Externa'!K123</f>
        <v>253.36606736224371</v>
      </c>
      <c r="L106" s="312">
        <f>+'Perfil Vencimientos D. Interna'!L134+'Perfil Vencimientos D. Externa'!L123</f>
        <v>55.500178612874699</v>
      </c>
      <c r="M106" s="312">
        <f>+'Perfil Vencimientos D. Interna'!M134+'Perfil Vencimientos D. Externa'!M123</f>
        <v>47.695451558028616</v>
      </c>
      <c r="N106" s="312">
        <f>+'Perfil Vencimientos D. Interna'!N134+'Perfil Vencimientos D. Externa'!N123</f>
        <v>44.273008891203439</v>
      </c>
      <c r="O106" s="312">
        <f>+'Perfil Vencimientos D. Interna'!O134+'Perfil Vencimientos D. Externa'!O123</f>
        <v>41.44195563601604</v>
      </c>
      <c r="P106" s="312">
        <f>+'Perfil Vencimientos D. Interna'!P134+'Perfil Vencimientos D. Externa'!P123</f>
        <v>25.067614444468663</v>
      </c>
      <c r="Q106" s="312">
        <f>+'Perfil Vencimientos D. Interna'!Q134+'Perfil Vencimientos D. Externa'!Q123</f>
        <v>3.1398606103950333</v>
      </c>
      <c r="R106" s="312">
        <f>+'Perfil Vencimientos D. Interna'!R134+'Perfil Vencimientos D. Externa'!R123</f>
        <v>3.0828353007349687</v>
      </c>
      <c r="S106" s="312">
        <f>+'Perfil Vencimientos D. Interna'!S134+'Perfil Vencimientos D. Externa'!S123</f>
        <v>3.0828353007349687</v>
      </c>
      <c r="T106" s="312">
        <f>+'Perfil Vencimientos D. Interna'!T134+'Perfil Vencimientos D. Externa'!T123</f>
        <v>3.0828353007349687</v>
      </c>
      <c r="U106" s="312">
        <f>+'Perfil Vencimientos D. Interna'!U134+'Perfil Vencimientos D. Externa'!U123</f>
        <v>3.0828353007349687</v>
      </c>
      <c r="V106" s="312">
        <f>+'Perfil Vencimientos D. Interna'!V134+'Perfil Vencimientos D. Externa'!V123</f>
        <v>3.0828353007349687</v>
      </c>
      <c r="W106" s="312">
        <f>+'Perfil Vencimientos D. Interna'!W134+'Perfil Vencimientos D. Externa'!W123</f>
        <v>0</v>
      </c>
      <c r="X106" s="312">
        <f>+'Perfil Vencimientos D. Interna'!X134+'Perfil Vencimientos D. Externa'!X123</f>
        <v>0</v>
      </c>
      <c r="Y106" s="312">
        <f>+'Perfil Vencimientos D. Interna'!Y134+'Perfil Vencimientos D. Externa'!Y123</f>
        <v>0</v>
      </c>
      <c r="Z106" s="312">
        <f>+'Perfil Vencimientos D. Interna'!Z134+'Perfil Vencimientos D. Externa'!Z123</f>
        <v>0</v>
      </c>
      <c r="AA106" s="312">
        <f>+'Perfil Vencimientos D. Interna'!AA134+'Perfil Vencimientos D. Externa'!AA123</f>
        <v>0</v>
      </c>
      <c r="AB106" s="312">
        <f>+'Perfil Vencimientos D. Interna'!AB134+'Perfil Vencimientos D. Externa'!AB123</f>
        <v>0</v>
      </c>
      <c r="AC106" s="312">
        <f>+'Perfil Vencimientos D. Interna'!AC134+'Perfil Vencimientos D. Externa'!AC123</f>
        <v>0</v>
      </c>
      <c r="AD106" s="312">
        <f>+'Perfil Vencimientos D. Externa'!AD123</f>
        <v>0</v>
      </c>
      <c r="AE106" s="312">
        <f>+'Perfil Vencimientos D. Externa'!AE123</f>
        <v>0</v>
      </c>
      <c r="AF106" s="312">
        <f>+'Perfil Vencimientos D. Externa'!AF123</f>
        <v>0</v>
      </c>
      <c r="AG106" s="313">
        <f t="shared" si="2"/>
        <v>4157.9163042978898</v>
      </c>
    </row>
    <row r="107" spans="1:35" s="264" customFormat="1" ht="14.4">
      <c r="B107" s="184" t="s">
        <v>147</v>
      </c>
      <c r="C107" s="312">
        <f>+'Perfil Vencimientos D. Interna'!C135+'Perfil Vencimientos D. Externa'!C124</f>
        <v>60.295827651617465</v>
      </c>
      <c r="D107" s="312">
        <f>+'Perfil Vencimientos D. Interna'!D135+'Perfil Vencimientos D. Externa'!D124</f>
        <v>30.43436969737364</v>
      </c>
      <c r="E107" s="312">
        <f>+'Perfil Vencimientos D. Interna'!E135+'Perfil Vencimientos D. Externa'!E124</f>
        <v>34.614366478429496</v>
      </c>
      <c r="F107" s="312">
        <f>+'Perfil Vencimientos D. Interna'!F135+'Perfil Vencimientos D. Externa'!F124</f>
        <v>732.5939455444618</v>
      </c>
      <c r="G107" s="312">
        <f>+'Perfil Vencimientos D. Interna'!G135+'Perfil Vencimientos D. Externa'!G124</f>
        <v>416.40048710910753</v>
      </c>
      <c r="H107" s="312">
        <f>+'Perfil Vencimientos D. Interna'!H135+'Perfil Vencimientos D. Externa'!H124</f>
        <v>33.354628089811463</v>
      </c>
      <c r="I107" s="312">
        <f>+'Perfil Vencimientos D. Interna'!I135+'Perfil Vencimientos D. Externa'!I124</f>
        <v>285.60422505873356</v>
      </c>
      <c r="J107" s="312">
        <f>+'Perfil Vencimientos D. Interna'!J135+'Perfil Vencimientos D. Externa'!J124</f>
        <v>33.398439539811463</v>
      </c>
      <c r="K107" s="312">
        <f>+'Perfil Vencimientos D. Interna'!K135+'Perfil Vencimientos D. Externa'!K124</f>
        <v>384.4773894180604</v>
      </c>
      <c r="L107" s="312">
        <f>+'Perfil Vencimientos D. Interna'!L135+'Perfil Vencimientos D. Externa'!L124</f>
        <v>32.571836785402454</v>
      </c>
      <c r="M107" s="312">
        <f>+'Perfil Vencimientos D. Interna'!M135+'Perfil Vencimientos D. Externa'!M124</f>
        <v>32.590296508075348</v>
      </c>
      <c r="N107" s="312">
        <f>+'Perfil Vencimientos D. Interna'!N135+'Perfil Vencimientos D. Externa'!N124</f>
        <v>31.133465708136089</v>
      </c>
      <c r="O107" s="312">
        <f>+'Perfil Vencimientos D. Interna'!O135+'Perfil Vencimientos D. Externa'!O124</f>
        <v>26.711163569247219</v>
      </c>
      <c r="P107" s="312">
        <f>+'Perfil Vencimientos D. Interna'!P135+'Perfil Vencimientos D. Externa'!P124</f>
        <v>803.46484148184379</v>
      </c>
      <c r="Q107" s="312">
        <f>+'Perfil Vencimientos D. Interna'!Q135+'Perfil Vencimientos D. Externa'!Q124</f>
        <v>15.068191777374167</v>
      </c>
      <c r="R107" s="312">
        <f>+'Perfil Vencimientos D. Interna'!R135+'Perfil Vencimientos D. Externa'!R124</f>
        <v>14.920001897374167</v>
      </c>
      <c r="S107" s="312">
        <f>+'Perfil Vencimientos D. Interna'!S135+'Perfil Vencimientos D. Externa'!S124</f>
        <v>4.5630036773741676</v>
      </c>
      <c r="T107" s="312">
        <f>+'Perfil Vencimientos D. Interna'!T135+'Perfil Vencimientos D. Externa'!T124</f>
        <v>0.63743851737416746</v>
      </c>
      <c r="U107" s="312">
        <f>+'Perfil Vencimientos D. Interna'!U135+'Perfil Vencimientos D. Externa'!U124</f>
        <v>0.63743851737416746</v>
      </c>
      <c r="V107" s="312">
        <f>+'Perfil Vencimientos D. Interna'!V135+'Perfil Vencimientos D. Externa'!V124</f>
        <v>0.63743851737416746</v>
      </c>
      <c r="W107" s="312">
        <f>+'Perfil Vencimientos D. Interna'!W135+'Perfil Vencimientos D. Externa'!W124</f>
        <v>0.63274680000000005</v>
      </c>
      <c r="X107" s="312">
        <f>+'Perfil Vencimientos D. Interna'!X135+'Perfil Vencimientos D. Externa'!X124</f>
        <v>0.63274680000000005</v>
      </c>
      <c r="Y107" s="312">
        <f>+'Perfil Vencimientos D. Interna'!Y135+'Perfil Vencimientos D. Externa'!Y124</f>
        <v>0</v>
      </c>
      <c r="Z107" s="312">
        <f>+'Perfil Vencimientos D. Interna'!Z135+'Perfil Vencimientos D. Externa'!Z124</f>
        <v>0</v>
      </c>
      <c r="AA107" s="312">
        <f>+'Perfil Vencimientos D. Interna'!AA135+'Perfil Vencimientos D. Externa'!AA124</f>
        <v>0</v>
      </c>
      <c r="AB107" s="312">
        <f>+'Perfil Vencimientos D. Interna'!AB135+'Perfil Vencimientos D. Externa'!AB124</f>
        <v>0</v>
      </c>
      <c r="AC107" s="312">
        <f>+'Perfil Vencimientos D. Interna'!AC135+'Perfil Vencimientos D. Externa'!AC124</f>
        <v>0</v>
      </c>
      <c r="AD107" s="312">
        <f>+'Perfil Vencimientos D. Externa'!AD124</f>
        <v>0</v>
      </c>
      <c r="AE107" s="312">
        <f>+'Perfil Vencimientos D. Externa'!AE124</f>
        <v>0</v>
      </c>
      <c r="AF107" s="312">
        <f>+'Perfil Vencimientos D. Externa'!AF124</f>
        <v>0</v>
      </c>
      <c r="AG107" s="313">
        <f t="shared" si="2"/>
        <v>2975.3742891443562</v>
      </c>
    </row>
    <row r="108" spans="1:35" s="264" customFormat="1" ht="14.4">
      <c r="B108" s="184" t="s">
        <v>148</v>
      </c>
      <c r="C108" s="312">
        <f>+'Perfil Vencimientos D. Interna'!C136+'Perfil Vencimientos D. Externa'!C125</f>
        <v>396.08118084427167</v>
      </c>
      <c r="D108" s="312">
        <f>+'Perfil Vencimientos D. Interna'!D136+'Perfil Vencimientos D. Externa'!D125</f>
        <v>24.409029779230551</v>
      </c>
      <c r="E108" s="312">
        <f>+'Perfil Vencimientos D. Interna'!E136+'Perfil Vencimientos D. Externa'!E125</f>
        <v>407.26290733097767</v>
      </c>
      <c r="F108" s="312">
        <f>+'Perfil Vencimientos D. Interna'!F136+'Perfil Vencimientos D. Externa'!F125</f>
        <v>52.550837455641741</v>
      </c>
      <c r="G108" s="312">
        <f>+'Perfil Vencimientos D. Interna'!G136+'Perfil Vencimientos D. Externa'!G125</f>
        <v>192.79639180483096</v>
      </c>
      <c r="H108" s="312">
        <f>+'Perfil Vencimientos D. Interna'!H136+'Perfil Vencimientos D. Externa'!H125</f>
        <v>256.90464504076806</v>
      </c>
      <c r="I108" s="312">
        <f>+'Perfil Vencimientos D. Interna'!I136+'Perfil Vencimientos D. Externa'!I125</f>
        <v>51.08313944353678</v>
      </c>
      <c r="J108" s="312">
        <f>+'Perfil Vencimientos D. Interna'!J136+'Perfil Vencimientos D. Externa'!J125</f>
        <v>51.174128912734361</v>
      </c>
      <c r="K108" s="312">
        <f>+'Perfil Vencimientos D. Interna'!K136+'Perfil Vencimientos D. Externa'!K125</f>
        <v>289.2736647976426</v>
      </c>
      <c r="L108" s="312">
        <f>+'Perfil Vencimientos D. Interna'!L136+'Perfil Vencimientos D. Externa'!L125</f>
        <v>26.871252078751482</v>
      </c>
      <c r="M108" s="312">
        <f>+'Perfil Vencimientos D. Interna'!M136+'Perfil Vencimientos D. Externa'!M125</f>
        <v>26.846194322224129</v>
      </c>
      <c r="N108" s="312">
        <f>+'Perfil Vencimientos D. Interna'!N136+'Perfil Vencimientos D. Externa'!N125</f>
        <v>336.15895519969064</v>
      </c>
      <c r="O108" s="312">
        <f>+'Perfil Vencimientos D. Interna'!O136+'Perfil Vencimientos D. Externa'!O125</f>
        <v>26.917096226642283</v>
      </c>
      <c r="P108" s="312">
        <f>+'Perfil Vencimientos D. Interna'!P136+'Perfil Vencimientos D. Externa'!P125</f>
        <v>26.846194322224129</v>
      </c>
      <c r="Q108" s="312">
        <f>+'Perfil Vencimientos D. Interna'!Q136+'Perfil Vencimientos D. Externa'!Q125</f>
        <v>26.847547557756261</v>
      </c>
      <c r="R108" s="312">
        <f>+'Perfil Vencimientos D. Interna'!R136+'Perfil Vencimientos D. Externa'!R125</f>
        <v>13.873316147736892</v>
      </c>
      <c r="S108" s="312">
        <f>+'Perfil Vencimientos D. Interna'!S136+'Perfil Vencimientos D. Externa'!S125</f>
        <v>11.104388578045132</v>
      </c>
      <c r="T108" s="312">
        <f>+'Perfil Vencimientos D. Interna'!T136+'Perfil Vencimientos D. Externa'!T125</f>
        <v>5.3988885773741675</v>
      </c>
      <c r="U108" s="312">
        <f>+'Perfil Vencimientos D. Interna'!U136+'Perfil Vencimientos D. Externa'!U125</f>
        <v>5.3988885773741675</v>
      </c>
      <c r="V108" s="312">
        <f>+'Perfil Vencimientos D. Interna'!V136+'Perfil Vencimientos D. Externa'!V125</f>
        <v>5.3988885773741675</v>
      </c>
      <c r="W108" s="312">
        <f>+'Perfil Vencimientos D. Interna'!W136+'Perfil Vencimientos D. Externa'!W125</f>
        <v>5.3941968600000001</v>
      </c>
      <c r="X108" s="312">
        <f>+'Perfil Vencimientos D. Interna'!X136+'Perfil Vencimientos D. Externa'!X125</f>
        <v>137.88719685999999</v>
      </c>
      <c r="Y108" s="312">
        <f>+'Perfil Vencimientos D. Interna'!Y136+'Perfil Vencimientos D. Externa'!Y125</f>
        <v>5.3941968600000001</v>
      </c>
      <c r="Z108" s="312">
        <f>+'Perfil Vencimientos D. Interna'!Z136+'Perfil Vencimientos D. Externa'!Z125</f>
        <v>5.3941968600000001</v>
      </c>
      <c r="AA108" s="312">
        <f>+'Perfil Vencimientos D. Interna'!AA136+'Perfil Vencimientos D. Externa'!AA125</f>
        <v>5.3941968600000001</v>
      </c>
      <c r="AB108" s="312">
        <f>+'Perfil Vencimientos D. Interna'!AB136+'Perfil Vencimientos D. Externa'!AB125</f>
        <v>5.3941968600000001</v>
      </c>
      <c r="AC108" s="312">
        <f>+'Perfil Vencimientos D. Interna'!AC136+'Perfil Vencimientos D. Externa'!AC125</f>
        <v>5.3941968600000001</v>
      </c>
      <c r="AD108" s="312">
        <f>+'Perfil Vencimientos D. Externa'!AD125</f>
        <v>505.39419686000002</v>
      </c>
      <c r="AE108" s="312">
        <f>+'Perfil Vencimientos D. Externa'!AE125</f>
        <v>505.07</v>
      </c>
      <c r="AF108" s="312">
        <f>+'Perfil Vencimientos D. Externa'!AF125</f>
        <v>505.94</v>
      </c>
      <c r="AG108" s="313">
        <f t="shared" si="2"/>
        <v>3919.8541104548294</v>
      </c>
    </row>
    <row r="109" spans="1:35" s="264" customFormat="1" ht="14.4">
      <c r="B109" s="184" t="s">
        <v>149</v>
      </c>
      <c r="C109" s="312">
        <f>+'Perfil Vencimientos D. Interna'!C137+'Perfil Vencimientos D. Externa'!C126</f>
        <v>81.523451359597075</v>
      </c>
      <c r="D109" s="312">
        <f>+'Perfil Vencimientos D. Interna'!D137+'Perfil Vencimientos D. Externa'!D126</f>
        <v>38.94700552537185</v>
      </c>
      <c r="E109" s="312">
        <f>+'Perfil Vencimientos D. Interna'!E137+'Perfil Vencimientos D. Externa'!E126</f>
        <v>59.922597537384483</v>
      </c>
      <c r="F109" s="312">
        <f>+'Perfil Vencimientos D. Interna'!F137+'Perfil Vencimientos D. Externa'!F126</f>
        <v>49.556507704376472</v>
      </c>
      <c r="G109" s="312">
        <f>+'Perfil Vencimientos D. Interna'!G137+'Perfil Vencimientos D. Externa'!G126</f>
        <v>50.078108904354444</v>
      </c>
      <c r="H109" s="312">
        <f>+'Perfil Vencimientos D. Interna'!H137+'Perfil Vencimientos D. Externa'!H126</f>
        <v>50.456994759434771</v>
      </c>
      <c r="I109" s="312">
        <f>+'Perfil Vencimientos D. Interna'!I137+'Perfil Vencimientos D. Externa'!I126</f>
        <v>50.14555297313855</v>
      </c>
      <c r="J109" s="312">
        <f>+'Perfil Vencimientos D. Interna'!J137+'Perfil Vencimientos D. Externa'!J126</f>
        <v>50.135393199415205</v>
      </c>
      <c r="K109" s="312">
        <f>+'Perfil Vencimientos D. Interna'!K137+'Perfil Vencimientos D. Externa'!K126</f>
        <v>48.923134212766364</v>
      </c>
      <c r="L109" s="312">
        <f>+'Perfil Vencimientos D. Interna'!L137+'Perfil Vencimientos D. Externa'!L126</f>
        <v>38.219352252898396</v>
      </c>
      <c r="M109" s="312">
        <f>+'Perfil Vencimientos D. Interna'!M137+'Perfil Vencimientos D. Externa'!M126</f>
        <v>38.153414291422969</v>
      </c>
      <c r="N109" s="312">
        <f>+'Perfil Vencimientos D. Interna'!N137+'Perfil Vencimientos D. Externa'!N126</f>
        <v>38.216753265649864</v>
      </c>
      <c r="O109" s="312">
        <f>+'Perfil Vencimientos D. Interna'!O137+'Perfil Vencimientos D. Externa'!O126</f>
        <v>36.826185285651256</v>
      </c>
      <c r="P109" s="312">
        <f>+'Perfil Vencimientos D. Interna'!P137+'Perfil Vencimientos D. Externa'!P126</f>
        <v>37.675393001719584</v>
      </c>
      <c r="Q109" s="312">
        <f>+'Perfil Vencimientos D. Interna'!Q137+'Perfil Vencimientos D. Externa'!Q126</f>
        <v>36.883738114006682</v>
      </c>
      <c r="R109" s="312">
        <f>+'Perfil Vencimientos D. Interna'!R137+'Perfil Vencimientos D. Externa'!R126</f>
        <v>35.885518625651258</v>
      </c>
      <c r="S109" s="312">
        <f>+'Perfil Vencimientos D. Interna'!S137+'Perfil Vencimientos D. Externa'!S126</f>
        <v>26.886342210304601</v>
      </c>
      <c r="T109" s="312">
        <f>+'Perfil Vencimientos D. Interna'!T137+'Perfil Vencimientos D. Externa'!T126</f>
        <v>14.219675600304603</v>
      </c>
      <c r="U109" s="312">
        <f>+'Perfil Vencimientos D. Interna'!U137+'Perfil Vencimientos D. Externa'!U126</f>
        <v>14.219675600304603</v>
      </c>
      <c r="V109" s="312">
        <f>+'Perfil Vencimientos D. Interna'!V137+'Perfil Vencimientos D. Externa'!V126</f>
        <v>1.7071741073741675</v>
      </c>
      <c r="W109" s="312">
        <f>+'Perfil Vencimientos D. Interna'!W137+'Perfil Vencimientos D. Externa'!W126</f>
        <v>1.7024823900000001</v>
      </c>
      <c r="X109" s="312">
        <f>+'Perfil Vencimientos D. Interna'!X137+'Perfil Vencimientos D. Externa'!X126</f>
        <v>1.7024823900000001</v>
      </c>
      <c r="Y109" s="312">
        <f>+'Perfil Vencimientos D. Interna'!Y137+'Perfil Vencimientos D. Externa'!Y126</f>
        <v>1.7024823900000001</v>
      </c>
      <c r="Z109" s="312">
        <f>+'Perfil Vencimientos D. Interna'!Z137+'Perfil Vencimientos D. Externa'!Z126</f>
        <v>1.7024824999999999</v>
      </c>
      <c r="AA109" s="312">
        <f>+'Perfil Vencimientos D. Interna'!AA137+'Perfil Vencimientos D. Externa'!AA126</f>
        <v>1.4937855099999999</v>
      </c>
      <c r="AB109" s="312">
        <f>+'Perfil Vencimientos D. Interna'!AB137+'Perfil Vencimientos D. Externa'!AB126</f>
        <v>1.4937855099999999</v>
      </c>
      <c r="AC109" s="312">
        <f>+'Perfil Vencimientos D. Interna'!AC137+'Perfil Vencimientos D. Externa'!AC126</f>
        <v>1.4937855099999999</v>
      </c>
      <c r="AD109" s="312">
        <f>+'Perfil Vencimientos D. Externa'!AD126</f>
        <v>1.4937855099999999</v>
      </c>
      <c r="AE109" s="312">
        <f>+'Perfil Vencimientos D. Externa'!AE126</f>
        <v>1.4937855099999999</v>
      </c>
      <c r="AF109" s="312">
        <f>+'Perfil Vencimientos D. Externa'!AF126</f>
        <v>0</v>
      </c>
      <c r="AG109" s="313">
        <f t="shared" si="2"/>
        <v>812.86082575112709</v>
      </c>
    </row>
    <row r="110" spans="1:35" s="264" customFormat="1" ht="14.4">
      <c r="B110" s="314" t="s">
        <v>150</v>
      </c>
      <c r="C110" s="315">
        <f t="shared" ref="C110:AE110" si="3">SUM(C98:C109)</f>
        <v>1335.1764087252604</v>
      </c>
      <c r="D110" s="315">
        <f t="shared" si="3"/>
        <v>4417.7391133739393</v>
      </c>
      <c r="E110" s="315">
        <f t="shared" si="3"/>
        <v>3735.2875249326221</v>
      </c>
      <c r="F110" s="315">
        <f t="shared" si="3"/>
        <v>5640.9491083935482</v>
      </c>
      <c r="G110" s="315">
        <f t="shared" si="3"/>
        <v>5836.0599029707173</v>
      </c>
      <c r="H110" s="315">
        <f t="shared" si="3"/>
        <v>4275.4765942480544</v>
      </c>
      <c r="I110" s="315">
        <f t="shared" si="3"/>
        <v>5046.3596235627092</v>
      </c>
      <c r="J110" s="315">
        <f t="shared" si="3"/>
        <v>3299.9986244932911</v>
      </c>
      <c r="K110" s="315">
        <f t="shared" si="3"/>
        <v>3413.1352368828493</v>
      </c>
      <c r="L110" s="315">
        <f t="shared" si="3"/>
        <v>3006.1116043310799</v>
      </c>
      <c r="M110" s="315">
        <f t="shared" si="3"/>
        <v>2720.2731464319259</v>
      </c>
      <c r="N110" s="315">
        <f t="shared" si="3"/>
        <v>2081.0844090963387</v>
      </c>
      <c r="O110" s="315">
        <f t="shared" si="3"/>
        <v>626.86939673818028</v>
      </c>
      <c r="P110" s="315">
        <f t="shared" si="3"/>
        <v>1107.5249189561239</v>
      </c>
      <c r="Q110" s="315">
        <f t="shared" si="3"/>
        <v>554.91230231986356</v>
      </c>
      <c r="R110" s="315">
        <f t="shared" si="3"/>
        <v>1825.8983193017368</v>
      </c>
      <c r="S110" s="315">
        <f t="shared" si="3"/>
        <v>462.81906739115448</v>
      </c>
      <c r="T110" s="315">
        <f t="shared" si="3"/>
        <v>125.03924920684106</v>
      </c>
      <c r="U110" s="315">
        <f t="shared" si="3"/>
        <v>1464.1678797579107</v>
      </c>
      <c r="V110" s="315">
        <f t="shared" si="3"/>
        <v>1816.2550646754109</v>
      </c>
      <c r="W110" s="315">
        <f t="shared" si="3"/>
        <v>2006.0910006554536</v>
      </c>
      <c r="X110" s="315">
        <f t="shared" si="3"/>
        <v>1070.3420367673366</v>
      </c>
      <c r="Y110" s="315">
        <f t="shared" si="3"/>
        <v>60.912077588155768</v>
      </c>
      <c r="Z110" s="315">
        <f t="shared" si="3"/>
        <v>29.523358609999999</v>
      </c>
      <c r="AA110" s="315">
        <f t="shared" si="3"/>
        <v>617.22160336500485</v>
      </c>
      <c r="AB110" s="315">
        <f t="shared" si="3"/>
        <v>207.89316548100351</v>
      </c>
      <c r="AC110" s="315">
        <f t="shared" si="3"/>
        <v>55.75588275663317</v>
      </c>
      <c r="AD110" s="315">
        <f t="shared" si="3"/>
        <v>513.77596473999995</v>
      </c>
      <c r="AE110" s="315">
        <f t="shared" si="3"/>
        <v>513.45176788999993</v>
      </c>
      <c r="AF110" s="315">
        <f>SUM(AF98:AF109)</f>
        <v>512.50378550999994</v>
      </c>
      <c r="AG110" s="315">
        <f>SUM(AG98:AG109)</f>
        <v>58378.608139153148</v>
      </c>
    </row>
    <row r="111" spans="1:35" s="264" customFormat="1" ht="14.4">
      <c r="B111" s="185"/>
      <c r="C111" s="184"/>
      <c r="D111" s="319" t="s">
        <v>116</v>
      </c>
      <c r="E111" s="319" t="s">
        <v>116</v>
      </c>
      <c r="F111" s="319" t="s">
        <v>116</v>
      </c>
      <c r="G111" s="319" t="s">
        <v>116</v>
      </c>
      <c r="H111" s="319" t="s">
        <v>116</v>
      </c>
      <c r="I111" s="319" t="s">
        <v>116</v>
      </c>
      <c r="J111" s="319" t="s">
        <v>116</v>
      </c>
      <c r="K111" s="319" t="s">
        <v>116</v>
      </c>
      <c r="L111" s="319" t="s">
        <v>116</v>
      </c>
      <c r="M111" s="319" t="s">
        <v>116</v>
      </c>
      <c r="N111" s="319"/>
      <c r="P111" s="320"/>
      <c r="Q111" s="329"/>
      <c r="AA111" s="348"/>
      <c r="AB111" s="348"/>
      <c r="AC111" s="348"/>
      <c r="AD111" s="348"/>
      <c r="AE111" s="348"/>
      <c r="AF111" s="348"/>
      <c r="AG111" s="348">
        <f>+AG110-'Deuda Pública dólares'!DH6</f>
        <v>0</v>
      </c>
    </row>
    <row r="112" spans="1:35" s="264" customFormat="1" ht="14.4">
      <c r="B112" s="330"/>
      <c r="C112" s="330"/>
      <c r="D112" s="330"/>
      <c r="E112" s="330"/>
      <c r="F112" s="330"/>
      <c r="G112" s="330"/>
      <c r="H112" s="330"/>
      <c r="I112" s="330"/>
      <c r="J112" s="330"/>
      <c r="K112" s="330"/>
      <c r="L112" s="330"/>
      <c r="M112" s="330"/>
      <c r="N112" s="330"/>
      <c r="O112" s="330"/>
      <c r="P112" s="184"/>
      <c r="Q112" s="184"/>
      <c r="AI112" s="348"/>
    </row>
    <row r="113" spans="2:35" s="264" customFormat="1" ht="14.4">
      <c r="B113" s="330"/>
      <c r="C113" s="330"/>
      <c r="D113" s="330"/>
      <c r="E113" s="330"/>
      <c r="F113" s="330"/>
      <c r="G113" s="330"/>
      <c r="H113" s="330"/>
      <c r="I113" s="330"/>
      <c r="J113" s="330"/>
      <c r="K113" s="330"/>
      <c r="L113" s="330"/>
      <c r="M113" s="330"/>
      <c r="N113" s="330"/>
      <c r="O113" s="330"/>
      <c r="P113" s="184"/>
      <c r="Q113" s="184"/>
      <c r="AI113" s="252"/>
    </row>
    <row r="114" spans="2:35" s="264" customFormat="1" ht="26.25" customHeight="1">
      <c r="B114" s="159" t="s">
        <v>41</v>
      </c>
      <c r="C114" s="330"/>
      <c r="D114" s="330"/>
      <c r="E114" s="330"/>
      <c r="F114" s="330"/>
      <c r="G114" s="330"/>
      <c r="H114" s="330"/>
      <c r="I114" s="330"/>
      <c r="J114" s="330"/>
      <c r="K114" s="330"/>
      <c r="L114" s="330"/>
      <c r="M114" s="330"/>
      <c r="N114" s="330"/>
      <c r="O114" s="330"/>
      <c r="P114" s="184"/>
      <c r="Q114" s="184"/>
      <c r="AI114" s="252"/>
    </row>
    <row r="115" spans="2:35" s="264" customFormat="1" ht="14.4">
      <c r="B115" s="184"/>
      <c r="C115" s="332"/>
      <c r="D115" s="332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</row>
    <row r="116" spans="2:35" s="264" customFormat="1" ht="15">
      <c r="B116" s="497" t="str">
        <f>+B92</f>
        <v>Gobierno Central de Costa Rica</v>
      </c>
      <c r="C116" s="497"/>
      <c r="D116" s="497"/>
      <c r="E116" s="497"/>
      <c r="F116" s="497"/>
      <c r="G116" s="497"/>
      <c r="H116" s="497"/>
      <c r="I116" s="497"/>
      <c r="J116" s="497"/>
      <c r="K116" s="497"/>
      <c r="L116" s="497"/>
      <c r="M116" s="497"/>
      <c r="N116" s="497"/>
      <c r="O116" s="497"/>
      <c r="P116" s="497"/>
      <c r="Q116" s="497"/>
      <c r="R116" s="497"/>
      <c r="S116" s="497"/>
      <c r="T116" s="497"/>
      <c r="U116" s="497"/>
      <c r="V116" s="497"/>
      <c r="W116" s="497"/>
      <c r="X116" s="497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7"/>
    </row>
    <row r="117" spans="2:35" s="264" customFormat="1" ht="15">
      <c r="B117" s="497" t="str">
        <f>+H46</f>
        <v>Perfil de Vencimientos Deuda Pública</v>
      </c>
      <c r="C117" s="497"/>
      <c r="D117" s="497"/>
      <c r="E117" s="497"/>
      <c r="F117" s="497"/>
      <c r="G117" s="497"/>
      <c r="H117" s="497"/>
      <c r="I117" s="497"/>
      <c r="J117" s="497"/>
      <c r="K117" s="497"/>
      <c r="L117" s="497"/>
      <c r="M117" s="497"/>
      <c r="N117" s="497"/>
      <c r="O117" s="497"/>
      <c r="P117" s="497"/>
      <c r="Q117" s="497"/>
      <c r="R117" s="497"/>
      <c r="S117" s="497"/>
      <c r="T117" s="497"/>
      <c r="U117" s="497"/>
      <c r="V117" s="497"/>
      <c r="W117" s="497"/>
      <c r="X117" s="497"/>
      <c r="Y117" s="497"/>
      <c r="Z117" s="497"/>
      <c r="AA117" s="497"/>
      <c r="AB117" s="497"/>
      <c r="AC117" s="497"/>
      <c r="AD117" s="497"/>
      <c r="AE117" s="497"/>
      <c r="AF117" s="497"/>
      <c r="AG117" s="497"/>
      <c r="AH117" s="497"/>
      <c r="AI117" s="497"/>
    </row>
    <row r="118" spans="2:35" s="264" customFormat="1" ht="15">
      <c r="B118" s="497" t="str">
        <f>+B94</f>
        <v>Al 31 de Julio del 2025</v>
      </c>
      <c r="C118" s="497"/>
      <c r="D118" s="497"/>
      <c r="E118" s="497"/>
      <c r="F118" s="497"/>
      <c r="G118" s="497"/>
      <c r="H118" s="497"/>
      <c r="I118" s="497"/>
      <c r="J118" s="497"/>
      <c r="K118" s="497"/>
      <c r="L118" s="497"/>
      <c r="M118" s="497"/>
      <c r="N118" s="497"/>
      <c r="O118" s="497"/>
      <c r="P118" s="497"/>
      <c r="Q118" s="497"/>
      <c r="R118" s="497"/>
      <c r="S118" s="497"/>
      <c r="T118" s="497"/>
      <c r="U118" s="497"/>
      <c r="V118" s="497"/>
      <c r="W118" s="497"/>
      <c r="X118" s="497"/>
      <c r="Y118" s="497"/>
      <c r="Z118" s="497"/>
      <c r="AA118" s="497"/>
      <c r="AB118" s="497"/>
      <c r="AC118" s="497"/>
      <c r="AD118" s="497"/>
      <c r="AE118" s="497"/>
      <c r="AF118" s="497"/>
      <c r="AG118" s="497"/>
      <c r="AH118" s="497"/>
      <c r="AI118" s="497"/>
    </row>
    <row r="119" spans="2:35" s="264" customFormat="1" ht="15">
      <c r="B119" s="497" t="s">
        <v>296</v>
      </c>
      <c r="C119" s="497"/>
      <c r="D119" s="497"/>
      <c r="E119" s="497"/>
      <c r="F119" s="497"/>
      <c r="G119" s="497"/>
      <c r="H119" s="497"/>
      <c r="I119" s="497"/>
      <c r="J119" s="497"/>
      <c r="K119" s="497"/>
      <c r="L119" s="497"/>
      <c r="M119" s="497"/>
      <c r="N119" s="497"/>
      <c r="O119" s="497"/>
      <c r="P119" s="497"/>
      <c r="Q119" s="497"/>
      <c r="R119" s="497"/>
      <c r="S119" s="497"/>
      <c r="T119" s="497"/>
      <c r="U119" s="497"/>
      <c r="V119" s="497"/>
      <c r="W119" s="497"/>
      <c r="X119" s="497"/>
      <c r="Y119" s="497"/>
      <c r="Z119" s="497"/>
      <c r="AA119" s="497"/>
      <c r="AB119" s="497"/>
      <c r="AC119" s="497"/>
      <c r="AD119" s="497"/>
      <c r="AE119" s="497"/>
      <c r="AF119" s="497"/>
      <c r="AG119" s="497"/>
      <c r="AH119" s="497"/>
      <c r="AI119" s="497"/>
    </row>
    <row r="120" spans="2:35" s="264" customFormat="1" ht="15">
      <c r="B120" s="497"/>
      <c r="C120" s="497"/>
      <c r="D120" s="497"/>
      <c r="E120" s="497"/>
      <c r="F120" s="497"/>
      <c r="G120" s="497"/>
      <c r="H120" s="497"/>
      <c r="I120" s="497"/>
      <c r="J120" s="497"/>
      <c r="K120" s="497"/>
      <c r="L120" s="497"/>
      <c r="M120" s="497"/>
      <c r="N120" s="497"/>
      <c r="O120" s="497"/>
      <c r="P120" s="497"/>
      <c r="Q120" s="497"/>
      <c r="R120" s="497"/>
      <c r="S120" s="497"/>
      <c r="T120" s="497"/>
      <c r="U120" s="497"/>
      <c r="V120" s="497"/>
      <c r="W120" s="497"/>
      <c r="X120" s="497"/>
      <c r="Y120" s="497"/>
      <c r="Z120" s="497"/>
      <c r="AA120" s="497"/>
      <c r="AB120" s="497"/>
      <c r="AC120" s="497"/>
      <c r="AD120" s="497"/>
      <c r="AE120" s="497"/>
      <c r="AF120" s="497"/>
      <c r="AG120" s="497"/>
      <c r="AH120" s="497"/>
      <c r="AI120" s="187"/>
    </row>
    <row r="121" spans="2:35" s="264" customFormat="1" ht="14.4">
      <c r="B121" s="310" t="s">
        <v>137</v>
      </c>
      <c r="C121" s="311">
        <v>2025</v>
      </c>
      <c r="D121" s="311">
        <v>2026</v>
      </c>
      <c r="E121" s="311">
        <v>2027</v>
      </c>
      <c r="F121" s="311">
        <v>2028</v>
      </c>
      <c r="G121" s="311">
        <v>2029</v>
      </c>
      <c r="H121" s="311">
        <v>2030</v>
      </c>
      <c r="I121" s="311">
        <v>2031</v>
      </c>
      <c r="J121" s="311">
        <v>2032</v>
      </c>
      <c r="K121" s="311">
        <v>2033</v>
      </c>
      <c r="L121" s="311">
        <v>2034</v>
      </c>
      <c r="M121" s="311">
        <v>2035</v>
      </c>
      <c r="N121" s="311">
        <v>2036</v>
      </c>
      <c r="O121" s="311">
        <v>2037</v>
      </c>
      <c r="P121" s="311">
        <v>2038</v>
      </c>
      <c r="Q121" s="311">
        <v>2039</v>
      </c>
      <c r="R121" s="311">
        <v>2040</v>
      </c>
      <c r="S121" s="311">
        <v>2041</v>
      </c>
      <c r="T121" s="311">
        <v>2042</v>
      </c>
      <c r="U121" s="311">
        <v>2043</v>
      </c>
      <c r="V121" s="311">
        <v>2044</v>
      </c>
      <c r="W121" s="311">
        <v>2045</v>
      </c>
      <c r="X121" s="311">
        <v>2046</v>
      </c>
      <c r="Y121" s="311">
        <v>2047</v>
      </c>
      <c r="Z121" s="311">
        <v>2048</v>
      </c>
      <c r="AA121" s="311">
        <v>2049</v>
      </c>
      <c r="AB121" s="311">
        <v>2050</v>
      </c>
      <c r="AC121" s="311">
        <v>2051</v>
      </c>
      <c r="AD121" s="311">
        <v>2052</v>
      </c>
      <c r="AE121" s="311">
        <v>2053</v>
      </c>
      <c r="AF121" s="311">
        <v>2054</v>
      </c>
      <c r="AG121" s="311" t="s">
        <v>151</v>
      </c>
    </row>
    <row r="122" spans="2:35" s="264" customFormat="1" ht="14.4">
      <c r="B122" s="184" t="s">
        <v>138</v>
      </c>
      <c r="C122" s="333">
        <f t="shared" ref="C122:AG122" si="4">+C74/$AG$86</f>
        <v>0</v>
      </c>
      <c r="D122" s="333">
        <f t="shared" si="4"/>
        <v>1.3508615982585634E-2</v>
      </c>
      <c r="E122" s="333">
        <f t="shared" si="4"/>
        <v>4.8559115659896877E-4</v>
      </c>
      <c r="F122" s="333">
        <f t="shared" si="4"/>
        <v>1.5764472258150832E-2</v>
      </c>
      <c r="G122" s="333">
        <f t="shared" si="4"/>
        <v>7.1721597744959951E-3</v>
      </c>
      <c r="H122" s="333">
        <f t="shared" si="4"/>
        <v>1.2205324425531056E-3</v>
      </c>
      <c r="I122" s="333">
        <f t="shared" si="4"/>
        <v>1.2208269643059883E-3</v>
      </c>
      <c r="J122" s="333">
        <f t="shared" si="4"/>
        <v>8.2271867005822392E-4</v>
      </c>
      <c r="K122" s="333">
        <f t="shared" si="4"/>
        <v>8.2359376606140177E-4</v>
      </c>
      <c r="L122" s="333">
        <f t="shared" si="4"/>
        <v>1.3562021051647492E-3</v>
      </c>
      <c r="M122" s="333">
        <f t="shared" si="4"/>
        <v>4.4028851359465628E-4</v>
      </c>
      <c r="N122" s="333">
        <f t="shared" si="4"/>
        <v>4.3817127228625236E-4</v>
      </c>
      <c r="O122" s="333">
        <f t="shared" si="4"/>
        <v>4.3817127228625236E-4</v>
      </c>
      <c r="P122" s="333">
        <f t="shared" si="4"/>
        <v>4.3817127228625236E-4</v>
      </c>
      <c r="Q122" s="333">
        <f t="shared" si="4"/>
        <v>4.3817127228625236E-4</v>
      </c>
      <c r="R122" s="333">
        <f t="shared" si="4"/>
        <v>2.7779061772895731E-2</v>
      </c>
      <c r="S122" s="333">
        <f t="shared" si="4"/>
        <v>4.3817127228625236E-4</v>
      </c>
      <c r="T122" s="333">
        <f t="shared" si="4"/>
        <v>4.3817127228625236E-4</v>
      </c>
      <c r="U122" s="333">
        <f t="shared" si="4"/>
        <v>4.3817127165517432E-4</v>
      </c>
      <c r="V122" s="333">
        <f t="shared" si="4"/>
        <v>4.2874771257946835E-4</v>
      </c>
      <c r="W122" s="333">
        <f t="shared" si="4"/>
        <v>8.0367090975724387E-8</v>
      </c>
      <c r="X122" s="333">
        <f t="shared" si="4"/>
        <v>0</v>
      </c>
      <c r="Y122" s="333">
        <f t="shared" si="4"/>
        <v>0</v>
      </c>
      <c r="Z122" s="333">
        <f t="shared" si="4"/>
        <v>0</v>
      </c>
      <c r="AA122" s="333">
        <f t="shared" si="4"/>
        <v>0</v>
      </c>
      <c r="AB122" s="333">
        <f t="shared" si="4"/>
        <v>0</v>
      </c>
      <c r="AC122" s="333">
        <f t="shared" si="4"/>
        <v>0</v>
      </c>
      <c r="AD122" s="333">
        <f t="shared" si="4"/>
        <v>0</v>
      </c>
      <c r="AE122" s="333">
        <f t="shared" si="4"/>
        <v>0</v>
      </c>
      <c r="AF122" s="333">
        <f t="shared" si="4"/>
        <v>0</v>
      </c>
      <c r="AG122" s="333">
        <f t="shared" si="4"/>
        <v>7.4090090391508434E-2</v>
      </c>
    </row>
    <row r="123" spans="2:35" s="264" customFormat="1" ht="14.4">
      <c r="B123" s="184" t="s">
        <v>139</v>
      </c>
      <c r="C123" s="333">
        <f t="shared" ref="C123:AG123" si="5">+C75/$AG$86</f>
        <v>0</v>
      </c>
      <c r="D123" s="333">
        <f t="shared" si="5"/>
        <v>1.3143476496255658E-2</v>
      </c>
      <c r="E123" s="333">
        <f t="shared" si="5"/>
        <v>1.5194201172535445E-2</v>
      </c>
      <c r="F123" s="333">
        <f t="shared" si="5"/>
        <v>1.0198419755714267E-2</v>
      </c>
      <c r="G123" s="333">
        <f t="shared" si="5"/>
        <v>1.9462625465514641E-2</v>
      </c>
      <c r="H123" s="333">
        <f t="shared" si="5"/>
        <v>2.0005297936816577E-2</v>
      </c>
      <c r="I123" s="333">
        <f t="shared" si="5"/>
        <v>7.2368230366824052E-3</v>
      </c>
      <c r="J123" s="333">
        <f t="shared" si="5"/>
        <v>3.7528979182182312E-4</v>
      </c>
      <c r="K123" s="333">
        <f t="shared" si="5"/>
        <v>3.764311148533247E-4</v>
      </c>
      <c r="L123" s="333">
        <f t="shared" si="5"/>
        <v>1.7299376787789908E-2</v>
      </c>
      <c r="M123" s="333">
        <f t="shared" si="5"/>
        <v>3.6082512223531188E-4</v>
      </c>
      <c r="N123" s="333">
        <f t="shared" si="5"/>
        <v>9.6357349838715658E-3</v>
      </c>
      <c r="O123" s="333">
        <f t="shared" si="5"/>
        <v>3.595812894333224E-4</v>
      </c>
      <c r="P123" s="333">
        <f t="shared" si="5"/>
        <v>3.7287085557328575E-4</v>
      </c>
      <c r="Q123" s="333">
        <f t="shared" si="5"/>
        <v>3.6177075614687837E-4</v>
      </c>
      <c r="R123" s="333">
        <f t="shared" si="5"/>
        <v>3.6093404082432139E-4</v>
      </c>
      <c r="S123" s="333">
        <f t="shared" si="5"/>
        <v>3.5135909957131244E-4</v>
      </c>
      <c r="T123" s="333">
        <f t="shared" si="5"/>
        <v>1.9873470025775158E-4</v>
      </c>
      <c r="U123" s="333">
        <f t="shared" si="5"/>
        <v>1.9873470025775158E-4</v>
      </c>
      <c r="V123" s="333">
        <f t="shared" si="5"/>
        <v>1.346334862701676E-4</v>
      </c>
      <c r="W123" s="333">
        <f t="shared" si="5"/>
        <v>1.3455311749256701E-4</v>
      </c>
      <c r="X123" s="333">
        <f t="shared" si="5"/>
        <v>1.3129809435897237E-4</v>
      </c>
      <c r="Y123" s="333">
        <f t="shared" si="5"/>
        <v>1.3129809435897237E-4</v>
      </c>
      <c r="Z123" s="333">
        <f t="shared" si="5"/>
        <v>1.3129809435897237E-4</v>
      </c>
      <c r="AA123" s="333">
        <f t="shared" si="5"/>
        <v>1.3129809435897237E-4</v>
      </c>
      <c r="AB123" s="333">
        <f t="shared" si="5"/>
        <v>0</v>
      </c>
      <c r="AC123" s="333">
        <f t="shared" si="5"/>
        <v>0</v>
      </c>
      <c r="AD123" s="333">
        <f t="shared" si="5"/>
        <v>0</v>
      </c>
      <c r="AE123" s="333">
        <f t="shared" si="5"/>
        <v>0</v>
      </c>
      <c r="AF123" s="333">
        <f t="shared" si="5"/>
        <v>0</v>
      </c>
      <c r="AG123" s="333">
        <f t="shared" si="5"/>
        <v>0.11628686608735418</v>
      </c>
    </row>
    <row r="124" spans="2:35" s="264" customFormat="1" ht="14.4">
      <c r="B124" s="184" t="s">
        <v>140</v>
      </c>
      <c r="C124" s="333">
        <f t="shared" ref="C124:AG124" si="6">+C76/$AG$86</f>
        <v>0</v>
      </c>
      <c r="D124" s="333">
        <f t="shared" si="6"/>
        <v>4.5458898412079471E-3</v>
      </c>
      <c r="E124" s="333">
        <f t="shared" si="6"/>
        <v>1.3484857032498035E-2</v>
      </c>
      <c r="F124" s="333">
        <f t="shared" si="6"/>
        <v>1.7841526786255425E-2</v>
      </c>
      <c r="G124" s="333">
        <f t="shared" si="6"/>
        <v>1.4140427937534713E-3</v>
      </c>
      <c r="H124" s="333">
        <f t="shared" si="6"/>
        <v>1.4119319831935387E-3</v>
      </c>
      <c r="I124" s="333">
        <f t="shared" si="6"/>
        <v>1.4992607596851143E-2</v>
      </c>
      <c r="J124" s="333">
        <f t="shared" si="6"/>
        <v>1.4388880556124981E-2</v>
      </c>
      <c r="K124" s="333">
        <f t="shared" si="6"/>
        <v>9.6920973716012283E-4</v>
      </c>
      <c r="L124" s="333">
        <f t="shared" si="6"/>
        <v>9.5076934934109313E-4</v>
      </c>
      <c r="M124" s="333">
        <f t="shared" si="6"/>
        <v>8.7804092550407466E-3</v>
      </c>
      <c r="N124" s="333">
        <f t="shared" si="6"/>
        <v>8.2100363047530375E-4</v>
      </c>
      <c r="O124" s="333">
        <f t="shared" si="6"/>
        <v>5.1582758150556032E-3</v>
      </c>
      <c r="P124" s="333">
        <f t="shared" si="6"/>
        <v>7.1296304236900246E-4</v>
      </c>
      <c r="Q124" s="333">
        <f t="shared" si="6"/>
        <v>4.1933915781116623E-4</v>
      </c>
      <c r="R124" s="333">
        <f t="shared" si="6"/>
        <v>5.2807619074895098E-5</v>
      </c>
      <c r="S124" s="333">
        <f t="shared" si="6"/>
        <v>4.83663840741177E-3</v>
      </c>
      <c r="T124" s="333">
        <f t="shared" si="6"/>
        <v>5.2807619074895098E-5</v>
      </c>
      <c r="U124" s="333">
        <f t="shared" si="6"/>
        <v>5.2807619074895098E-5</v>
      </c>
      <c r="V124" s="333">
        <f t="shared" si="6"/>
        <v>5.2807619074895098E-5</v>
      </c>
      <c r="W124" s="333">
        <f t="shared" si="6"/>
        <v>2.2321158126941316E-2</v>
      </c>
      <c r="X124" s="333">
        <f t="shared" si="6"/>
        <v>0</v>
      </c>
      <c r="Y124" s="333">
        <f t="shared" si="6"/>
        <v>0</v>
      </c>
      <c r="Z124" s="333">
        <f t="shared" si="6"/>
        <v>0</v>
      </c>
      <c r="AA124" s="333">
        <f t="shared" si="6"/>
        <v>0</v>
      </c>
      <c r="AB124" s="333">
        <f t="shared" si="6"/>
        <v>0</v>
      </c>
      <c r="AC124" s="333">
        <f t="shared" si="6"/>
        <v>0</v>
      </c>
      <c r="AD124" s="333">
        <f t="shared" si="6"/>
        <v>0</v>
      </c>
      <c r="AE124" s="333">
        <f t="shared" si="6"/>
        <v>0</v>
      </c>
      <c r="AF124" s="333">
        <f t="shared" si="6"/>
        <v>0</v>
      </c>
      <c r="AG124" s="333">
        <f t="shared" si="6"/>
        <v>0.11326073358779024</v>
      </c>
    </row>
    <row r="125" spans="2:35" s="264" customFormat="1" ht="14.4">
      <c r="B125" s="184" t="s">
        <v>141</v>
      </c>
      <c r="C125" s="333">
        <f t="shared" ref="C125:AG125" si="7">+C77/$AG$86</f>
        <v>0</v>
      </c>
      <c r="D125" s="333">
        <f t="shared" si="7"/>
        <v>2.3087419302052128E-3</v>
      </c>
      <c r="E125" s="333">
        <f t="shared" si="7"/>
        <v>1.9797788746014457E-3</v>
      </c>
      <c r="F125" s="333">
        <f t="shared" si="7"/>
        <v>5.7062165860401453E-4</v>
      </c>
      <c r="G125" s="333">
        <f t="shared" si="7"/>
        <v>1.9872250569452073E-2</v>
      </c>
      <c r="H125" s="333">
        <f t="shared" si="7"/>
        <v>5.7198704906639584E-4</v>
      </c>
      <c r="I125" s="333">
        <f t="shared" si="7"/>
        <v>3.1762401268746895E-3</v>
      </c>
      <c r="J125" s="333">
        <f t="shared" si="7"/>
        <v>1.1139017698873439E-2</v>
      </c>
      <c r="K125" s="333">
        <f t="shared" si="7"/>
        <v>9.138303564889495E-3</v>
      </c>
      <c r="L125" s="333">
        <f t="shared" si="7"/>
        <v>1.3113312427847822E-2</v>
      </c>
      <c r="M125" s="333">
        <f t="shared" si="7"/>
        <v>1.4900220476527985E-3</v>
      </c>
      <c r="N125" s="333">
        <f t="shared" si="7"/>
        <v>5.8704550349651002E-4</v>
      </c>
      <c r="O125" s="333">
        <f t="shared" si="7"/>
        <v>5.3268975852335029E-4</v>
      </c>
      <c r="P125" s="333">
        <f t="shared" si="7"/>
        <v>2.6133902690168512E-4</v>
      </c>
      <c r="Q125" s="333">
        <f t="shared" si="7"/>
        <v>4.9894810144270616E-3</v>
      </c>
      <c r="R125" s="333">
        <f t="shared" si="7"/>
        <v>2.5268473776546415E-4</v>
      </c>
      <c r="S125" s="333">
        <f t="shared" si="7"/>
        <v>7.8162255367542259E-5</v>
      </c>
      <c r="T125" s="333">
        <f t="shared" si="7"/>
        <v>7.9406541113904246E-5</v>
      </c>
      <c r="U125" s="333">
        <f t="shared" si="7"/>
        <v>8.575700149000446E-3</v>
      </c>
      <c r="V125" s="333">
        <f t="shared" si="7"/>
        <v>2.9839243632642929E-2</v>
      </c>
      <c r="W125" s="333">
        <f t="shared" si="7"/>
        <v>1.0838675675373494E-5</v>
      </c>
      <c r="X125" s="333">
        <f t="shared" si="7"/>
        <v>1.0838675675373494E-5</v>
      </c>
      <c r="Y125" s="333">
        <f t="shared" si="7"/>
        <v>5.3767501639190513E-4</v>
      </c>
      <c r="Z125" s="333">
        <f t="shared" si="7"/>
        <v>0</v>
      </c>
      <c r="AA125" s="333">
        <f t="shared" si="7"/>
        <v>0</v>
      </c>
      <c r="AB125" s="333">
        <f t="shared" si="7"/>
        <v>3.3251426666134191E-3</v>
      </c>
      <c r="AC125" s="333">
        <f t="shared" si="7"/>
        <v>7.1909761734244293E-4</v>
      </c>
      <c r="AD125" s="333">
        <f t="shared" si="7"/>
        <v>0</v>
      </c>
      <c r="AE125" s="333">
        <f t="shared" si="7"/>
        <v>0</v>
      </c>
      <c r="AF125" s="333">
        <f t="shared" si="7"/>
        <v>0</v>
      </c>
      <c r="AG125" s="333">
        <f t="shared" si="7"/>
        <v>0.11315962121900479</v>
      </c>
    </row>
    <row r="126" spans="2:35" s="264" customFormat="1" ht="14.4">
      <c r="B126" s="184" t="s">
        <v>142</v>
      </c>
      <c r="C126" s="333">
        <f t="shared" ref="C126:AG126" si="8">+C78/$AG$86</f>
        <v>0</v>
      </c>
      <c r="D126" s="333">
        <f t="shared" si="8"/>
        <v>8.5711002705736433E-3</v>
      </c>
      <c r="E126" s="333">
        <f t="shared" si="8"/>
        <v>6.1327655386631272E-3</v>
      </c>
      <c r="F126" s="333">
        <f t="shared" si="8"/>
        <v>2.8949413151369632E-3</v>
      </c>
      <c r="G126" s="333">
        <f t="shared" si="8"/>
        <v>5.2854382096388175E-3</v>
      </c>
      <c r="H126" s="333">
        <f t="shared" si="8"/>
        <v>2.7609841080240977E-3</v>
      </c>
      <c r="I126" s="333">
        <f t="shared" si="8"/>
        <v>8.7785445816105367E-3</v>
      </c>
      <c r="J126" s="333">
        <f t="shared" si="8"/>
        <v>4.0883503325715009E-3</v>
      </c>
      <c r="K126" s="333">
        <f t="shared" si="8"/>
        <v>5.5099312061285552E-3</v>
      </c>
      <c r="L126" s="333">
        <f t="shared" si="8"/>
        <v>1.2250454629017745E-2</v>
      </c>
      <c r="M126" s="333">
        <f t="shared" si="8"/>
        <v>4.6249477647032042E-4</v>
      </c>
      <c r="N126" s="333">
        <f t="shared" si="8"/>
        <v>4.6130257762356359E-4</v>
      </c>
      <c r="O126" s="333">
        <f t="shared" si="8"/>
        <v>5.3620871877616309E-4</v>
      </c>
      <c r="P126" s="333">
        <f t="shared" si="8"/>
        <v>4.5986355581196234E-4</v>
      </c>
      <c r="Q126" s="333">
        <f t="shared" si="8"/>
        <v>4.6229816983553624E-4</v>
      </c>
      <c r="R126" s="333">
        <f t="shared" si="8"/>
        <v>2.376438307844732E-4</v>
      </c>
      <c r="S126" s="333">
        <f t="shared" si="8"/>
        <v>1.9021331497963014E-4</v>
      </c>
      <c r="T126" s="333">
        <f t="shared" si="8"/>
        <v>9.2480597764599032E-5</v>
      </c>
      <c r="U126" s="333">
        <f t="shared" si="8"/>
        <v>9.2480597764599032E-5</v>
      </c>
      <c r="V126" s="333">
        <f t="shared" si="8"/>
        <v>9.2480597764599032E-5</v>
      </c>
      <c r="W126" s="333">
        <f t="shared" si="8"/>
        <v>9.240023069995466E-5</v>
      </c>
      <c r="X126" s="333">
        <f t="shared" si="8"/>
        <v>9.240023069995466E-5</v>
      </c>
      <c r="Y126" s="333">
        <f t="shared" si="8"/>
        <v>9.240023069995466E-5</v>
      </c>
      <c r="Z126" s="333">
        <f t="shared" si="8"/>
        <v>9.240023069995466E-5</v>
      </c>
      <c r="AA126" s="333">
        <f t="shared" si="8"/>
        <v>9.240023069995466E-5</v>
      </c>
      <c r="AB126" s="333">
        <f t="shared" si="8"/>
        <v>9.240023069995466E-5</v>
      </c>
      <c r="AC126" s="333">
        <f t="shared" si="8"/>
        <v>9.240023069995466E-5</v>
      </c>
      <c r="AD126" s="333">
        <f t="shared" si="8"/>
        <v>9.240023069995466E-5</v>
      </c>
      <c r="AE126" s="333">
        <f t="shared" si="8"/>
        <v>9.2400230871250282E-5</v>
      </c>
      <c r="AF126" s="333">
        <f t="shared" si="8"/>
        <v>8.6846880417480743E-5</v>
      </c>
      <c r="AG126" s="333">
        <f t="shared" si="8"/>
        <v>6.0278425885828782E-2</v>
      </c>
    </row>
    <row r="127" spans="2:35" s="264" customFormat="1" ht="14.4">
      <c r="B127" s="184" t="s">
        <v>143</v>
      </c>
      <c r="C127" s="333">
        <f t="shared" ref="C127:AG127" si="9">+C79/$AG$86</f>
        <v>0</v>
      </c>
      <c r="D127" s="333">
        <f t="shared" si="9"/>
        <v>6.5268502920515495E-3</v>
      </c>
      <c r="E127" s="333">
        <f t="shared" si="9"/>
        <v>2.3843905237526052E-3</v>
      </c>
      <c r="F127" s="333">
        <f t="shared" si="9"/>
        <v>1.0095891862265442E-2</v>
      </c>
      <c r="G127" s="333">
        <f t="shared" si="9"/>
        <v>1.7037529580737031E-2</v>
      </c>
      <c r="H127" s="333">
        <f t="shared" si="9"/>
        <v>1.773684505624679E-2</v>
      </c>
      <c r="I127" s="333">
        <f t="shared" si="9"/>
        <v>1.7057496506684026E-2</v>
      </c>
      <c r="J127" s="333">
        <f t="shared" si="9"/>
        <v>1.9438518018505997E-3</v>
      </c>
      <c r="K127" s="333">
        <f t="shared" si="9"/>
        <v>1.3214577368480257E-2</v>
      </c>
      <c r="L127" s="333">
        <f t="shared" si="9"/>
        <v>3.0990942773806767E-3</v>
      </c>
      <c r="M127" s="333">
        <f t="shared" si="9"/>
        <v>1.227002161494645E-2</v>
      </c>
      <c r="N127" s="333">
        <f t="shared" si="9"/>
        <v>1.4315916600223201E-2</v>
      </c>
      <c r="O127" s="333">
        <f t="shared" si="9"/>
        <v>6.5353461203864198E-4</v>
      </c>
      <c r="P127" s="333">
        <f t="shared" si="9"/>
        <v>6.3083189351572267E-4</v>
      </c>
      <c r="Q127" s="333">
        <f t="shared" si="9"/>
        <v>6.3140218177142396E-4</v>
      </c>
      <c r="R127" s="333">
        <f t="shared" si="9"/>
        <v>6.3373413178060189E-4</v>
      </c>
      <c r="S127" s="333">
        <f t="shared" si="9"/>
        <v>6.147032248765478E-4</v>
      </c>
      <c r="T127" s="333">
        <f t="shared" si="9"/>
        <v>2.4357681783728258E-4</v>
      </c>
      <c r="U127" s="333">
        <f t="shared" si="9"/>
        <v>2.4357681783728258E-4</v>
      </c>
      <c r="V127" s="333">
        <f t="shared" si="9"/>
        <v>2.4357681783728258E-4</v>
      </c>
      <c r="W127" s="333">
        <f t="shared" si="9"/>
        <v>2.9162778015226194E-5</v>
      </c>
      <c r="X127" s="333">
        <f t="shared" si="9"/>
        <v>3.1613961647710526E-3</v>
      </c>
      <c r="Y127" s="333">
        <f t="shared" si="9"/>
        <v>2.9162778015226194E-5</v>
      </c>
      <c r="Z127" s="333">
        <f t="shared" si="9"/>
        <v>2.9162778015226194E-5</v>
      </c>
      <c r="AA127" s="333">
        <f t="shared" si="9"/>
        <v>2.5587891825707197E-5</v>
      </c>
      <c r="AB127" s="333">
        <f t="shared" si="9"/>
        <v>2.5587891825707197E-5</v>
      </c>
      <c r="AC127" s="333">
        <f t="shared" si="9"/>
        <v>2.5587891825707197E-5</v>
      </c>
      <c r="AD127" s="333">
        <f t="shared" si="9"/>
        <v>2.5587891825707197E-5</v>
      </c>
      <c r="AE127" s="333">
        <f t="shared" si="9"/>
        <v>2.5587891825707197E-5</v>
      </c>
      <c r="AF127" s="333">
        <f t="shared" si="9"/>
        <v>2.5587891825707197E-5</v>
      </c>
      <c r="AG127" s="333">
        <f t="shared" si="9"/>
        <v>0.12297981383188433</v>
      </c>
    </row>
    <row r="128" spans="2:35" s="264" customFormat="1" ht="14.4">
      <c r="B128" s="184" t="s">
        <v>144</v>
      </c>
      <c r="C128" s="333">
        <f t="shared" ref="C128:AG128" si="10">+C80/$AG$86</f>
        <v>0</v>
      </c>
      <c r="D128" s="333">
        <f t="shared" si="10"/>
        <v>6.9274577203929707E-3</v>
      </c>
      <c r="E128" s="333">
        <f t="shared" si="10"/>
        <v>4.4319451045916882E-3</v>
      </c>
      <c r="F128" s="333">
        <f t="shared" si="10"/>
        <v>1.2202839302096757E-3</v>
      </c>
      <c r="G128" s="333">
        <f t="shared" si="10"/>
        <v>1.2203263790585576E-3</v>
      </c>
      <c r="H128" s="333">
        <f t="shared" si="10"/>
        <v>3.191784006668951E-3</v>
      </c>
      <c r="I128" s="333">
        <f t="shared" si="10"/>
        <v>8.6607876448530335E-3</v>
      </c>
      <c r="J128" s="333">
        <f t="shared" si="10"/>
        <v>4.4375299019407321E-3</v>
      </c>
      <c r="K128" s="333">
        <f t="shared" si="10"/>
        <v>1.1353251423741757E-2</v>
      </c>
      <c r="L128" s="333">
        <f t="shared" si="10"/>
        <v>4.3855510318748447E-4</v>
      </c>
      <c r="M128" s="333">
        <f t="shared" si="10"/>
        <v>4.3817127228625236E-4</v>
      </c>
      <c r="N128" s="333">
        <f t="shared" si="10"/>
        <v>1.3235248065109854E-3</v>
      </c>
      <c r="O128" s="333">
        <f t="shared" si="10"/>
        <v>4.3880558846461141E-4</v>
      </c>
      <c r="P128" s="333">
        <f t="shared" si="10"/>
        <v>4.3817127228625236E-4</v>
      </c>
      <c r="Q128" s="333">
        <f t="shared" si="10"/>
        <v>4.3817127228625236E-4</v>
      </c>
      <c r="R128" s="333">
        <f t="shared" si="10"/>
        <v>4.3966365599736593E-4</v>
      </c>
      <c r="S128" s="333">
        <f t="shared" si="10"/>
        <v>4.3817127228625236E-4</v>
      </c>
      <c r="T128" s="333">
        <f t="shared" si="10"/>
        <v>4.3817127228625236E-4</v>
      </c>
      <c r="U128" s="333">
        <f t="shared" si="10"/>
        <v>1.4880564854889814E-2</v>
      </c>
      <c r="V128" s="333">
        <f t="shared" si="10"/>
        <v>8.0367064644364712E-8</v>
      </c>
      <c r="W128" s="333">
        <f t="shared" si="10"/>
        <v>1.1511567525040864E-2</v>
      </c>
      <c r="X128" s="333">
        <f t="shared" si="10"/>
        <v>1.2405310477003974E-2</v>
      </c>
      <c r="Y128" s="333">
        <f t="shared" si="10"/>
        <v>0</v>
      </c>
      <c r="Z128" s="333">
        <f t="shared" si="10"/>
        <v>0</v>
      </c>
      <c r="AA128" s="333">
        <f t="shared" si="10"/>
        <v>1.0081717556919178E-2</v>
      </c>
      <c r="AB128" s="333">
        <f t="shared" si="10"/>
        <v>0</v>
      </c>
      <c r="AC128" s="333">
        <f t="shared" si="10"/>
        <v>0</v>
      </c>
      <c r="AD128" s="333">
        <f t="shared" si="10"/>
        <v>0</v>
      </c>
      <c r="AE128" s="333">
        <f t="shared" si="10"/>
        <v>0</v>
      </c>
      <c r="AF128" s="333">
        <f t="shared" si="10"/>
        <v>0</v>
      </c>
      <c r="AG128" s="333">
        <f t="shared" si="10"/>
        <v>9.5154012407967559E-2</v>
      </c>
    </row>
    <row r="129" spans="2:33" s="264" customFormat="1" ht="14.4">
      <c r="B129" s="184" t="s">
        <v>145</v>
      </c>
      <c r="C129" s="333">
        <f t="shared" ref="C129:AG129" si="11">+C81/$AG$86</f>
        <v>4.1682063293021869E-3</v>
      </c>
      <c r="D129" s="333">
        <f t="shared" si="11"/>
        <v>8.7714171849317037E-3</v>
      </c>
      <c r="E129" s="333">
        <f t="shared" si="11"/>
        <v>9.5445796069218193E-3</v>
      </c>
      <c r="F129" s="333">
        <f t="shared" si="11"/>
        <v>2.2300551429294168E-2</v>
      </c>
      <c r="G129" s="333">
        <f t="shared" si="11"/>
        <v>3.7179853851865806E-4</v>
      </c>
      <c r="H129" s="333">
        <f t="shared" si="11"/>
        <v>4.2414038146878661E-3</v>
      </c>
      <c r="I129" s="333">
        <f t="shared" si="11"/>
        <v>1.2303685092937694E-2</v>
      </c>
      <c r="J129" s="333">
        <f t="shared" si="11"/>
        <v>1.6057739604661444E-2</v>
      </c>
      <c r="K129" s="333">
        <f t="shared" si="11"/>
        <v>3.6107191512517678E-4</v>
      </c>
      <c r="L129" s="333">
        <f t="shared" si="11"/>
        <v>3.620024411441749E-4</v>
      </c>
      <c r="M129" s="333">
        <f t="shared" si="11"/>
        <v>1.9866180938814908E-2</v>
      </c>
      <c r="N129" s="333">
        <f t="shared" si="11"/>
        <v>3.6079359374566997E-4</v>
      </c>
      <c r="O129" s="333">
        <f t="shared" si="11"/>
        <v>3.61403674275167E-4</v>
      </c>
      <c r="P129" s="333">
        <f t="shared" si="11"/>
        <v>3.595812894333224E-4</v>
      </c>
      <c r="Q129" s="333">
        <f t="shared" si="11"/>
        <v>3.6118599157317923E-4</v>
      </c>
      <c r="R129" s="333">
        <f t="shared" si="11"/>
        <v>3.595812894333224E-4</v>
      </c>
      <c r="S129" s="333">
        <f t="shared" si="11"/>
        <v>1.9873470025775158E-4</v>
      </c>
      <c r="T129" s="333">
        <f t="shared" si="11"/>
        <v>1.9873470025775158E-4</v>
      </c>
      <c r="U129" s="333">
        <f t="shared" si="11"/>
        <v>1.9873469799112835E-4</v>
      </c>
      <c r="V129" s="333">
        <f t="shared" si="11"/>
        <v>1.346334862701676E-4</v>
      </c>
      <c r="W129" s="333">
        <f t="shared" si="11"/>
        <v>1.3129809435897237E-4</v>
      </c>
      <c r="X129" s="333">
        <f t="shared" si="11"/>
        <v>1.3129809435897237E-4</v>
      </c>
      <c r="Y129" s="333">
        <f t="shared" si="11"/>
        <v>1.3129809435897237E-4</v>
      </c>
      <c r="Z129" s="333">
        <f t="shared" si="11"/>
        <v>1.3129809435897237E-4</v>
      </c>
      <c r="AA129" s="333">
        <f t="shared" si="11"/>
        <v>1.2374395742325065E-4</v>
      </c>
      <c r="AB129" s="333">
        <f t="shared" si="11"/>
        <v>0</v>
      </c>
      <c r="AC129" s="333">
        <f t="shared" si="11"/>
        <v>0</v>
      </c>
      <c r="AD129" s="333">
        <f t="shared" si="11"/>
        <v>0</v>
      </c>
      <c r="AE129" s="333">
        <f t="shared" si="11"/>
        <v>0</v>
      </c>
      <c r="AF129" s="333">
        <f t="shared" si="11"/>
        <v>0</v>
      </c>
      <c r="AG129" s="333">
        <f t="shared" si="11"/>
        <v>0.1015309566544364</v>
      </c>
    </row>
    <row r="130" spans="2:33" s="264" customFormat="1" ht="14.4">
      <c r="B130" s="184" t="s">
        <v>146</v>
      </c>
      <c r="C130" s="333">
        <f t="shared" ref="C130:AG130" si="12">+C82/$AG$86</f>
        <v>9.4887816374092018E-3</v>
      </c>
      <c r="D130" s="333">
        <f t="shared" si="12"/>
        <v>9.7637986856024296E-3</v>
      </c>
      <c r="E130" s="333">
        <f t="shared" si="12"/>
        <v>1.750118915353449E-3</v>
      </c>
      <c r="F130" s="333">
        <f t="shared" si="12"/>
        <v>1.4422120062666693E-3</v>
      </c>
      <c r="G130" s="333">
        <f t="shared" si="12"/>
        <v>1.6839887953773728E-2</v>
      </c>
      <c r="H130" s="333">
        <f t="shared" si="12"/>
        <v>1.625995540445159E-2</v>
      </c>
      <c r="I130" s="333">
        <f t="shared" si="12"/>
        <v>6.3886410420252761E-3</v>
      </c>
      <c r="J130" s="333">
        <f t="shared" si="12"/>
        <v>9.6666497194919506E-4</v>
      </c>
      <c r="K130" s="333">
        <f t="shared" si="12"/>
        <v>4.3400498134233039E-3</v>
      </c>
      <c r="L130" s="333">
        <f t="shared" si="12"/>
        <v>9.5069376235525668E-4</v>
      </c>
      <c r="M130" s="333">
        <f t="shared" si="12"/>
        <v>8.1700220471752597E-4</v>
      </c>
      <c r="N130" s="333">
        <f t="shared" si="12"/>
        <v>7.5837726013735834E-4</v>
      </c>
      <c r="O130" s="333">
        <f t="shared" si="12"/>
        <v>7.0988255727566594E-4</v>
      </c>
      <c r="P130" s="333">
        <f t="shared" si="12"/>
        <v>4.2939726114601235E-4</v>
      </c>
      <c r="Q130" s="333">
        <f t="shared" si="12"/>
        <v>5.3784437664405441E-5</v>
      </c>
      <c r="R130" s="333">
        <f t="shared" si="12"/>
        <v>5.2807619074895098E-5</v>
      </c>
      <c r="S130" s="333">
        <f t="shared" si="12"/>
        <v>5.2807619074895098E-5</v>
      </c>
      <c r="T130" s="333">
        <f t="shared" si="12"/>
        <v>5.2807619074895098E-5</v>
      </c>
      <c r="U130" s="333">
        <f t="shared" si="12"/>
        <v>5.2807619074895098E-5</v>
      </c>
      <c r="V130" s="333">
        <f t="shared" si="12"/>
        <v>5.2807619074895098E-5</v>
      </c>
      <c r="W130" s="333">
        <f t="shared" si="12"/>
        <v>0</v>
      </c>
      <c r="X130" s="333">
        <f t="shared" si="12"/>
        <v>0</v>
      </c>
      <c r="Y130" s="333">
        <f t="shared" si="12"/>
        <v>0</v>
      </c>
      <c r="Z130" s="333">
        <f t="shared" si="12"/>
        <v>0</v>
      </c>
      <c r="AA130" s="333">
        <f t="shared" si="12"/>
        <v>0</v>
      </c>
      <c r="AB130" s="333">
        <f t="shared" si="12"/>
        <v>0</v>
      </c>
      <c r="AC130" s="333">
        <f t="shared" si="12"/>
        <v>0</v>
      </c>
      <c r="AD130" s="333">
        <f t="shared" si="12"/>
        <v>0</v>
      </c>
      <c r="AE130" s="333">
        <f t="shared" si="12"/>
        <v>0</v>
      </c>
      <c r="AF130" s="333">
        <f t="shared" si="12"/>
        <v>0</v>
      </c>
      <c r="AG130" s="333">
        <f t="shared" si="12"/>
        <v>7.1223286008925496E-2</v>
      </c>
    </row>
    <row r="131" spans="2:33" s="264" customFormat="1" ht="14.4">
      <c r="B131" s="184" t="s">
        <v>147</v>
      </c>
      <c r="C131" s="333">
        <f t="shared" ref="C131:AG131" si="13">+C83/$AG$86</f>
        <v>1.0328411309138167E-3</v>
      </c>
      <c r="D131" s="333">
        <f t="shared" si="13"/>
        <v>5.2132742913002137E-4</v>
      </c>
      <c r="E131" s="333">
        <f t="shared" si="13"/>
        <v>5.9292894403925448E-4</v>
      </c>
      <c r="F131" s="333">
        <f t="shared" si="13"/>
        <v>1.2549013566719969E-2</v>
      </c>
      <c r="G131" s="333">
        <f t="shared" si="13"/>
        <v>7.1327580492594458E-3</v>
      </c>
      <c r="H131" s="333">
        <f t="shared" si="13"/>
        <v>5.7135017693992125E-4</v>
      </c>
      <c r="I131" s="333">
        <f t="shared" si="13"/>
        <v>4.8922753413023854E-3</v>
      </c>
      <c r="J131" s="333">
        <f t="shared" si="13"/>
        <v>5.72100647898317E-4</v>
      </c>
      <c r="K131" s="333">
        <f t="shared" si="13"/>
        <v>6.5859293613442747E-3</v>
      </c>
      <c r="L131" s="333">
        <f t="shared" si="13"/>
        <v>5.5794130459162661E-4</v>
      </c>
      <c r="M131" s="333">
        <f t="shared" si="13"/>
        <v>5.5825751155957795E-4</v>
      </c>
      <c r="N131" s="333">
        <f t="shared" si="13"/>
        <v>5.3330263773890176E-4</v>
      </c>
      <c r="O131" s="333">
        <f t="shared" si="13"/>
        <v>4.5755053812824079E-4</v>
      </c>
      <c r="P131" s="333">
        <f t="shared" si="13"/>
        <v>1.3763000987736449E-2</v>
      </c>
      <c r="Q131" s="333">
        <f t="shared" si="13"/>
        <v>2.5811152848072597E-4</v>
      </c>
      <c r="R131" s="333">
        <f t="shared" si="13"/>
        <v>2.5557310071199998E-4</v>
      </c>
      <c r="S131" s="333">
        <f t="shared" si="13"/>
        <v>7.8162255367542259E-5</v>
      </c>
      <c r="T131" s="333">
        <f t="shared" si="13"/>
        <v>1.0919042740017859E-5</v>
      </c>
      <c r="U131" s="333">
        <f t="shared" si="13"/>
        <v>1.0919042740017859E-5</v>
      </c>
      <c r="V131" s="333">
        <f t="shared" si="13"/>
        <v>1.0919042740017859E-5</v>
      </c>
      <c r="W131" s="333">
        <f t="shared" si="13"/>
        <v>1.0838675675373494E-5</v>
      </c>
      <c r="X131" s="333">
        <f t="shared" si="13"/>
        <v>1.0838675675373494E-5</v>
      </c>
      <c r="Y131" s="333">
        <f t="shared" si="13"/>
        <v>0</v>
      </c>
      <c r="Z131" s="333">
        <f t="shared" si="13"/>
        <v>0</v>
      </c>
      <c r="AA131" s="333">
        <f t="shared" si="13"/>
        <v>0</v>
      </c>
      <c r="AB131" s="333">
        <f t="shared" si="13"/>
        <v>0</v>
      </c>
      <c r="AC131" s="333">
        <f t="shared" si="13"/>
        <v>0</v>
      </c>
      <c r="AD131" s="333">
        <f t="shared" si="13"/>
        <v>0</v>
      </c>
      <c r="AE131" s="333">
        <f t="shared" si="13"/>
        <v>0</v>
      </c>
      <c r="AF131" s="333">
        <f t="shared" si="13"/>
        <v>0</v>
      </c>
      <c r="AG131" s="333">
        <f t="shared" si="13"/>
        <v>5.0966858991433273E-2</v>
      </c>
    </row>
    <row r="132" spans="2:33" s="264" customFormat="1" ht="14.4">
      <c r="B132" s="184" t="s">
        <v>148</v>
      </c>
      <c r="C132" s="333">
        <f t="shared" ref="C132:AG132" si="14">+C84/$AG$86</f>
        <v>6.7846972284806755E-3</v>
      </c>
      <c r="D132" s="333">
        <f t="shared" si="14"/>
        <v>4.181159941506039E-4</v>
      </c>
      <c r="E132" s="333">
        <f t="shared" si="14"/>
        <v>6.9762353079780978E-3</v>
      </c>
      <c r="F132" s="333">
        <f t="shared" si="14"/>
        <v>9.0017283951648614E-4</v>
      </c>
      <c r="G132" s="333">
        <f t="shared" si="14"/>
        <v>3.3025177877703971E-3</v>
      </c>
      <c r="H132" s="333">
        <f t="shared" si="14"/>
        <v>4.4006640999114241E-3</v>
      </c>
      <c r="I132" s="333">
        <f t="shared" si="14"/>
        <v>8.7503181510894103E-4</v>
      </c>
      <c r="J132" s="333">
        <f t="shared" si="14"/>
        <v>8.7659042488224539E-4</v>
      </c>
      <c r="K132" s="333">
        <f t="shared" si="14"/>
        <v>4.955131237595123E-3</v>
      </c>
      <c r="L132" s="333">
        <f t="shared" si="14"/>
        <v>4.6029278421130386E-4</v>
      </c>
      <c r="M132" s="333">
        <f t="shared" si="14"/>
        <v>4.5986355581196234E-4</v>
      </c>
      <c r="N132" s="333">
        <f t="shared" si="14"/>
        <v>5.7582557363891141E-3</v>
      </c>
      <c r="O132" s="333">
        <f t="shared" si="14"/>
        <v>4.6107807439467935E-4</v>
      </c>
      <c r="P132" s="333">
        <f t="shared" si="14"/>
        <v>4.5986355581196234E-4</v>
      </c>
      <c r="Q132" s="333">
        <f t="shared" si="14"/>
        <v>4.5988673614419823E-4</v>
      </c>
      <c r="R132" s="333">
        <f t="shared" si="14"/>
        <v>2.3764383204662932E-4</v>
      </c>
      <c r="S132" s="333">
        <f t="shared" si="14"/>
        <v>1.9021331497963014E-4</v>
      </c>
      <c r="T132" s="333">
        <f t="shared" si="14"/>
        <v>9.2480597764599032E-5</v>
      </c>
      <c r="U132" s="333">
        <f t="shared" si="14"/>
        <v>9.2480597764599032E-5</v>
      </c>
      <c r="V132" s="333">
        <f t="shared" si="14"/>
        <v>9.2480597764599032E-5</v>
      </c>
      <c r="W132" s="333">
        <f t="shared" si="14"/>
        <v>9.240023069995466E-5</v>
      </c>
      <c r="X132" s="333">
        <f t="shared" si="14"/>
        <v>2.3619473169234806E-3</v>
      </c>
      <c r="Y132" s="333">
        <f t="shared" si="14"/>
        <v>9.240023069995466E-5</v>
      </c>
      <c r="Z132" s="333">
        <f t="shared" si="14"/>
        <v>9.240023069995466E-5</v>
      </c>
      <c r="AA132" s="333">
        <f t="shared" si="14"/>
        <v>9.240023069995466E-5</v>
      </c>
      <c r="AB132" s="333">
        <f t="shared" si="14"/>
        <v>9.240023069995466E-5</v>
      </c>
      <c r="AC132" s="333">
        <f t="shared" si="14"/>
        <v>9.240023069995466E-5</v>
      </c>
      <c r="AD132" s="333">
        <f t="shared" si="14"/>
        <v>8.6571813369603831E-3</v>
      </c>
      <c r="AE132" s="333">
        <f t="shared" si="14"/>
        <v>8.6516279866779081E-3</v>
      </c>
      <c r="AF132" s="333">
        <f t="shared" si="14"/>
        <v>8.666530705802802E-3</v>
      </c>
      <c r="AG132" s="333">
        <f t="shared" si="14"/>
        <v>6.7145384849041562E-2</v>
      </c>
    </row>
    <row r="133" spans="2:33" s="264" customFormat="1" ht="14.4">
      <c r="B133" s="184" t="s">
        <v>149</v>
      </c>
      <c r="C133" s="333">
        <f t="shared" ref="C133:AG133" si="15">+C85/$AG$86</f>
        <v>1.3964610318436361E-3</v>
      </c>
      <c r="D133" s="333">
        <f t="shared" si="15"/>
        <v>6.6714515413825084E-4</v>
      </c>
      <c r="E133" s="333">
        <f t="shared" si="15"/>
        <v>1.0264478624524768E-3</v>
      </c>
      <c r="F133" s="333">
        <f t="shared" si="15"/>
        <v>8.4888128175738598E-4</v>
      </c>
      <c r="G133" s="333">
        <f t="shared" si="15"/>
        <v>8.5781608196253405E-4</v>
      </c>
      <c r="H133" s="333">
        <f t="shared" si="15"/>
        <v>8.6430623078857674E-4</v>
      </c>
      <c r="I133" s="333">
        <f t="shared" si="15"/>
        <v>8.5897136933463702E-4</v>
      </c>
      <c r="J133" s="333">
        <f t="shared" si="15"/>
        <v>8.5879733685857794E-4</v>
      </c>
      <c r="K133" s="333">
        <f t="shared" si="15"/>
        <v>8.3803187112908915E-4</v>
      </c>
      <c r="L133" s="333">
        <f t="shared" si="15"/>
        <v>6.546807721382722E-4</v>
      </c>
      <c r="M133" s="333">
        <f t="shared" si="15"/>
        <v>6.5355128372501217E-4</v>
      </c>
      <c r="N133" s="333">
        <f t="shared" si="15"/>
        <v>6.5463625262450898E-4</v>
      </c>
      <c r="O133" s="333">
        <f t="shared" si="15"/>
        <v>6.3081643190038338E-4</v>
      </c>
      <c r="P133" s="333">
        <f t="shared" si="15"/>
        <v>6.4536298830412866E-4</v>
      </c>
      <c r="Q133" s="333">
        <f t="shared" si="15"/>
        <v>6.3180228665420427E-4</v>
      </c>
      <c r="R133" s="333">
        <f t="shared" si="15"/>
        <v>6.1470322382666909E-4</v>
      </c>
      <c r="S133" s="333">
        <f t="shared" si="15"/>
        <v>4.6055127155853815E-4</v>
      </c>
      <c r="T133" s="333">
        <f t="shared" si="15"/>
        <v>2.4357681783728258E-4</v>
      </c>
      <c r="U133" s="333">
        <f t="shared" si="15"/>
        <v>2.4357681783728258E-4</v>
      </c>
      <c r="V133" s="333">
        <f t="shared" si="15"/>
        <v>2.9243145079870556E-5</v>
      </c>
      <c r="W133" s="333">
        <f t="shared" si="15"/>
        <v>2.9162778015226194E-5</v>
      </c>
      <c r="X133" s="333">
        <f t="shared" si="15"/>
        <v>2.9162778015226194E-5</v>
      </c>
      <c r="Y133" s="333">
        <f t="shared" si="15"/>
        <v>2.9162778015226194E-5</v>
      </c>
      <c r="Z133" s="333">
        <f t="shared" si="15"/>
        <v>2.9162779899478036E-5</v>
      </c>
      <c r="AA133" s="333">
        <f t="shared" si="15"/>
        <v>2.5587891825707197E-5</v>
      </c>
      <c r="AB133" s="333">
        <f t="shared" si="15"/>
        <v>2.5587891825707197E-5</v>
      </c>
      <c r="AC133" s="333">
        <f t="shared" si="15"/>
        <v>2.5587891825707197E-5</v>
      </c>
      <c r="AD133" s="333">
        <f t="shared" si="15"/>
        <v>2.5587891825707197E-5</v>
      </c>
      <c r="AE133" s="333">
        <f t="shared" si="15"/>
        <v>2.5587891825707197E-5</v>
      </c>
      <c r="AF133" s="333">
        <f t="shared" si="15"/>
        <v>0</v>
      </c>
      <c r="AG133" s="333">
        <f t="shared" si="15"/>
        <v>1.3923950084825009E-2</v>
      </c>
    </row>
    <row r="134" spans="2:33" s="264" customFormat="1" ht="14.4">
      <c r="B134" s="314" t="s">
        <v>150</v>
      </c>
      <c r="C134" s="334">
        <f t="shared" ref="C134:AE134" si="16">SUM(C122:C133)</f>
        <v>2.2870987357949516E-2</v>
      </c>
      <c r="D134" s="334">
        <f t="shared" si="16"/>
        <v>7.5673936981225626E-2</v>
      </c>
      <c r="E134" s="334">
        <f t="shared" si="16"/>
        <v>6.3983840039986403E-2</v>
      </c>
      <c r="F134" s="334">
        <f t="shared" si="16"/>
        <v>9.6626988689891308E-2</v>
      </c>
      <c r="G134" s="334">
        <f t="shared" si="16"/>
        <v>9.9969151183935331E-2</v>
      </c>
      <c r="H134" s="334">
        <f t="shared" si="16"/>
        <v>7.323704230934884E-2</v>
      </c>
      <c r="I134" s="334">
        <f t="shared" si="16"/>
        <v>8.644193111857075E-2</v>
      </c>
      <c r="J134" s="334">
        <f t="shared" si="16"/>
        <v>5.6527531739491071E-2</v>
      </c>
      <c r="K134" s="334">
        <f t="shared" si="16"/>
        <v>5.8465512379931889E-2</v>
      </c>
      <c r="L134" s="334">
        <f t="shared" si="16"/>
        <v>5.1493375744170115E-2</v>
      </c>
      <c r="M134" s="334">
        <f t="shared" si="16"/>
        <v>4.6597088096855525E-2</v>
      </c>
      <c r="N134" s="334">
        <f t="shared" si="16"/>
        <v>3.5648064855122938E-2</v>
      </c>
      <c r="O134" s="334">
        <f t="shared" si="16"/>
        <v>1.0737998330552083E-2</v>
      </c>
      <c r="P134" s="334">
        <f t="shared" si="16"/>
        <v>1.8971417001176039E-2</v>
      </c>
      <c r="Q134" s="334">
        <f t="shared" si="16"/>
        <v>9.5054048050812866E-3</v>
      </c>
      <c r="R134" s="334">
        <f t="shared" si="16"/>
        <v>3.1276838854216359E-2</v>
      </c>
      <c r="S134" s="334">
        <f t="shared" si="16"/>
        <v>7.9278880080176639E-3</v>
      </c>
      <c r="T134" s="334">
        <f t="shared" si="16"/>
        <v>2.141867598295483E-3</v>
      </c>
      <c r="U134" s="334">
        <f t="shared" si="16"/>
        <v>2.5080554785887887E-2</v>
      </c>
      <c r="V134" s="334">
        <f t="shared" si="16"/>
        <v>3.111165412416354E-2</v>
      </c>
      <c r="W134" s="334">
        <f t="shared" si="16"/>
        <v>3.4363460599705804E-2</v>
      </c>
      <c r="X134" s="334">
        <f t="shared" si="16"/>
        <v>1.8334490507482381E-2</v>
      </c>
      <c r="Y134" s="334">
        <f t="shared" si="16"/>
        <v>1.0433972225402115E-3</v>
      </c>
      <c r="Z134" s="334">
        <f t="shared" si="16"/>
        <v>5.0572220803255831E-4</v>
      </c>
      <c r="AA134" s="334">
        <f t="shared" si="16"/>
        <v>1.0572735853752726E-2</v>
      </c>
      <c r="AB134" s="334">
        <f t="shared" si="16"/>
        <v>3.5611189116647427E-3</v>
      </c>
      <c r="AC134" s="334">
        <f t="shared" si="16"/>
        <v>9.5507386239376672E-4</v>
      </c>
      <c r="AD134" s="334">
        <f t="shared" si="16"/>
        <v>8.8007573513117533E-3</v>
      </c>
      <c r="AE134" s="334">
        <f t="shared" si="16"/>
        <v>8.7952040012005735E-3</v>
      </c>
      <c r="AF134" s="334">
        <f>SUM(AF122:AF133)</f>
        <v>8.7789654780459896E-3</v>
      </c>
      <c r="AG134" s="334">
        <f>SUM(AG122:AG133)</f>
        <v>1</v>
      </c>
    </row>
    <row r="135" spans="2:33" s="264" customFormat="1" ht="14.4">
      <c r="B135" s="335" t="s">
        <v>152</v>
      </c>
      <c r="C135" s="184"/>
      <c r="D135" s="184"/>
      <c r="E135" s="184"/>
      <c r="F135" s="184"/>
      <c r="G135" s="184"/>
      <c r="H135" s="184"/>
      <c r="I135" s="184"/>
      <c r="J135" s="184"/>
      <c r="K135" s="184"/>
      <c r="L135" s="184"/>
      <c r="M135" s="184"/>
      <c r="N135" s="184"/>
      <c r="P135" s="184"/>
      <c r="Q135" s="184"/>
    </row>
    <row r="136" spans="2:33" s="268" customFormat="1" ht="14.4">
      <c r="B136" s="303"/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189"/>
      <c r="Q136" s="189"/>
    </row>
    <row r="137" spans="2:33" s="268" customFormat="1" ht="14.4">
      <c r="B137" s="304"/>
      <c r="Q137" s="189"/>
      <c r="R137" s="189"/>
    </row>
  </sheetData>
  <mergeCells count="60">
    <mergeCell ref="B120:AH120"/>
    <mergeCell ref="B71:AI71"/>
    <mergeCell ref="B92:AI92"/>
    <mergeCell ref="B93:AI93"/>
    <mergeCell ref="B94:AI94"/>
    <mergeCell ref="B95:AI95"/>
    <mergeCell ref="B116:AI116"/>
    <mergeCell ref="B117:AI117"/>
    <mergeCell ref="B118:AI118"/>
    <mergeCell ref="B119:AI119"/>
    <mergeCell ref="B47:F47"/>
    <mergeCell ref="H47:L47"/>
    <mergeCell ref="N47:R47"/>
    <mergeCell ref="B70:AI70"/>
    <mergeCell ref="B68:AI68"/>
    <mergeCell ref="B69:AI69"/>
    <mergeCell ref="B48:F48"/>
    <mergeCell ref="H48:L48"/>
    <mergeCell ref="N48:R48"/>
    <mergeCell ref="B49:F49"/>
    <mergeCell ref="H49:L49"/>
    <mergeCell ref="N49:R49"/>
    <mergeCell ref="B43:R43"/>
    <mergeCell ref="B45:F45"/>
    <mergeCell ref="H45:L45"/>
    <mergeCell ref="N45:R45"/>
    <mergeCell ref="B46:F46"/>
    <mergeCell ref="H46:L46"/>
    <mergeCell ref="N46:R46"/>
    <mergeCell ref="B26:F26"/>
    <mergeCell ref="H26:L26"/>
    <mergeCell ref="N26:R26"/>
    <mergeCell ref="B27:F27"/>
    <mergeCell ref="H27:L27"/>
    <mergeCell ref="N27:R27"/>
    <mergeCell ref="B24:F24"/>
    <mergeCell ref="H24:L24"/>
    <mergeCell ref="N24:R24"/>
    <mergeCell ref="B25:F25"/>
    <mergeCell ref="H25:L25"/>
    <mergeCell ref="N25:R25"/>
    <mergeCell ref="B9:F9"/>
    <mergeCell ref="H9:L9"/>
    <mergeCell ref="N9:R9"/>
    <mergeCell ref="B23:F23"/>
    <mergeCell ref="H23:L23"/>
    <mergeCell ref="N23:R23"/>
    <mergeCell ref="B7:F7"/>
    <mergeCell ref="H7:L7"/>
    <mergeCell ref="N7:R7"/>
    <mergeCell ref="B8:F8"/>
    <mergeCell ref="H8:L8"/>
    <mergeCell ref="N8:R8"/>
    <mergeCell ref="B5:F5"/>
    <mergeCell ref="H5:L5"/>
    <mergeCell ref="N5:R5"/>
    <mergeCell ref="B2:R2"/>
    <mergeCell ref="B6:F6"/>
    <mergeCell ref="H6:L6"/>
    <mergeCell ref="N6:R6"/>
  </mergeCells>
  <hyperlinks>
    <hyperlink ref="S2" location="INDICE!I5" display="Å INDICE" xr:uid="{00000000-0004-0000-0C00-000000000000}"/>
    <hyperlink ref="S43" location="INDICE!I5" display="Å INDICE" xr:uid="{00000000-0004-0000-0C00-000001000000}"/>
    <hyperlink ref="B66" location="INDICE!I5" display="Å INDICE" xr:uid="{00000000-0004-0000-0C00-000002000000}"/>
    <hyperlink ref="B90" location="INDICE!I5" display="Å INDICE" xr:uid="{00000000-0004-0000-0C00-000003000000}"/>
    <hyperlink ref="B114" location="INDICE!I5" display="Å INDICE" xr:uid="{00000000-0004-0000-0C00-000004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landscape" r:id="rId1"/>
  <rowBreaks count="2" manualBreakCount="2">
    <brk id="40" max="18" man="1"/>
    <brk id="66" max="18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79998168889431442"/>
    <pageSetUpPr fitToPage="1"/>
  </sheetPr>
  <dimension ref="A1:DK93"/>
  <sheetViews>
    <sheetView showGridLines="0" zoomScale="98" zoomScaleNormal="98" workbookViewId="0">
      <pane xSplit="1" ySplit="7" topLeftCell="DF8" activePane="bottomRight" state="frozen"/>
      <selection pane="topRight" activeCell="H141" sqref="H141"/>
      <selection pane="bottomLeft" activeCell="H141" sqref="H141"/>
      <selection pane="bottomRight" activeCell="DH12" sqref="DH12"/>
    </sheetView>
  </sheetViews>
  <sheetFormatPr baseColWidth="10" defaultColWidth="11.44140625" defaultRowHeight="14.4" outlineLevelCol="1"/>
  <cols>
    <col min="1" max="1" width="29.6640625" style="15" customWidth="1"/>
    <col min="2" max="2" width="23.6640625" style="15" hidden="1" customWidth="1" outlineLevel="1"/>
    <col min="3" max="25" width="18.109375" style="15" hidden="1" customWidth="1" outlineLevel="1"/>
    <col min="26" max="26" width="23.5546875" style="15" hidden="1" customWidth="1" outlineLevel="1"/>
    <col min="27" max="31" width="18.109375" style="15" hidden="1" customWidth="1" outlineLevel="1"/>
    <col min="32" max="41" width="18.109375" style="26" hidden="1" customWidth="1" outlineLevel="1"/>
    <col min="42" max="49" width="18.109375" style="15" hidden="1" customWidth="1" outlineLevel="1"/>
    <col min="50" max="50" width="23.6640625" style="15" bestFit="1" customWidth="1" collapsed="1"/>
    <col min="51" max="51" width="10.44140625" style="15" customWidth="1"/>
    <col min="52" max="52" width="21.33203125" style="15" customWidth="1"/>
    <col min="53" max="53" width="11.33203125" style="15" customWidth="1"/>
    <col min="54" max="54" width="23" style="15" customWidth="1"/>
    <col min="55" max="55" width="11.21875" style="15" customWidth="1"/>
    <col min="56" max="56" width="23" style="15" customWidth="1"/>
    <col min="57" max="57" width="13.109375" style="15" customWidth="1"/>
    <col min="58" max="58" width="22.21875" style="15" customWidth="1"/>
    <col min="59" max="59" width="10.77734375" style="15" customWidth="1"/>
    <col min="60" max="60" width="23.21875" style="15" customWidth="1"/>
    <col min="61" max="61" width="15.5546875" style="15" customWidth="1"/>
    <col min="62" max="62" width="22.44140625" style="15" customWidth="1"/>
    <col min="63" max="63" width="15.5546875" style="15" customWidth="1"/>
    <col min="64" max="64" width="23.21875" style="15" customWidth="1"/>
    <col min="65" max="65" width="12.21875" style="15" customWidth="1"/>
    <col min="66" max="66" width="21.88671875" style="15" customWidth="1"/>
    <col min="67" max="67" width="11.33203125" style="15" customWidth="1"/>
    <col min="68" max="68" width="23.77734375" style="15" customWidth="1"/>
    <col min="69" max="69" width="11.33203125" style="15" customWidth="1"/>
    <col min="70" max="70" width="22.33203125" style="15" customWidth="1"/>
    <col min="71" max="71" width="10.6640625" style="15" customWidth="1"/>
    <col min="72" max="72" width="23.6640625" style="15" bestFit="1" customWidth="1"/>
    <col min="73" max="73" width="10.6640625" style="15" customWidth="1"/>
    <col min="74" max="74" width="23.6640625" style="15" bestFit="1" customWidth="1"/>
    <col min="75" max="75" width="10.6640625" style="15" customWidth="1"/>
    <col min="76" max="76" width="23.6640625" style="15" bestFit="1" customWidth="1"/>
    <col min="77" max="77" width="10.6640625" style="15" customWidth="1"/>
    <col min="78" max="78" width="23.6640625" style="15" bestFit="1" customWidth="1"/>
    <col min="79" max="79" width="10.6640625" style="15" customWidth="1"/>
    <col min="80" max="80" width="23.6640625" style="15" bestFit="1" customWidth="1"/>
    <col min="81" max="81" width="10.6640625" style="15" customWidth="1"/>
    <col min="82" max="82" width="23.6640625" style="15" bestFit="1" customWidth="1"/>
    <col min="83" max="83" width="10.6640625" style="15" customWidth="1"/>
    <col min="84" max="84" width="23.6640625" style="15" bestFit="1" customWidth="1"/>
    <col min="85" max="85" width="10.6640625" style="15" customWidth="1"/>
    <col min="86" max="86" width="23.6640625" style="15" bestFit="1" customWidth="1"/>
    <col min="87" max="87" width="10.6640625" style="15" customWidth="1"/>
    <col min="88" max="88" width="23.6640625" style="15" bestFit="1" customWidth="1"/>
    <col min="89" max="89" width="10.6640625" style="15" customWidth="1"/>
    <col min="90" max="90" width="23.6640625" style="15" bestFit="1" customWidth="1"/>
    <col min="91" max="91" width="10.6640625" style="15" customWidth="1"/>
    <col min="92" max="92" width="23.6640625" style="15" bestFit="1" customWidth="1"/>
    <col min="93" max="93" width="10.6640625" style="15" customWidth="1"/>
    <col min="94" max="94" width="23.6640625" style="15" bestFit="1" customWidth="1"/>
    <col min="95" max="95" width="10.6640625" style="15" customWidth="1"/>
    <col min="96" max="96" width="23.6640625" style="15" bestFit="1" customWidth="1"/>
    <col min="97" max="97" width="10.6640625" style="15" customWidth="1"/>
    <col min="98" max="98" width="23.6640625" style="15" bestFit="1" customWidth="1"/>
    <col min="99" max="99" width="10.6640625" style="15" customWidth="1"/>
    <col min="100" max="100" width="23.6640625" style="15" bestFit="1" customWidth="1"/>
    <col min="101" max="101" width="10.6640625" style="15" customWidth="1"/>
    <col min="102" max="102" width="23.6640625" style="15" bestFit="1" customWidth="1"/>
    <col min="103" max="103" width="10.6640625" style="15" customWidth="1"/>
    <col min="104" max="104" width="23.6640625" style="15" bestFit="1" customWidth="1"/>
    <col min="105" max="105" width="10.6640625" style="15" customWidth="1"/>
    <col min="106" max="106" width="23.6640625" style="15" bestFit="1" customWidth="1"/>
    <col min="107" max="107" width="10.6640625" style="15" customWidth="1"/>
    <col min="108" max="108" width="23.6640625" style="15" bestFit="1" customWidth="1"/>
    <col min="109" max="109" width="10.6640625" style="15" customWidth="1"/>
    <col min="110" max="110" width="23.6640625" style="15" bestFit="1" customWidth="1"/>
    <col min="111" max="111" width="10.6640625" style="15" customWidth="1"/>
    <col min="112" max="112" width="23.6640625" style="15" bestFit="1" customWidth="1"/>
    <col min="113" max="113" width="10.6640625" style="15" customWidth="1"/>
    <col min="114" max="114" width="36.21875" style="15" bestFit="1" customWidth="1"/>
    <col min="115" max="115" width="17.6640625" style="15" bestFit="1" customWidth="1"/>
    <col min="116" max="16384" width="11.44140625" style="15"/>
  </cols>
  <sheetData>
    <row r="1" spans="1:115" ht="30" customHeight="1">
      <c r="A1" s="473" t="s">
        <v>40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3"/>
      <c r="BF1" s="473"/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99"/>
      <c r="DA1" s="299"/>
      <c r="DB1" s="299"/>
      <c r="DC1" s="299"/>
      <c r="DD1" s="299"/>
      <c r="DE1" s="299"/>
      <c r="DF1" s="299"/>
      <c r="DG1" s="299"/>
      <c r="DH1" s="299"/>
      <c r="DI1" s="299"/>
      <c r="DJ1" s="267" t="s">
        <v>41</v>
      </c>
    </row>
    <row r="2" spans="1:115" ht="15">
      <c r="A2" s="474" t="s">
        <v>42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474"/>
      <c r="BB2" s="474"/>
      <c r="BC2" s="474"/>
      <c r="BD2" s="474"/>
      <c r="BE2" s="474"/>
      <c r="BF2" s="474"/>
      <c r="BG2" s="474"/>
      <c r="BH2" s="474"/>
      <c r="BI2" s="474"/>
      <c r="BJ2" s="474"/>
      <c r="BK2" s="474"/>
      <c r="BL2" s="474"/>
      <c r="BM2" s="474"/>
      <c r="BN2" s="474"/>
      <c r="BO2" s="474"/>
      <c r="BP2" s="474"/>
      <c r="BQ2" s="474"/>
      <c r="BR2" s="474"/>
      <c r="BS2" s="474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300"/>
      <c r="CP2" s="300"/>
      <c r="CQ2" s="300"/>
      <c r="CR2" s="300"/>
      <c r="CS2" s="300"/>
      <c r="CT2" s="300"/>
      <c r="CU2" s="300"/>
      <c r="CV2" s="300"/>
      <c r="CW2" s="300"/>
      <c r="CX2" s="300"/>
      <c r="CY2" s="300"/>
      <c r="CZ2" s="300"/>
      <c r="DA2" s="300"/>
      <c r="DB2" s="300"/>
      <c r="DC2" s="300"/>
      <c r="DD2" s="300"/>
      <c r="DE2" s="300"/>
      <c r="DF2" s="300"/>
      <c r="DG2" s="300"/>
      <c r="DH2" s="300"/>
      <c r="DI2" s="300"/>
      <c r="DJ2" s="301"/>
    </row>
    <row r="3" spans="1:115">
      <c r="A3" s="24"/>
      <c r="B3" s="25"/>
      <c r="DJ3" s="26"/>
    </row>
    <row r="4" spans="1:115" ht="15" thickBot="1">
      <c r="A4" s="28"/>
    </row>
    <row r="5" spans="1:115">
      <c r="A5" s="475" t="s">
        <v>43</v>
      </c>
      <c r="B5" s="480" t="s">
        <v>44</v>
      </c>
      <c r="C5" s="481"/>
      <c r="D5" s="478" t="s">
        <v>45</v>
      </c>
      <c r="E5" s="479"/>
      <c r="F5" s="478" t="s">
        <v>46</v>
      </c>
      <c r="G5" s="479"/>
      <c r="H5" s="478" t="s">
        <v>47</v>
      </c>
      <c r="I5" s="479"/>
      <c r="J5" s="478" t="s">
        <v>48</v>
      </c>
      <c r="K5" s="479"/>
      <c r="L5" s="478" t="s">
        <v>223</v>
      </c>
      <c r="M5" s="479"/>
      <c r="N5" s="478" t="s">
        <v>224</v>
      </c>
      <c r="O5" s="479"/>
      <c r="P5" s="478" t="s">
        <v>226</v>
      </c>
      <c r="Q5" s="479"/>
      <c r="R5" s="478" t="s">
        <v>227</v>
      </c>
      <c r="S5" s="479"/>
      <c r="T5" s="478" t="s">
        <v>228</v>
      </c>
      <c r="U5" s="479"/>
      <c r="V5" s="478" t="s">
        <v>324</v>
      </c>
      <c r="W5" s="479"/>
      <c r="X5" s="478" t="s">
        <v>233</v>
      </c>
      <c r="Y5" s="479"/>
      <c r="Z5" s="478" t="s">
        <v>234</v>
      </c>
      <c r="AA5" s="479"/>
      <c r="AB5" s="478" t="s">
        <v>241</v>
      </c>
      <c r="AC5" s="479"/>
      <c r="AD5" s="478" t="s">
        <v>243</v>
      </c>
      <c r="AE5" s="479"/>
      <c r="AF5" s="480" t="s">
        <v>244</v>
      </c>
      <c r="AG5" s="481"/>
      <c r="AH5" s="480" t="s">
        <v>246</v>
      </c>
      <c r="AI5" s="481"/>
      <c r="AJ5" s="480" t="s">
        <v>248</v>
      </c>
      <c r="AK5" s="481"/>
      <c r="AL5" s="480" t="s">
        <v>250</v>
      </c>
      <c r="AM5" s="481"/>
      <c r="AN5" s="480" t="s">
        <v>252</v>
      </c>
      <c r="AO5" s="481"/>
      <c r="AP5" s="478" t="s">
        <v>254</v>
      </c>
      <c r="AQ5" s="479"/>
      <c r="AR5" s="478" t="s">
        <v>256</v>
      </c>
      <c r="AS5" s="479"/>
      <c r="AT5" s="478" t="s">
        <v>325</v>
      </c>
      <c r="AU5" s="479"/>
      <c r="AV5" s="478" t="s">
        <v>261</v>
      </c>
      <c r="AW5" s="479"/>
      <c r="AX5" s="478" t="s">
        <v>263</v>
      </c>
      <c r="AY5" s="479"/>
      <c r="AZ5" s="478" t="s">
        <v>267</v>
      </c>
      <c r="BA5" s="479"/>
      <c r="BB5" s="478" t="s">
        <v>268</v>
      </c>
      <c r="BC5" s="479"/>
      <c r="BD5" s="478" t="s">
        <v>270</v>
      </c>
      <c r="BE5" s="479"/>
      <c r="BF5" s="478" t="s">
        <v>271</v>
      </c>
      <c r="BG5" s="479"/>
      <c r="BH5" s="478" t="s">
        <v>272</v>
      </c>
      <c r="BI5" s="479"/>
      <c r="BJ5" s="478" t="s">
        <v>274</v>
      </c>
      <c r="BK5" s="479"/>
      <c r="BL5" s="478" t="s">
        <v>275</v>
      </c>
      <c r="BM5" s="479"/>
      <c r="BN5" s="478" t="s">
        <v>277</v>
      </c>
      <c r="BO5" s="479"/>
      <c r="BP5" s="478" t="s">
        <v>279</v>
      </c>
      <c r="BQ5" s="479"/>
      <c r="BR5" s="478" t="s">
        <v>326</v>
      </c>
      <c r="BS5" s="479"/>
      <c r="BT5" s="478" t="s">
        <v>291</v>
      </c>
      <c r="BU5" s="479"/>
      <c r="BV5" s="478" t="s">
        <v>293</v>
      </c>
      <c r="BW5" s="479"/>
      <c r="BX5" s="478" t="s">
        <v>295</v>
      </c>
      <c r="BY5" s="479"/>
      <c r="BZ5" s="480" t="s">
        <v>299</v>
      </c>
      <c r="CA5" s="481"/>
      <c r="CB5" s="480" t="s">
        <v>301</v>
      </c>
      <c r="CC5" s="481"/>
      <c r="CD5" s="478" t="s">
        <v>302</v>
      </c>
      <c r="CE5" s="479"/>
      <c r="CF5" s="478" t="s">
        <v>303</v>
      </c>
      <c r="CG5" s="479"/>
      <c r="CH5" s="478" t="s">
        <v>304</v>
      </c>
      <c r="CI5" s="479"/>
      <c r="CJ5" s="478" t="s">
        <v>305</v>
      </c>
      <c r="CK5" s="479"/>
      <c r="CL5" s="478" t="s">
        <v>306</v>
      </c>
      <c r="CM5" s="479"/>
      <c r="CN5" s="478" t="s">
        <v>307</v>
      </c>
      <c r="CO5" s="479"/>
      <c r="CP5" s="478" t="s">
        <v>310</v>
      </c>
      <c r="CQ5" s="479"/>
      <c r="CR5" s="478" t="s">
        <v>312</v>
      </c>
      <c r="CS5" s="479"/>
      <c r="CT5" s="478" t="s">
        <v>315</v>
      </c>
      <c r="CU5" s="479"/>
      <c r="CV5" s="478" t="s">
        <v>323</v>
      </c>
      <c r="CW5" s="479"/>
      <c r="CX5" s="478" t="s">
        <v>329</v>
      </c>
      <c r="CY5" s="479"/>
      <c r="CZ5" s="478" t="s">
        <v>333</v>
      </c>
      <c r="DA5" s="479"/>
      <c r="DB5" s="478" t="s">
        <v>335</v>
      </c>
      <c r="DC5" s="479"/>
      <c r="DD5" s="478" t="s">
        <v>337</v>
      </c>
      <c r="DE5" s="479"/>
      <c r="DF5" s="478" t="s">
        <v>338</v>
      </c>
      <c r="DG5" s="479"/>
      <c r="DH5" s="482" t="s">
        <v>341</v>
      </c>
      <c r="DI5" s="483"/>
    </row>
    <row r="6" spans="1:115">
      <c r="A6" s="476"/>
      <c r="B6" s="29" t="s">
        <v>49</v>
      </c>
      <c r="C6" s="30" t="s">
        <v>50</v>
      </c>
      <c r="D6" s="31" t="s">
        <v>49</v>
      </c>
      <c r="E6" s="32" t="s">
        <v>50</v>
      </c>
      <c r="F6" s="31" t="s">
        <v>49</v>
      </c>
      <c r="G6" s="32" t="s">
        <v>50</v>
      </c>
      <c r="H6" s="31" t="s">
        <v>49</v>
      </c>
      <c r="I6" s="32" t="s">
        <v>50</v>
      </c>
      <c r="J6" s="31" t="s">
        <v>49</v>
      </c>
      <c r="K6" s="32" t="s">
        <v>50</v>
      </c>
      <c r="L6" s="31" t="s">
        <v>49</v>
      </c>
      <c r="M6" s="32" t="s">
        <v>50</v>
      </c>
      <c r="N6" s="31" t="s">
        <v>49</v>
      </c>
      <c r="O6" s="32" t="s">
        <v>50</v>
      </c>
      <c r="P6" s="31" t="s">
        <v>49</v>
      </c>
      <c r="Q6" s="32" t="s">
        <v>50</v>
      </c>
      <c r="R6" s="31" t="s">
        <v>49</v>
      </c>
      <c r="S6" s="32" t="s">
        <v>50</v>
      </c>
      <c r="T6" s="31" t="s">
        <v>49</v>
      </c>
      <c r="U6" s="32" t="s">
        <v>50</v>
      </c>
      <c r="V6" s="31" t="s">
        <v>49</v>
      </c>
      <c r="W6" s="32" t="s">
        <v>50</v>
      </c>
      <c r="X6" s="31" t="s">
        <v>49</v>
      </c>
      <c r="Y6" s="32" t="s">
        <v>50</v>
      </c>
      <c r="Z6" s="31" t="s">
        <v>49</v>
      </c>
      <c r="AA6" s="32" t="s">
        <v>50</v>
      </c>
      <c r="AB6" s="31" t="s">
        <v>49</v>
      </c>
      <c r="AC6" s="32" t="s">
        <v>50</v>
      </c>
      <c r="AD6" s="31" t="s">
        <v>49</v>
      </c>
      <c r="AE6" s="32" t="s">
        <v>50</v>
      </c>
      <c r="AF6" s="29" t="s">
        <v>49</v>
      </c>
      <c r="AG6" s="30" t="s">
        <v>50</v>
      </c>
      <c r="AH6" s="29" t="s">
        <v>49</v>
      </c>
      <c r="AI6" s="30" t="s">
        <v>50</v>
      </c>
      <c r="AJ6" s="29" t="s">
        <v>49</v>
      </c>
      <c r="AK6" s="30" t="s">
        <v>50</v>
      </c>
      <c r="AL6" s="29" t="s">
        <v>49</v>
      </c>
      <c r="AM6" s="30" t="s">
        <v>50</v>
      </c>
      <c r="AN6" s="29" t="s">
        <v>49</v>
      </c>
      <c r="AO6" s="30" t="s">
        <v>50</v>
      </c>
      <c r="AP6" s="31" t="s">
        <v>49</v>
      </c>
      <c r="AQ6" s="32" t="s">
        <v>50</v>
      </c>
      <c r="AR6" s="31" t="s">
        <v>49</v>
      </c>
      <c r="AS6" s="32" t="s">
        <v>50</v>
      </c>
      <c r="AT6" s="31" t="s">
        <v>49</v>
      </c>
      <c r="AU6" s="32" t="s">
        <v>50</v>
      </c>
      <c r="AV6" s="31" t="s">
        <v>49</v>
      </c>
      <c r="AW6" s="32" t="s">
        <v>50</v>
      </c>
      <c r="AX6" s="31" t="s">
        <v>49</v>
      </c>
      <c r="AY6" s="32" t="s">
        <v>50</v>
      </c>
      <c r="AZ6" s="31" t="s">
        <v>49</v>
      </c>
      <c r="BA6" s="32" t="s">
        <v>50</v>
      </c>
      <c r="BB6" s="31" t="s">
        <v>49</v>
      </c>
      <c r="BC6" s="32" t="s">
        <v>50</v>
      </c>
      <c r="BD6" s="31" t="s">
        <v>49</v>
      </c>
      <c r="BE6" s="32" t="s">
        <v>50</v>
      </c>
      <c r="BF6" s="31" t="s">
        <v>49</v>
      </c>
      <c r="BG6" s="32" t="s">
        <v>50</v>
      </c>
      <c r="BH6" s="31" t="s">
        <v>49</v>
      </c>
      <c r="BI6" s="32" t="s">
        <v>50</v>
      </c>
      <c r="BJ6" s="31" t="s">
        <v>49</v>
      </c>
      <c r="BK6" s="32" t="s">
        <v>50</v>
      </c>
      <c r="BL6" s="31" t="s">
        <v>49</v>
      </c>
      <c r="BM6" s="32" t="s">
        <v>50</v>
      </c>
      <c r="BN6" s="31" t="s">
        <v>49</v>
      </c>
      <c r="BO6" s="32" t="s">
        <v>50</v>
      </c>
      <c r="BP6" s="31" t="s">
        <v>49</v>
      </c>
      <c r="BQ6" s="32" t="s">
        <v>50</v>
      </c>
      <c r="BR6" s="31" t="s">
        <v>49</v>
      </c>
      <c r="BS6" s="32" t="s">
        <v>50</v>
      </c>
      <c r="BT6" s="31" t="s">
        <v>49</v>
      </c>
      <c r="BU6" s="32" t="s">
        <v>50</v>
      </c>
      <c r="BV6" s="31" t="s">
        <v>49</v>
      </c>
      <c r="BW6" s="32" t="s">
        <v>50</v>
      </c>
      <c r="BX6" s="31" t="s">
        <v>49</v>
      </c>
      <c r="BY6" s="32" t="s">
        <v>50</v>
      </c>
      <c r="BZ6" s="29" t="s">
        <v>49</v>
      </c>
      <c r="CA6" s="30" t="s">
        <v>50</v>
      </c>
      <c r="CB6" s="29" t="s">
        <v>49</v>
      </c>
      <c r="CC6" s="30" t="s">
        <v>50</v>
      </c>
      <c r="CD6" s="31" t="s">
        <v>49</v>
      </c>
      <c r="CE6" s="32" t="s">
        <v>50</v>
      </c>
      <c r="CF6" s="31" t="s">
        <v>49</v>
      </c>
      <c r="CG6" s="32" t="s">
        <v>50</v>
      </c>
      <c r="CH6" s="31" t="s">
        <v>49</v>
      </c>
      <c r="CI6" s="32" t="s">
        <v>50</v>
      </c>
      <c r="CJ6" s="31" t="s">
        <v>49</v>
      </c>
      <c r="CK6" s="32" t="s">
        <v>50</v>
      </c>
      <c r="CL6" s="31" t="s">
        <v>49</v>
      </c>
      <c r="CM6" s="32" t="s">
        <v>50</v>
      </c>
      <c r="CN6" s="31" t="s">
        <v>49</v>
      </c>
      <c r="CO6" s="32" t="s">
        <v>50</v>
      </c>
      <c r="CP6" s="31" t="s">
        <v>49</v>
      </c>
      <c r="CQ6" s="32" t="s">
        <v>50</v>
      </c>
      <c r="CR6" s="31" t="s">
        <v>49</v>
      </c>
      <c r="CS6" s="32" t="s">
        <v>50</v>
      </c>
      <c r="CT6" s="31" t="s">
        <v>49</v>
      </c>
      <c r="CU6" s="32" t="s">
        <v>50</v>
      </c>
      <c r="CV6" s="31" t="s">
        <v>49</v>
      </c>
      <c r="CW6" s="32" t="s">
        <v>50</v>
      </c>
      <c r="CX6" s="31" t="s">
        <v>49</v>
      </c>
      <c r="CY6" s="32" t="s">
        <v>50</v>
      </c>
      <c r="CZ6" s="31" t="s">
        <v>49</v>
      </c>
      <c r="DA6" s="32" t="s">
        <v>50</v>
      </c>
      <c r="DB6" s="31" t="s">
        <v>49</v>
      </c>
      <c r="DC6" s="32" t="s">
        <v>50</v>
      </c>
      <c r="DD6" s="31" t="s">
        <v>49</v>
      </c>
      <c r="DE6" s="32" t="s">
        <v>50</v>
      </c>
      <c r="DF6" s="31" t="s">
        <v>49</v>
      </c>
      <c r="DG6" s="32" t="s">
        <v>50</v>
      </c>
      <c r="DH6" s="33" t="s">
        <v>49</v>
      </c>
      <c r="DI6" s="34" t="s">
        <v>50</v>
      </c>
    </row>
    <row r="7" spans="1:115" s="18" customFormat="1" ht="15" thickBot="1">
      <c r="A7" s="477"/>
      <c r="B7" s="35">
        <v>18521714.419826303</v>
      </c>
      <c r="C7" s="36">
        <v>1.0000000000000002</v>
      </c>
      <c r="D7" s="37">
        <v>18832981.121398281</v>
      </c>
      <c r="E7" s="38">
        <v>1.0000000000000002</v>
      </c>
      <c r="F7" s="37">
        <v>19225867.467702847</v>
      </c>
      <c r="G7" s="38">
        <v>1.0000000000000002</v>
      </c>
      <c r="H7" s="37">
        <v>19507181.175404157</v>
      </c>
      <c r="I7" s="38">
        <v>1.0000000000000002</v>
      </c>
      <c r="J7" s="37">
        <v>19755385.13051039</v>
      </c>
      <c r="K7" s="38">
        <v>1.0000000000000002</v>
      </c>
      <c r="L7" s="37">
        <v>19817701.469286058</v>
      </c>
      <c r="M7" s="38">
        <v>1.0000000000000002</v>
      </c>
      <c r="N7" s="37">
        <v>20060096.585100025</v>
      </c>
      <c r="O7" s="38">
        <v>1.0000000000000002</v>
      </c>
      <c r="P7" s="37">
        <v>20016546.479964837</v>
      </c>
      <c r="Q7" s="38">
        <v>1.0000000000000002</v>
      </c>
      <c r="R7" s="37">
        <v>20624141.106511217</v>
      </c>
      <c r="S7" s="38">
        <v>1.0000000000000002</v>
      </c>
      <c r="T7" s="37">
        <v>20792321.032614809</v>
      </c>
      <c r="U7" s="38">
        <v>1.0000000000000002</v>
      </c>
      <c r="V7" s="37">
        <v>20994323.041972108</v>
      </c>
      <c r="W7" s="38">
        <v>1.0000000000000002</v>
      </c>
      <c r="X7" s="37">
        <v>20660267.070618737</v>
      </c>
      <c r="Y7" s="38">
        <v>1.0000000000000002</v>
      </c>
      <c r="Z7" s="37">
        <v>20493129.264719069</v>
      </c>
      <c r="AA7" s="38">
        <v>1.0000000000000002</v>
      </c>
      <c r="AB7" s="37">
        <v>20629294.85577241</v>
      </c>
      <c r="AC7" s="38">
        <v>1.0000000000000002</v>
      </c>
      <c r="AD7" s="37">
        <v>20889905.949386332</v>
      </c>
      <c r="AE7" s="38">
        <v>1.0000000000000002</v>
      </c>
      <c r="AF7" s="35">
        <v>21042689.597606197</v>
      </c>
      <c r="AG7" s="36">
        <v>1.0000000000000002</v>
      </c>
      <c r="AH7" s="35">
        <f>+AH10+AH12</f>
        <v>21146587.472747594</v>
      </c>
      <c r="AI7" s="36">
        <v>1.0000000000000002</v>
      </c>
      <c r="AJ7" s="35">
        <f>+AJ10+AJ12</f>
        <v>21177604.412774112</v>
      </c>
      <c r="AK7" s="36">
        <v>1.0000000000000002</v>
      </c>
      <c r="AL7" s="35">
        <f>+AL10+AL12</f>
        <v>21077669.872826945</v>
      </c>
      <c r="AM7" s="36">
        <v>1.0000000000000002</v>
      </c>
      <c r="AN7" s="35">
        <f>+AN10+AN12</f>
        <v>20803382.383642416</v>
      </c>
      <c r="AO7" s="36">
        <v>1.0000000000000002</v>
      </c>
      <c r="AP7" s="37">
        <f>+AP10+AP12</f>
        <v>21174987.096155554</v>
      </c>
      <c r="AQ7" s="38">
        <v>1.0000000000000002</v>
      </c>
      <c r="AR7" s="37">
        <f>+AR10+AR12</f>
        <v>20909633.399432335</v>
      </c>
      <c r="AS7" s="38">
        <v>1.0000000000000002</v>
      </c>
      <c r="AT7" s="37">
        <f>+AT10+AT12</f>
        <v>20942795.607659969</v>
      </c>
      <c r="AU7" s="38">
        <v>1.0000000000000002</v>
      </c>
      <c r="AV7" s="37">
        <f>+AV10+AV12</f>
        <v>21095326.7095575</v>
      </c>
      <c r="AW7" s="38">
        <v>1.0000000000000002</v>
      </c>
      <c r="AX7" s="37">
        <f>+AX10+AX12</f>
        <v>21013776.638652969</v>
      </c>
      <c r="AY7" s="38">
        <v>1.0000000000000002</v>
      </c>
      <c r="AZ7" s="37">
        <f>+AZ10+AZ12</f>
        <v>21099291.598387972</v>
      </c>
      <c r="BA7" s="38">
        <v>1.0000000000000002</v>
      </c>
      <c r="BB7" s="37">
        <f>+BB10+BB12</f>
        <v>21274466.155454803</v>
      </c>
      <c r="BC7" s="38">
        <v>1.0000000000000002</v>
      </c>
      <c r="BD7" s="37">
        <f>+BD10+BD12</f>
        <v>21313666.565063216</v>
      </c>
      <c r="BE7" s="38">
        <v>1.0000000000000002</v>
      </c>
      <c r="BF7" s="37">
        <f>+BF10+BF12</f>
        <v>21622273.878905475</v>
      </c>
      <c r="BG7" s="38">
        <v>1.0000000000000002</v>
      </c>
      <c r="BH7" s="37">
        <f>+BH10+BH12</f>
        <v>21728178.59644562</v>
      </c>
      <c r="BI7" s="38">
        <v>1.0000000000000002</v>
      </c>
      <c r="BJ7" s="37">
        <f>+BJ10+BJ12</f>
        <v>21739120.140477508</v>
      </c>
      <c r="BK7" s="38">
        <v>1.0000000000000002</v>
      </c>
      <c r="BL7" s="37">
        <f>+BL10+BL12</f>
        <v>21450096.713886175</v>
      </c>
      <c r="BM7" s="38">
        <v>1.0000000000000002</v>
      </c>
      <c r="BN7" s="37">
        <f>+BN10+BN12</f>
        <v>21429439.476565976</v>
      </c>
      <c r="BO7" s="38">
        <v>1.0000000000000002</v>
      </c>
      <c r="BP7" s="37">
        <f>+BP10+BP12</f>
        <v>21298688.133745521</v>
      </c>
      <c r="BQ7" s="38">
        <v>1.0000000000000002</v>
      </c>
      <c r="BR7" s="37">
        <f>+BR10+BR12</f>
        <v>21333330.105526634</v>
      </c>
      <c r="BS7" s="38">
        <v>1.0000000000000002</v>
      </c>
      <c r="BT7" s="37">
        <f>+BT10+BT12</f>
        <v>21259659.093629364</v>
      </c>
      <c r="BU7" s="38">
        <v>1.0000000000000002</v>
      </c>
      <c r="BV7" s="37">
        <f>+BV10+BV12</f>
        <v>21223700.054057196</v>
      </c>
      <c r="BW7" s="38">
        <v>1.0000000000000002</v>
      </c>
      <c r="BX7" s="37">
        <f>+BX10+BX12</f>
        <v>21132063.167984799</v>
      </c>
      <c r="BY7" s="38">
        <v>1.0000000000000002</v>
      </c>
      <c r="BZ7" s="35">
        <f>+BZ10+BZ12</f>
        <v>21025110.602632739</v>
      </c>
      <c r="CA7" s="36">
        <v>1.0000000000000002</v>
      </c>
      <c r="CB7" s="35">
        <f>+CB10+CB12</f>
        <v>20888158.527699575</v>
      </c>
      <c r="CC7" s="36">
        <v>1.0000000000000002</v>
      </c>
      <c r="CD7" s="37">
        <v>21139468.301371828</v>
      </c>
      <c r="CE7" s="38">
        <v>1.0000000000000002</v>
      </c>
      <c r="CF7" s="37">
        <v>21363494.717740849</v>
      </c>
      <c r="CG7" s="38">
        <v>1</v>
      </c>
      <c r="CH7" s="37">
        <v>21008282.539021295</v>
      </c>
      <c r="CI7" s="38">
        <v>1.0000000000000002</v>
      </c>
      <c r="CJ7" s="37">
        <f>+CJ10+CJ12</f>
        <v>21057277.66499183</v>
      </c>
      <c r="CK7" s="38">
        <v>1.0000000000000002</v>
      </c>
      <c r="CL7" s="37">
        <f>+CL10+CL12</f>
        <v>21302098.17096696</v>
      </c>
      <c r="CM7" s="38">
        <v>1.0000000000000002</v>
      </c>
      <c r="CN7" s="37">
        <f>+CN10+CN12</f>
        <v>21209771.026138827</v>
      </c>
      <c r="CO7" s="38">
        <v>1.0000000000000002</v>
      </c>
      <c r="CP7" s="37">
        <f>+CP10+CP12</f>
        <v>21356007.52289021</v>
      </c>
      <c r="CQ7" s="38">
        <v>1.0000000000000002</v>
      </c>
      <c r="CR7" s="37">
        <f>+CR10+CR12</f>
        <v>21510548.107459247</v>
      </c>
      <c r="CS7" s="38">
        <v>1.0000000000000002</v>
      </c>
      <c r="CT7" s="37">
        <f>+CT10+CT12</f>
        <v>21530671.806680299</v>
      </c>
      <c r="CU7" s="38">
        <v>1.0000000000000002</v>
      </c>
      <c r="CV7" s="37">
        <f>+CV10+CV12</f>
        <v>21531631.558498938</v>
      </c>
      <c r="CW7" s="38">
        <v>1.0000000000000002</v>
      </c>
      <c r="CX7" s="37">
        <f>+CX10+CX12</f>
        <v>21659268.79151646</v>
      </c>
      <c r="CY7" s="38">
        <v>1.0000000000000002</v>
      </c>
      <c r="CZ7" s="37">
        <f>+CZ10+CZ12</f>
        <v>21835586.757350322</v>
      </c>
      <c r="DA7" s="38">
        <v>1.0000000000000002</v>
      </c>
      <c r="DB7" s="37">
        <f>+DB10+DB12</f>
        <v>22020465.832927749</v>
      </c>
      <c r="DC7" s="38">
        <v>1.0000000000000002</v>
      </c>
      <c r="DD7" s="37">
        <f>+DD10+DD12</f>
        <v>22147200.93676848</v>
      </c>
      <c r="DE7" s="38">
        <v>1.0000000000000002</v>
      </c>
      <c r="DF7" s="37">
        <f>+DF10+DF12</f>
        <v>22130473.368723165</v>
      </c>
      <c r="DG7" s="38">
        <v>1.0000000000000002</v>
      </c>
      <c r="DH7" s="39">
        <f>+DH10+DH12</f>
        <v>22109476.607539751</v>
      </c>
      <c r="DI7" s="40">
        <v>1.0000000000000002</v>
      </c>
      <c r="DJ7" s="86"/>
    </row>
    <row r="8" spans="1:115" s="18" customFormat="1">
      <c r="A8" s="43"/>
      <c r="B8" s="44"/>
      <c r="C8" s="45"/>
      <c r="D8" s="46"/>
      <c r="E8" s="47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4"/>
      <c r="AG8" s="45"/>
      <c r="AH8" s="44"/>
      <c r="AI8" s="45"/>
      <c r="AJ8" s="44"/>
      <c r="AK8" s="45"/>
      <c r="AL8" s="44"/>
      <c r="AM8" s="45"/>
      <c r="AN8" s="44"/>
      <c r="AO8" s="45"/>
      <c r="AP8" s="46"/>
      <c r="AQ8" s="47"/>
      <c r="AR8" s="46"/>
      <c r="AS8" s="47"/>
      <c r="AT8" s="46"/>
      <c r="AU8" s="47"/>
      <c r="AV8" s="46"/>
      <c r="AW8" s="47"/>
      <c r="AX8" s="46"/>
      <c r="AY8" s="47"/>
      <c r="AZ8" s="46"/>
      <c r="BA8" s="47"/>
      <c r="BB8" s="46"/>
      <c r="BC8" s="47"/>
      <c r="BD8" s="46"/>
      <c r="BE8" s="47"/>
      <c r="BF8" s="46"/>
      <c r="BG8" s="47"/>
      <c r="BH8" s="46"/>
      <c r="BI8" s="47"/>
      <c r="BJ8" s="46"/>
      <c r="BK8" s="47"/>
      <c r="BL8" s="46"/>
      <c r="BM8" s="47"/>
      <c r="BN8" s="46"/>
      <c r="BO8" s="47"/>
      <c r="BP8" s="46"/>
      <c r="BQ8" s="47"/>
      <c r="BR8" s="46"/>
      <c r="BS8" s="47"/>
      <c r="BT8" s="46"/>
      <c r="BU8" s="47"/>
      <c r="BV8" s="46"/>
      <c r="BW8" s="47"/>
      <c r="BX8" s="46"/>
      <c r="BY8" s="47"/>
      <c r="BZ8" s="44"/>
      <c r="CA8" s="45"/>
      <c r="CB8" s="44"/>
      <c r="CC8" s="45"/>
      <c r="CD8" s="46"/>
      <c r="CE8" s="47"/>
      <c r="CF8" s="46"/>
      <c r="CG8" s="47"/>
      <c r="CH8" s="46"/>
      <c r="CI8" s="47"/>
      <c r="CJ8" s="46"/>
      <c r="CK8" s="47"/>
      <c r="CL8" s="46"/>
      <c r="CM8" s="47"/>
      <c r="CN8" s="46"/>
      <c r="CO8" s="47"/>
      <c r="CP8" s="46"/>
      <c r="CQ8" s="47"/>
      <c r="CR8" s="46"/>
      <c r="CS8" s="47"/>
      <c r="CT8" s="46"/>
      <c r="CU8" s="47"/>
      <c r="CV8" s="46"/>
      <c r="CW8" s="47"/>
      <c r="CX8" s="46"/>
      <c r="CY8" s="47"/>
      <c r="CZ8" s="46"/>
      <c r="DA8" s="47"/>
      <c r="DB8" s="46"/>
      <c r="DC8" s="47"/>
      <c r="DD8" s="46"/>
      <c r="DE8" s="47"/>
      <c r="DF8" s="46"/>
      <c r="DG8" s="47"/>
      <c r="DH8" s="48"/>
      <c r="DI8" s="49"/>
      <c r="DJ8" s="86"/>
    </row>
    <row r="9" spans="1:115" s="18" customFormat="1">
      <c r="A9" s="50" t="s">
        <v>51</v>
      </c>
      <c r="B9" s="51"/>
      <c r="C9" s="52"/>
      <c r="D9" s="53"/>
      <c r="E9" s="54"/>
      <c r="F9" s="53"/>
      <c r="G9" s="54"/>
      <c r="H9" s="53"/>
      <c r="I9" s="54"/>
      <c r="J9" s="53"/>
      <c r="K9" s="54"/>
      <c r="L9" s="53"/>
      <c r="M9" s="54"/>
      <c r="N9" s="53"/>
      <c r="O9" s="54"/>
      <c r="P9" s="53"/>
      <c r="Q9" s="54"/>
      <c r="R9" s="53"/>
      <c r="S9" s="54"/>
      <c r="T9" s="53"/>
      <c r="U9" s="54"/>
      <c r="V9" s="53"/>
      <c r="W9" s="54"/>
      <c r="X9" s="53"/>
      <c r="Y9" s="54"/>
      <c r="Z9" s="53"/>
      <c r="AA9" s="54"/>
      <c r="AB9" s="53"/>
      <c r="AC9" s="54"/>
      <c r="AD9" s="53"/>
      <c r="AE9" s="54"/>
      <c r="AF9" s="55">
        <f>+AF10+AF12</f>
        <v>21042689.597606201</v>
      </c>
      <c r="AG9" s="52"/>
      <c r="AH9" s="55">
        <f>+AH10+AH12</f>
        <v>21146587.472747594</v>
      </c>
      <c r="AI9" s="52"/>
      <c r="AJ9" s="55">
        <f>+AJ10+AJ12</f>
        <v>21177604.412774112</v>
      </c>
      <c r="AK9" s="52"/>
      <c r="AL9" s="55">
        <f>+AL10+AL12</f>
        <v>21077669.872826945</v>
      </c>
      <c r="AM9" s="52"/>
      <c r="AN9" s="55">
        <f>+AN10+AN12</f>
        <v>20803382.383642416</v>
      </c>
      <c r="AO9" s="52"/>
      <c r="AP9" s="56"/>
      <c r="AQ9" s="54"/>
      <c r="AR9" s="56"/>
      <c r="AS9" s="54"/>
      <c r="AT9" s="56"/>
      <c r="AU9" s="54"/>
      <c r="AV9" s="56"/>
      <c r="AW9" s="54"/>
      <c r="AX9" s="56"/>
      <c r="AY9" s="54"/>
      <c r="AZ9" s="56"/>
      <c r="BA9" s="54"/>
      <c r="BB9" s="56"/>
      <c r="BC9" s="54"/>
      <c r="BD9" s="56"/>
      <c r="BE9" s="54"/>
      <c r="BF9" s="56"/>
      <c r="BG9" s="54"/>
      <c r="BH9" s="56"/>
      <c r="BI9" s="54"/>
      <c r="BJ9" s="56"/>
      <c r="BK9" s="54"/>
      <c r="BL9" s="56"/>
      <c r="BM9" s="54"/>
      <c r="BN9" s="56"/>
      <c r="BO9" s="54"/>
      <c r="BP9" s="56"/>
      <c r="BQ9" s="54"/>
      <c r="BR9" s="56"/>
      <c r="BS9" s="54"/>
      <c r="BT9" s="56"/>
      <c r="BU9" s="54"/>
      <c r="BV9" s="56"/>
      <c r="BW9" s="54"/>
      <c r="BX9" s="56"/>
      <c r="BY9" s="54"/>
      <c r="BZ9" s="55"/>
      <c r="CA9" s="52"/>
      <c r="CB9" s="55"/>
      <c r="CC9" s="52"/>
      <c r="CD9" s="56"/>
      <c r="CE9" s="54"/>
      <c r="CF9" s="56"/>
      <c r="CG9" s="54"/>
      <c r="CH9" s="56"/>
      <c r="CI9" s="54"/>
      <c r="CJ9" s="56"/>
      <c r="CK9" s="54"/>
      <c r="CL9" s="56"/>
      <c r="CM9" s="54"/>
      <c r="CN9" s="56"/>
      <c r="CO9" s="54"/>
      <c r="CP9" s="56"/>
      <c r="CQ9" s="54"/>
      <c r="CR9" s="56"/>
      <c r="CS9" s="54"/>
      <c r="CT9" s="56"/>
      <c r="CU9" s="54"/>
      <c r="CV9" s="56"/>
      <c r="CW9" s="54"/>
      <c r="CX9" s="56"/>
      <c r="CY9" s="54"/>
      <c r="CZ9" s="56"/>
      <c r="DA9" s="54"/>
      <c r="DB9" s="56"/>
      <c r="DC9" s="54"/>
      <c r="DD9" s="56"/>
      <c r="DE9" s="54"/>
      <c r="DF9" s="56"/>
      <c r="DG9" s="54"/>
      <c r="DH9" s="57"/>
      <c r="DI9" s="58"/>
      <c r="DJ9" s="86"/>
    </row>
    <row r="10" spans="1:115" ht="15" customHeight="1">
      <c r="A10" s="59" t="s">
        <v>52</v>
      </c>
      <c r="B10" s="60">
        <v>14287222.364722149</v>
      </c>
      <c r="C10" s="52">
        <f>+B10/B7</f>
        <v>0.77137688449772224</v>
      </c>
      <c r="D10" s="61">
        <v>14588226.922551263</v>
      </c>
      <c r="E10" s="54">
        <f>+D10/D7</f>
        <v>0.77461060617620048</v>
      </c>
      <c r="F10" s="61">
        <v>14951112.066621451</v>
      </c>
      <c r="G10" s="54">
        <f>+F10/F7</f>
        <v>0.77765604551979395</v>
      </c>
      <c r="H10" s="61">
        <v>15252930.482380627</v>
      </c>
      <c r="I10" s="54">
        <f>+H10/H7</f>
        <v>0.78191361146593807</v>
      </c>
      <c r="J10" s="61">
        <v>15484218.012190707</v>
      </c>
      <c r="K10" s="54">
        <f>+J10/J7</f>
        <v>0.78379732462298324</v>
      </c>
      <c r="L10" s="61">
        <v>15623565.551890161</v>
      </c>
      <c r="M10" s="54">
        <f>+L10/L7</f>
        <v>0.7883641589870517</v>
      </c>
      <c r="N10" s="61">
        <v>15776645.705317324</v>
      </c>
      <c r="O10" s="54">
        <f>+N10/N7</f>
        <v>0.78646907996622972</v>
      </c>
      <c r="P10" s="61">
        <v>15703850.11115833</v>
      </c>
      <c r="Q10" s="54">
        <f>+P10/P7</f>
        <v>0.78454343394734882</v>
      </c>
      <c r="R10" s="61">
        <v>16244212.312131649</v>
      </c>
      <c r="S10" s="54">
        <f>+R10/R7</f>
        <v>0.78763097227856016</v>
      </c>
      <c r="T10" s="61">
        <v>16392764.016415901</v>
      </c>
      <c r="U10" s="54">
        <f>+T10/T7</f>
        <v>0.7884047187758515</v>
      </c>
      <c r="V10" s="61">
        <v>16510445.918865839</v>
      </c>
      <c r="W10" s="54">
        <f>+V10/V7</f>
        <v>0.78642430555431353</v>
      </c>
      <c r="X10" s="61">
        <v>16450440.252551327</v>
      </c>
      <c r="Y10" s="54">
        <f>+X10/X7</f>
        <v>0.79623560510240132</v>
      </c>
      <c r="Z10" s="61">
        <v>16406236.476931149</v>
      </c>
      <c r="AA10" s="54">
        <f>+Z10/Z7</f>
        <v>0.80057253653184601</v>
      </c>
      <c r="AB10" s="61">
        <v>16509694.330528686</v>
      </c>
      <c r="AC10" s="54">
        <f>+AB10/AB7</f>
        <v>0.80030337662797069</v>
      </c>
      <c r="AD10" s="61">
        <v>16856400.69842989</v>
      </c>
      <c r="AE10" s="54">
        <f>+AD10/AD7</f>
        <v>0.80691606459458798</v>
      </c>
      <c r="AF10" s="60">
        <v>16849902.519947886</v>
      </c>
      <c r="AG10" s="52">
        <f>+AF10/AF7</f>
        <v>0.80074851847193151</v>
      </c>
      <c r="AH10" s="60">
        <v>16891006.237805225</v>
      </c>
      <c r="AI10" s="52">
        <f>+AH10/AH7</f>
        <v>0.79875801519149614</v>
      </c>
      <c r="AJ10" s="60">
        <v>16928472.918783527</v>
      </c>
      <c r="AK10" s="52">
        <f>+AJ10/AJ7</f>
        <v>0.79935731109286601</v>
      </c>
      <c r="AL10" s="60">
        <v>16791365.21275695</v>
      </c>
      <c r="AM10" s="52">
        <f>+AL10/AL7</f>
        <v>0.79664238571286083</v>
      </c>
      <c r="AN10" s="60">
        <v>16623585.955162592</v>
      </c>
      <c r="AO10" s="52">
        <f>+AN10/AN7</f>
        <v>0.79908092100607764</v>
      </c>
      <c r="AP10" s="61">
        <v>16984423.458948035</v>
      </c>
      <c r="AQ10" s="54">
        <f>+AP10/AP7</f>
        <v>0.80209840893039597</v>
      </c>
      <c r="AR10" s="61">
        <v>16863075.32526264</v>
      </c>
      <c r="AS10" s="54">
        <f>+AR10/AR7</f>
        <v>0.80647398273947968</v>
      </c>
      <c r="AT10" s="61">
        <v>16920114.55803794</v>
      </c>
      <c r="AU10" s="54">
        <f>+AT10/AT7</f>
        <v>0.80792053148096876</v>
      </c>
      <c r="AV10" s="61">
        <v>17092905.931457452</v>
      </c>
      <c r="AW10" s="54">
        <f>+AV10/AV7</f>
        <v>0.81026978945594141</v>
      </c>
      <c r="AX10" s="61">
        <v>17041037.81968962</v>
      </c>
      <c r="AY10" s="54">
        <f>+AX10/AX7</f>
        <v>0.81094598618432778</v>
      </c>
      <c r="AZ10" s="61">
        <v>17224265.854712967</v>
      </c>
      <c r="BA10" s="54">
        <f>+AZ10/AZ7</f>
        <v>0.81634332481707284</v>
      </c>
      <c r="BB10" s="61">
        <v>17232561.012196749</v>
      </c>
      <c r="BC10" s="54">
        <f>+BB10/BB7</f>
        <v>0.8100114421803386</v>
      </c>
      <c r="BD10" s="61">
        <v>17364238.717682976</v>
      </c>
      <c r="BE10" s="54">
        <f>+BD10/BD7</f>
        <v>0.81469974509904197</v>
      </c>
      <c r="BF10" s="61">
        <v>17678426.491673976</v>
      </c>
      <c r="BG10" s="54">
        <f>+BF10/BF7</f>
        <v>0.81760256070574122</v>
      </c>
      <c r="BH10" s="61">
        <v>17876697.125269908</v>
      </c>
      <c r="BI10" s="54">
        <f>+BH10/BH7</f>
        <v>0.82274255276023223</v>
      </c>
      <c r="BJ10" s="61">
        <v>17873288.118117075</v>
      </c>
      <c r="BK10" s="54">
        <f>+BJ10/BJ7</f>
        <v>0.82217164276292931</v>
      </c>
      <c r="BL10" s="61">
        <v>17731679.586715635</v>
      </c>
      <c r="BM10" s="54">
        <f>+BL10/BL7</f>
        <v>0.82664800178903886</v>
      </c>
      <c r="BN10" s="61">
        <v>17818783.921317808</v>
      </c>
      <c r="BO10" s="54">
        <f>+BN10/BN7</f>
        <v>0.83150956611830296</v>
      </c>
      <c r="BP10" s="61">
        <v>17664052.24092029</v>
      </c>
      <c r="BQ10" s="54">
        <f>+BP10/BP7</f>
        <v>0.82934930686803499</v>
      </c>
      <c r="BR10" s="61">
        <v>17738752.188053422</v>
      </c>
      <c r="BS10" s="54">
        <f>+BR10/BR7</f>
        <v>0.83150413462443928</v>
      </c>
      <c r="BT10" s="61">
        <v>17659625.792760044</v>
      </c>
      <c r="BU10" s="54">
        <f>+BT10/BT7</f>
        <v>0.83066363928911258</v>
      </c>
      <c r="BV10" s="61">
        <v>17709752.19240474</v>
      </c>
      <c r="BW10" s="54">
        <f>+BV10/BV7</f>
        <v>0.83443283439257243</v>
      </c>
      <c r="BX10" s="61">
        <v>17655551.659043863</v>
      </c>
      <c r="BY10" s="54">
        <f>+BX10/BX7</f>
        <v>0.83548641316727323</v>
      </c>
      <c r="BZ10" s="60">
        <v>17728951.841824118</v>
      </c>
      <c r="CA10" s="52">
        <f>+BZ10/BZ7</f>
        <v>0.84322751860359391</v>
      </c>
      <c r="CB10" s="60">
        <v>17668662.033647925</v>
      </c>
      <c r="CC10" s="52">
        <f>+CB10/CB7</f>
        <v>0.84586977881356518</v>
      </c>
      <c r="CD10" s="61">
        <v>17859161.748931535</v>
      </c>
      <c r="CE10" s="54">
        <f>+CD10/CD7</f>
        <v>0.8448254939208939</v>
      </c>
      <c r="CF10" s="61">
        <v>18113542.363242023</v>
      </c>
      <c r="CG10" s="54">
        <f>+CF10/CF7</f>
        <v>0.84787356200668917</v>
      </c>
      <c r="CH10" s="61">
        <v>17776643.77210927</v>
      </c>
      <c r="CI10" s="54">
        <f>+CH10/CH7</f>
        <v>0.84617311001460971</v>
      </c>
      <c r="CJ10" s="61">
        <v>17847844.680851124</v>
      </c>
      <c r="CK10" s="54">
        <f>+CJ10/CJ7</f>
        <v>0.84758556945485619</v>
      </c>
      <c r="CL10" s="61">
        <v>18102462.626253024</v>
      </c>
      <c r="CM10" s="54">
        <f>+CL10/CL7</f>
        <v>0.84979716462508925</v>
      </c>
      <c r="CN10" s="61">
        <v>18001574.190161929</v>
      </c>
      <c r="CO10" s="54">
        <f>+CN10/CN7</f>
        <v>0.84873967606613332</v>
      </c>
      <c r="CP10" s="61">
        <v>18158491.256581325</v>
      </c>
      <c r="CQ10" s="54">
        <f>+CP10/CP7</f>
        <v>0.85027556003238614</v>
      </c>
      <c r="CR10" s="61">
        <v>18357241.055274025</v>
      </c>
      <c r="CS10" s="54">
        <f>+CR10/CR7</f>
        <v>0.85340647590975405</v>
      </c>
      <c r="CT10" s="61">
        <v>18357761.328689482</v>
      </c>
      <c r="CU10" s="54">
        <f>+CT10/CT7</f>
        <v>0.85263300158584177</v>
      </c>
      <c r="CV10" s="61">
        <v>18306710.189078659</v>
      </c>
      <c r="CW10" s="54">
        <f>+CV10/CV7</f>
        <v>0.85022401295236072</v>
      </c>
      <c r="CX10" s="61">
        <v>18457640.442875858</v>
      </c>
      <c r="CY10" s="54">
        <f>+CX10/CX7</f>
        <v>0.85218206674203978</v>
      </c>
      <c r="CZ10" s="61">
        <v>18630381.638475873</v>
      </c>
      <c r="DA10" s="54">
        <f>+CZ10/CZ7</f>
        <v>0.85321186215453959</v>
      </c>
      <c r="DB10" s="61">
        <v>18794717.14588641</v>
      </c>
      <c r="DC10" s="54">
        <f>+DB10/DB7</f>
        <v>0.85351133297925985</v>
      </c>
      <c r="DD10" s="61">
        <v>18878343.203461658</v>
      </c>
      <c r="DE10" s="54">
        <f>+DD10/DD7</f>
        <v>0.8524031211601143</v>
      </c>
      <c r="DF10" s="61">
        <v>18837196.796977591</v>
      </c>
      <c r="DG10" s="54">
        <f>+DF10/DF7</f>
        <v>0.85118815504416923</v>
      </c>
      <c r="DH10" s="62">
        <v>18976377.366862681</v>
      </c>
      <c r="DI10" s="58">
        <f>+DH10/DH7</f>
        <v>0.85829156898229675</v>
      </c>
      <c r="DJ10" s="442"/>
    </row>
    <row r="11" spans="1:115">
      <c r="A11" s="63" t="s">
        <v>53</v>
      </c>
      <c r="B11" s="64">
        <f>+B10/B64</f>
        <v>0.39148173799718566</v>
      </c>
      <c r="C11" s="65"/>
      <c r="D11" s="66">
        <v>0</v>
      </c>
      <c r="E11" s="67"/>
      <c r="F11" s="66">
        <v>0</v>
      </c>
      <c r="G11" s="67"/>
      <c r="H11" s="66">
        <v>0</v>
      </c>
      <c r="I11" s="67"/>
      <c r="J11" s="66">
        <v>0</v>
      </c>
      <c r="K11" s="67"/>
      <c r="L11" s="66">
        <v>0</v>
      </c>
      <c r="M11" s="67"/>
      <c r="N11" s="66">
        <v>0</v>
      </c>
      <c r="O11" s="67"/>
      <c r="P11" s="66">
        <v>0</v>
      </c>
      <c r="Q11" s="67"/>
      <c r="R11" s="66">
        <v>0</v>
      </c>
      <c r="S11" s="67"/>
      <c r="T11" s="66">
        <v>0</v>
      </c>
      <c r="U11" s="67"/>
      <c r="V11" s="66">
        <v>0</v>
      </c>
      <c r="W11" s="67"/>
      <c r="X11" s="66">
        <v>0</v>
      </c>
      <c r="Y11" s="67"/>
      <c r="Z11" s="66">
        <f>+Z10/Z64</f>
        <v>0.4068338497497706</v>
      </c>
      <c r="AA11" s="67"/>
      <c r="AB11" s="66">
        <v>0</v>
      </c>
      <c r="AC11" s="67"/>
      <c r="AD11" s="66">
        <v>0</v>
      </c>
      <c r="AE11" s="67"/>
      <c r="AF11" s="64">
        <v>0</v>
      </c>
      <c r="AG11" s="65"/>
      <c r="AH11" s="64">
        <v>0</v>
      </c>
      <c r="AI11" s="65"/>
      <c r="AJ11" s="64">
        <v>0</v>
      </c>
      <c r="AK11" s="65"/>
      <c r="AL11" s="64">
        <v>0</v>
      </c>
      <c r="AM11" s="65"/>
      <c r="AN11" s="64">
        <v>0</v>
      </c>
      <c r="AO11" s="65"/>
      <c r="AP11" s="66">
        <v>0</v>
      </c>
      <c r="AQ11" s="67"/>
      <c r="AR11" s="66">
        <v>0</v>
      </c>
      <c r="AS11" s="67"/>
      <c r="AT11" s="66">
        <v>0</v>
      </c>
      <c r="AU11" s="67"/>
      <c r="AV11" s="66">
        <v>0</v>
      </c>
      <c r="AW11" s="67"/>
      <c r="AX11" s="66">
        <f>+AX10/AX64</f>
        <v>0.38029516165037791</v>
      </c>
      <c r="AY11" s="67"/>
      <c r="AZ11" s="68" t="e">
        <f>+AZ10/AZ64</f>
        <v>#DIV/0!</v>
      </c>
      <c r="BA11" s="67"/>
      <c r="BB11" s="68" t="e">
        <f>+BB10/BB64</f>
        <v>#DIV/0!</v>
      </c>
      <c r="BC11" s="67"/>
      <c r="BD11" s="68" t="e">
        <f>+BD10/BD64</f>
        <v>#DIV/0!</v>
      </c>
      <c r="BE11" s="67"/>
      <c r="BF11" s="68" t="e">
        <f>+BF10/BF64</f>
        <v>#DIV/0!</v>
      </c>
      <c r="BG11" s="67"/>
      <c r="BH11" s="68" t="e">
        <f>+BH10/BH64</f>
        <v>#DIV/0!</v>
      </c>
      <c r="BI11" s="67"/>
      <c r="BJ11" s="68" t="e">
        <f>+BJ10/BJ64</f>
        <v>#DIV/0!</v>
      </c>
      <c r="BK11" s="67"/>
      <c r="BL11" s="68" t="e">
        <f>+BL10/BL64</f>
        <v>#DIV/0!</v>
      </c>
      <c r="BM11" s="67"/>
      <c r="BN11" s="68" t="e">
        <f>+BN10/BN64</f>
        <v>#DIV/0!</v>
      </c>
      <c r="BO11" s="67"/>
      <c r="BP11" s="68"/>
      <c r="BQ11" s="67"/>
      <c r="BR11" s="68"/>
      <c r="BS11" s="67"/>
      <c r="BT11" s="68"/>
      <c r="BU11" s="67"/>
      <c r="BV11" s="66">
        <f>+BV10/BV64</f>
        <v>0.37632864637884944</v>
      </c>
      <c r="BW11" s="67"/>
      <c r="BX11" s="66"/>
      <c r="BY11" s="67"/>
      <c r="BZ11" s="64"/>
      <c r="CA11" s="65"/>
      <c r="CB11" s="64"/>
      <c r="CC11" s="65"/>
      <c r="CD11" s="66"/>
      <c r="CE11" s="67"/>
      <c r="CF11" s="66"/>
      <c r="CG11" s="67"/>
      <c r="CH11" s="66"/>
      <c r="CI11" s="67"/>
      <c r="CJ11" s="66"/>
      <c r="CK11" s="67"/>
      <c r="CL11" s="66"/>
      <c r="CM11" s="67"/>
      <c r="CN11" s="66"/>
      <c r="CO11" s="67"/>
      <c r="CP11" s="66"/>
      <c r="CQ11" s="67"/>
      <c r="CR11" s="66"/>
      <c r="CS11" s="67"/>
      <c r="CT11" s="66">
        <f>+CT10/CT64</f>
        <v>0.37376385974976634</v>
      </c>
      <c r="CU11" s="67"/>
      <c r="CV11" s="66"/>
      <c r="CW11" s="67"/>
      <c r="CX11" s="66"/>
      <c r="CY11" s="67"/>
      <c r="CZ11" s="66"/>
      <c r="DA11" s="67"/>
      <c r="DB11" s="66"/>
      <c r="DC11" s="67"/>
      <c r="DD11" s="66"/>
      <c r="DE11" s="67"/>
      <c r="DF11" s="66"/>
      <c r="DG11" s="67"/>
      <c r="DH11" s="74"/>
      <c r="DI11" s="70"/>
      <c r="DJ11" s="86"/>
    </row>
    <row r="12" spans="1:115">
      <c r="A12" s="59" t="s">
        <v>54</v>
      </c>
      <c r="B12" s="60">
        <v>4234492.0551041476</v>
      </c>
      <c r="C12" s="71">
        <f>+B12/B7</f>
        <v>0.22862311550227751</v>
      </c>
      <c r="D12" s="61">
        <v>4244754.1994124698</v>
      </c>
      <c r="E12" s="72">
        <f>+D12/D7</f>
        <v>0.22538939385382403</v>
      </c>
      <c r="F12" s="61">
        <v>4274755.4005158031</v>
      </c>
      <c r="G12" s="72">
        <f>+F12/F7</f>
        <v>0.22234395445078772</v>
      </c>
      <c r="H12" s="61">
        <v>4254250.6924605509</v>
      </c>
      <c r="I12" s="72">
        <f>+H12/H7</f>
        <v>0.21808638850520184</v>
      </c>
      <c r="J12" s="61">
        <v>4271167.1177541772</v>
      </c>
      <c r="K12" s="72">
        <f>+J12/J7</f>
        <v>0.21620267534839144</v>
      </c>
      <c r="L12" s="61">
        <v>4194135.9173955955</v>
      </c>
      <c r="M12" s="72">
        <f>+L12/L7</f>
        <v>0.21163584101293312</v>
      </c>
      <c r="N12" s="61">
        <v>4283450.879783106</v>
      </c>
      <c r="O12" s="72">
        <f>+N12/N7</f>
        <v>0.21353092003379043</v>
      </c>
      <c r="P12" s="61">
        <v>4312696.3688065084</v>
      </c>
      <c r="Q12" s="72">
        <f>+P12/P7</f>
        <v>0.21545656605265129</v>
      </c>
      <c r="R12" s="61">
        <v>4379928.7943799887</v>
      </c>
      <c r="S12" s="72">
        <f>+R12/R7</f>
        <v>0.21236902772146027</v>
      </c>
      <c r="T12" s="61">
        <v>4399557.0161989117</v>
      </c>
      <c r="U12" s="72">
        <f>+T12/T7</f>
        <v>0.21159528122414867</v>
      </c>
      <c r="V12" s="61">
        <v>4483877.1231062692</v>
      </c>
      <c r="W12" s="72">
        <f>+V12/V7</f>
        <v>0.21357569444568644</v>
      </c>
      <c r="X12" s="61">
        <v>4209826.818067411</v>
      </c>
      <c r="Y12" s="72">
        <f>+X12/X7</f>
        <v>0.20376439489759871</v>
      </c>
      <c r="Z12" s="61">
        <v>4086892.7877879152</v>
      </c>
      <c r="AA12" s="72">
        <f>+Z12/Z7</f>
        <v>0.19942746346815377</v>
      </c>
      <c r="AB12" s="61">
        <v>4119600.5252437247</v>
      </c>
      <c r="AC12" s="72">
        <f>+AB12/AB7</f>
        <v>0.19969662337202931</v>
      </c>
      <c r="AD12" s="61">
        <v>4033505.2509564352</v>
      </c>
      <c r="AE12" s="72">
        <f>+AD12/AD7</f>
        <v>0.19308393540541166</v>
      </c>
      <c r="AF12" s="60">
        <v>4192787.0776583147</v>
      </c>
      <c r="AG12" s="71">
        <f>+AF12/AF7</f>
        <v>0.19925148152806871</v>
      </c>
      <c r="AH12" s="60">
        <v>4255581.234942371</v>
      </c>
      <c r="AI12" s="71">
        <f>+AH12/AH7</f>
        <v>0.20124198480850394</v>
      </c>
      <c r="AJ12" s="60">
        <v>4249131.4939905861</v>
      </c>
      <c r="AK12" s="71">
        <f>+AJ12/AJ7</f>
        <v>0.20064268890713408</v>
      </c>
      <c r="AL12" s="60">
        <v>4286304.6600699946</v>
      </c>
      <c r="AM12" s="71">
        <f>+AL12/AL7</f>
        <v>0.20335761428713911</v>
      </c>
      <c r="AN12" s="60">
        <v>4179796.4284798233</v>
      </c>
      <c r="AO12" s="71">
        <f>+AN12/AN7</f>
        <v>0.20091907899392236</v>
      </c>
      <c r="AP12" s="61">
        <v>4190563.6372075211</v>
      </c>
      <c r="AQ12" s="72">
        <f>+AP12/AP7</f>
        <v>0.19790159106960414</v>
      </c>
      <c r="AR12" s="61">
        <v>4046558.0741696954</v>
      </c>
      <c r="AS12" s="72">
        <f>+AR12/AR7</f>
        <v>0.19352601726052038</v>
      </c>
      <c r="AT12" s="61">
        <v>4022681.0496220277</v>
      </c>
      <c r="AU12" s="72">
        <f>+AT12/AT7</f>
        <v>0.19207946851903118</v>
      </c>
      <c r="AV12" s="61">
        <v>4002420.7781000459</v>
      </c>
      <c r="AW12" s="72">
        <f>+AV12/AV7</f>
        <v>0.18973021054405853</v>
      </c>
      <c r="AX12" s="61">
        <v>3972738.8189633475</v>
      </c>
      <c r="AY12" s="72">
        <f>+AX12/AX7</f>
        <v>0.18905401381567216</v>
      </c>
      <c r="AZ12" s="61">
        <v>3875025.7436750042</v>
      </c>
      <c r="BA12" s="72">
        <f>+AZ12/AZ7</f>
        <v>0.18365667518292719</v>
      </c>
      <c r="BB12" s="61">
        <v>4041905.1432580547</v>
      </c>
      <c r="BC12" s="72">
        <f>+BB12/BB7</f>
        <v>0.18998855781966142</v>
      </c>
      <c r="BD12" s="61">
        <v>3949427.8473802391</v>
      </c>
      <c r="BE12" s="72">
        <f>+BD12/BD7</f>
        <v>0.18530025490095797</v>
      </c>
      <c r="BF12" s="61">
        <v>3943847.3872314994</v>
      </c>
      <c r="BG12" s="72">
        <f>+BF12/BF7</f>
        <v>0.18239743929425881</v>
      </c>
      <c r="BH12" s="61">
        <v>3851481.4711757097</v>
      </c>
      <c r="BI12" s="72">
        <f>+BH12/BH7</f>
        <v>0.17725744723976772</v>
      </c>
      <c r="BJ12" s="61">
        <v>3865832.0223604334</v>
      </c>
      <c r="BK12" s="72">
        <f>+BJ12/BJ7</f>
        <v>0.17782835723707072</v>
      </c>
      <c r="BL12" s="61">
        <v>3718417.1271705399</v>
      </c>
      <c r="BM12" s="72">
        <f>+BL12/BL7</f>
        <v>0.17335199821096114</v>
      </c>
      <c r="BN12" s="61">
        <v>3610655.555248166</v>
      </c>
      <c r="BO12" s="72">
        <f>+BN12/BN7</f>
        <v>0.16849043388169696</v>
      </c>
      <c r="BP12" s="61">
        <v>3634635.8928252296</v>
      </c>
      <c r="BQ12" s="72">
        <f>+BP12/BP7</f>
        <v>0.17065069313196493</v>
      </c>
      <c r="BR12" s="61">
        <v>3594577.9174732114</v>
      </c>
      <c r="BS12" s="72">
        <f>+BR12/BR7</f>
        <v>0.16849586537556069</v>
      </c>
      <c r="BT12" s="61">
        <v>3600033.3008693201</v>
      </c>
      <c r="BU12" s="72">
        <f>+BT12/BT7</f>
        <v>0.16933636071088742</v>
      </c>
      <c r="BV12" s="61">
        <v>3513947.8616524581</v>
      </c>
      <c r="BW12" s="72">
        <f>+BV12/BV7</f>
        <v>0.16556716560742762</v>
      </c>
      <c r="BX12" s="61">
        <v>3476511.5089409342</v>
      </c>
      <c r="BY12" s="72">
        <f>+BX12/BX7</f>
        <v>0.16451358683272677</v>
      </c>
      <c r="BZ12" s="60">
        <v>3296158.7608086187</v>
      </c>
      <c r="CA12" s="71">
        <f>+BZ12/BZ7</f>
        <v>0.15677248139640595</v>
      </c>
      <c r="CB12" s="60">
        <v>3219496.4940516506</v>
      </c>
      <c r="CC12" s="71">
        <f>+CB12/CB7</f>
        <v>0.15413022118643485</v>
      </c>
      <c r="CD12" s="61">
        <v>3280306.5524402945</v>
      </c>
      <c r="CE12" s="72">
        <f>+CD12/CD7</f>
        <v>0.15517450607910616</v>
      </c>
      <c r="CF12" s="61">
        <v>3249952.3544988255</v>
      </c>
      <c r="CG12" s="72">
        <f>+CF12/CF7</f>
        <v>0.15212643799331077</v>
      </c>
      <c r="CH12" s="61">
        <v>3231638.7669120249</v>
      </c>
      <c r="CI12" s="72">
        <f>+CH12/CH7</f>
        <v>0.15382688998539032</v>
      </c>
      <c r="CJ12" s="61">
        <v>3209432.9841407039</v>
      </c>
      <c r="CK12" s="72">
        <f>+CJ12/CJ7</f>
        <v>0.15241443054514375</v>
      </c>
      <c r="CL12" s="61">
        <v>3199635.5447139367</v>
      </c>
      <c r="CM12" s="72">
        <f>+CL12/CL7</f>
        <v>0.15020283537491069</v>
      </c>
      <c r="CN12" s="61">
        <v>3208196.8359769001</v>
      </c>
      <c r="CO12" s="72">
        <f>+CN12/CN7</f>
        <v>0.15126032393386674</v>
      </c>
      <c r="CP12" s="61">
        <v>3197516.2663088855</v>
      </c>
      <c r="CQ12" s="72">
        <f>+CP12/CP7</f>
        <v>0.14972443996761386</v>
      </c>
      <c r="CR12" s="61">
        <v>3153307.0521852225</v>
      </c>
      <c r="CS12" s="72">
        <f>+CR12/CR7</f>
        <v>0.14659352409024598</v>
      </c>
      <c r="CT12" s="61">
        <v>3172910.4779908163</v>
      </c>
      <c r="CU12" s="72">
        <f>+CT12/CT7</f>
        <v>0.14736699841415821</v>
      </c>
      <c r="CV12" s="61">
        <v>3224921.3694202793</v>
      </c>
      <c r="CW12" s="72">
        <f>+CV12/CV7</f>
        <v>0.14977598704763934</v>
      </c>
      <c r="CX12" s="61">
        <v>3201628.3486406002</v>
      </c>
      <c r="CY12" s="72">
        <f>+CX12/CX7</f>
        <v>0.14781793325796019</v>
      </c>
      <c r="CZ12" s="61">
        <v>3205205.1188744497</v>
      </c>
      <c r="DA12" s="72">
        <f>+CZ12/CZ7</f>
        <v>0.14678813784546044</v>
      </c>
      <c r="DB12" s="61">
        <v>3225748.6870413367</v>
      </c>
      <c r="DC12" s="72">
        <f>+DB12/DB7</f>
        <v>0.14648866702074007</v>
      </c>
      <c r="DD12" s="61">
        <v>3268857.7333068228</v>
      </c>
      <c r="DE12" s="72">
        <f>+DD12/DD7</f>
        <v>0.14759687883988581</v>
      </c>
      <c r="DF12" s="61">
        <v>3293276.5717455759</v>
      </c>
      <c r="DG12" s="72">
        <f>+DF12/DF7</f>
        <v>0.14881184495583089</v>
      </c>
      <c r="DH12" s="62">
        <v>3133099.2406770703</v>
      </c>
      <c r="DI12" s="73">
        <f>+DH12/DH7</f>
        <v>0.14170843101770325</v>
      </c>
      <c r="DJ12" s="86"/>
    </row>
    <row r="13" spans="1:115">
      <c r="A13" s="63" t="s">
        <v>53</v>
      </c>
      <c r="B13" s="64">
        <f>+B12/B64</f>
        <v>0.11602859302873912</v>
      </c>
      <c r="C13" s="65"/>
      <c r="D13" s="66">
        <v>0</v>
      </c>
      <c r="E13" s="67"/>
      <c r="F13" s="66">
        <v>0</v>
      </c>
      <c r="G13" s="67"/>
      <c r="H13" s="66">
        <v>0</v>
      </c>
      <c r="I13" s="67"/>
      <c r="J13" s="66">
        <v>0</v>
      </c>
      <c r="K13" s="67"/>
      <c r="L13" s="66">
        <v>0</v>
      </c>
      <c r="M13" s="67"/>
      <c r="N13" s="66">
        <v>0</v>
      </c>
      <c r="O13" s="67"/>
      <c r="P13" s="66">
        <v>0</v>
      </c>
      <c r="Q13" s="67"/>
      <c r="R13" s="66">
        <v>0</v>
      </c>
      <c r="S13" s="67"/>
      <c r="T13" s="66">
        <v>0</v>
      </c>
      <c r="U13" s="67"/>
      <c r="V13" s="66">
        <v>0</v>
      </c>
      <c r="W13" s="67"/>
      <c r="X13" s="66">
        <v>0</v>
      </c>
      <c r="Y13" s="67"/>
      <c r="Z13" s="66">
        <f>+Z12/Z64</f>
        <v>0.10134477390401127</v>
      </c>
      <c r="AA13" s="67"/>
      <c r="AB13" s="66">
        <v>0</v>
      </c>
      <c r="AC13" s="67"/>
      <c r="AD13" s="66">
        <v>0</v>
      </c>
      <c r="AE13" s="67"/>
      <c r="AF13" s="64">
        <v>0</v>
      </c>
      <c r="AG13" s="65"/>
      <c r="AH13" s="64">
        <v>0</v>
      </c>
      <c r="AI13" s="65"/>
      <c r="AJ13" s="64">
        <v>0</v>
      </c>
      <c r="AK13" s="65"/>
      <c r="AL13" s="64">
        <v>0</v>
      </c>
      <c r="AM13" s="65"/>
      <c r="AN13" s="64">
        <v>0</v>
      </c>
      <c r="AO13" s="65"/>
      <c r="AP13" s="66">
        <v>0</v>
      </c>
      <c r="AQ13" s="67"/>
      <c r="AR13" s="66">
        <v>0</v>
      </c>
      <c r="AS13" s="67"/>
      <c r="AT13" s="66">
        <v>0</v>
      </c>
      <c r="AU13" s="67"/>
      <c r="AV13" s="66">
        <v>0</v>
      </c>
      <c r="AW13" s="67"/>
      <c r="AX13" s="66">
        <f>+AX12/AX64</f>
        <v>8.8657355692666084E-2</v>
      </c>
      <c r="AY13" s="67"/>
      <c r="AZ13" s="68" t="e">
        <f>+AZ12/AZ64</f>
        <v>#DIV/0!</v>
      </c>
      <c r="BA13" s="67"/>
      <c r="BB13" s="68" t="e">
        <f>+BB12/BB64</f>
        <v>#DIV/0!</v>
      </c>
      <c r="BC13" s="67"/>
      <c r="BD13" s="68" t="e">
        <f>+BD12/BD64</f>
        <v>#DIV/0!</v>
      </c>
      <c r="BE13" s="67"/>
      <c r="BF13" s="68" t="e">
        <f>+BF12/BF64</f>
        <v>#DIV/0!</v>
      </c>
      <c r="BG13" s="67"/>
      <c r="BH13" s="68" t="e">
        <f>+BH12/BH64</f>
        <v>#DIV/0!</v>
      </c>
      <c r="BI13" s="67"/>
      <c r="BJ13" s="68" t="e">
        <f>+BJ12/BJ64</f>
        <v>#DIV/0!</v>
      </c>
      <c r="BK13" s="67"/>
      <c r="BL13" s="68" t="e">
        <f>+BL12/BL64</f>
        <v>#DIV/0!</v>
      </c>
      <c r="BM13" s="67"/>
      <c r="BN13" s="68" t="e">
        <f>+BN12/BN64</f>
        <v>#DIV/0!</v>
      </c>
      <c r="BO13" s="67"/>
      <c r="BP13" s="68"/>
      <c r="BQ13" s="67"/>
      <c r="BR13" s="68"/>
      <c r="BS13" s="67"/>
      <c r="BT13" s="68"/>
      <c r="BU13" s="67"/>
      <c r="BV13" s="66">
        <f>+BV12/BV64</f>
        <v>7.4670680191034247E-2</v>
      </c>
      <c r="BW13" s="67"/>
      <c r="BX13" s="66"/>
      <c r="BY13" s="67"/>
      <c r="BZ13" s="64"/>
      <c r="CA13" s="65"/>
      <c r="CB13" s="64"/>
      <c r="CC13" s="65"/>
      <c r="CD13" s="66"/>
      <c r="CE13" s="67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6"/>
      <c r="CQ13" s="67"/>
      <c r="CR13" s="66"/>
      <c r="CS13" s="67"/>
      <c r="CT13" s="66">
        <f>+CT12/CT64</f>
        <v>6.4600429521924907E-2</v>
      </c>
      <c r="CU13" s="67"/>
      <c r="CV13" s="66"/>
      <c r="CW13" s="67"/>
      <c r="CX13" s="66"/>
      <c r="CY13" s="67"/>
      <c r="CZ13" s="66"/>
      <c r="DA13" s="67"/>
      <c r="DB13" s="66"/>
      <c r="DC13" s="67"/>
      <c r="DD13" s="66"/>
      <c r="DE13" s="67"/>
      <c r="DF13" s="66"/>
      <c r="DG13" s="67"/>
      <c r="DH13" s="74"/>
      <c r="DI13" s="70"/>
      <c r="DJ13" s="86"/>
    </row>
    <row r="14" spans="1:115">
      <c r="A14" s="63"/>
      <c r="B14" s="64"/>
      <c r="C14" s="65"/>
      <c r="D14" s="66"/>
      <c r="E14" s="67"/>
      <c r="F14" s="66"/>
      <c r="G14" s="67"/>
      <c r="H14" s="66"/>
      <c r="I14" s="67"/>
      <c r="J14" s="66"/>
      <c r="K14" s="67"/>
      <c r="L14" s="66"/>
      <c r="M14" s="67"/>
      <c r="N14" s="66"/>
      <c r="O14" s="67"/>
      <c r="P14" s="66"/>
      <c r="Q14" s="67"/>
      <c r="R14" s="66"/>
      <c r="S14" s="67"/>
      <c r="T14" s="66"/>
      <c r="U14" s="67"/>
      <c r="V14" s="66"/>
      <c r="W14" s="67"/>
      <c r="X14" s="66"/>
      <c r="Y14" s="67"/>
      <c r="Z14" s="66"/>
      <c r="AA14" s="67"/>
      <c r="AB14" s="66"/>
      <c r="AC14" s="67"/>
      <c r="AD14" s="66"/>
      <c r="AE14" s="67"/>
      <c r="AF14" s="64"/>
      <c r="AG14" s="65"/>
      <c r="AH14" s="64"/>
      <c r="AI14" s="65"/>
      <c r="AJ14" s="64"/>
      <c r="AK14" s="65"/>
      <c r="AL14" s="64"/>
      <c r="AM14" s="65"/>
      <c r="AN14" s="64"/>
      <c r="AO14" s="65"/>
      <c r="AP14" s="66"/>
      <c r="AQ14" s="67"/>
      <c r="AR14" s="66"/>
      <c r="AS14" s="67"/>
      <c r="AT14" s="66"/>
      <c r="AU14" s="67"/>
      <c r="AV14" s="66"/>
      <c r="AW14" s="67"/>
      <c r="AX14" s="66"/>
      <c r="AY14" s="67"/>
      <c r="AZ14" s="66"/>
      <c r="BA14" s="67"/>
      <c r="BB14" s="66"/>
      <c r="BC14" s="67"/>
      <c r="BD14" s="66"/>
      <c r="BE14" s="67"/>
      <c r="BF14" s="66"/>
      <c r="BG14" s="67"/>
      <c r="BH14" s="66"/>
      <c r="BI14" s="67"/>
      <c r="BJ14" s="66"/>
      <c r="BK14" s="67"/>
      <c r="BL14" s="66"/>
      <c r="BM14" s="67"/>
      <c r="BN14" s="66"/>
      <c r="BO14" s="67"/>
      <c r="BP14" s="66"/>
      <c r="BQ14" s="67"/>
      <c r="BR14" s="66"/>
      <c r="BS14" s="67"/>
      <c r="BT14" s="66"/>
      <c r="BU14" s="67"/>
      <c r="BV14" s="66"/>
      <c r="BW14" s="67"/>
      <c r="BX14" s="66"/>
      <c r="BY14" s="67"/>
      <c r="BZ14" s="64"/>
      <c r="CA14" s="65"/>
      <c r="CB14" s="64"/>
      <c r="CC14" s="65"/>
      <c r="CD14" s="66"/>
      <c r="CE14" s="67"/>
      <c r="CF14" s="66"/>
      <c r="CG14" s="67"/>
      <c r="CH14" s="66"/>
      <c r="CI14" s="67"/>
      <c r="CJ14" s="66"/>
      <c r="CK14" s="67"/>
      <c r="CL14" s="66"/>
      <c r="CM14" s="67"/>
      <c r="CN14" s="66"/>
      <c r="CO14" s="67"/>
      <c r="CP14" s="66"/>
      <c r="CQ14" s="67"/>
      <c r="CR14" s="66"/>
      <c r="CS14" s="67"/>
      <c r="CT14" s="66"/>
      <c r="CU14" s="67"/>
      <c r="CV14" s="66"/>
      <c r="CW14" s="67"/>
      <c r="CX14" s="66"/>
      <c r="CY14" s="67"/>
      <c r="CZ14" s="66"/>
      <c r="DA14" s="67"/>
      <c r="DB14" s="66"/>
      <c r="DC14" s="67"/>
      <c r="DD14" s="66"/>
      <c r="DE14" s="67"/>
      <c r="DF14" s="66"/>
      <c r="DG14" s="67"/>
      <c r="DH14" s="74"/>
      <c r="DI14" s="70"/>
      <c r="DJ14" s="86"/>
    </row>
    <row r="15" spans="1:115" s="26" customFormat="1">
      <c r="A15" s="50" t="s">
        <v>55</v>
      </c>
      <c r="B15" s="60"/>
      <c r="C15" s="65"/>
      <c r="D15" s="61"/>
      <c r="E15" s="67"/>
      <c r="F15" s="61"/>
      <c r="G15" s="67"/>
      <c r="H15" s="61"/>
      <c r="I15" s="67"/>
      <c r="J15" s="61"/>
      <c r="K15" s="67"/>
      <c r="L15" s="61"/>
      <c r="M15" s="67"/>
      <c r="N15" s="61"/>
      <c r="O15" s="67"/>
      <c r="P15" s="61"/>
      <c r="Q15" s="67"/>
      <c r="R15" s="61"/>
      <c r="S15" s="67"/>
      <c r="T15" s="61"/>
      <c r="U15" s="67"/>
      <c r="V15" s="61"/>
      <c r="W15" s="67"/>
      <c r="X15" s="61"/>
      <c r="Y15" s="67"/>
      <c r="Z15" s="61"/>
      <c r="AA15" s="67"/>
      <c r="AB15" s="61"/>
      <c r="AC15" s="67"/>
      <c r="AD15" s="61"/>
      <c r="AE15" s="67"/>
      <c r="AF15" s="55">
        <f>+AF16+AF18+AF20</f>
        <v>21042689.597606201</v>
      </c>
      <c r="AG15" s="65"/>
      <c r="AH15" s="55">
        <f>+AH16+AH18+AH20</f>
        <v>21146587.472747598</v>
      </c>
      <c r="AI15" s="65"/>
      <c r="AJ15" s="55">
        <f>+AJ16+AJ18+AJ20</f>
        <v>21177604.412774112</v>
      </c>
      <c r="AK15" s="65"/>
      <c r="AL15" s="55">
        <f>+AL16+AL18+AL20</f>
        <v>21077669.872826941</v>
      </c>
      <c r="AM15" s="65"/>
      <c r="AN15" s="55">
        <f>+AN16+AN18+AN20</f>
        <v>20803382.383642416</v>
      </c>
      <c r="AO15" s="65"/>
      <c r="AP15" s="56"/>
      <c r="AQ15" s="67"/>
      <c r="AR15" s="56"/>
      <c r="AS15" s="67"/>
      <c r="AT15" s="53"/>
      <c r="AU15" s="67"/>
      <c r="AV15" s="53"/>
      <c r="AW15" s="67"/>
      <c r="AX15" s="53"/>
      <c r="AY15" s="67"/>
      <c r="AZ15" s="53"/>
      <c r="BA15" s="67"/>
      <c r="BB15" s="53"/>
      <c r="BC15" s="67"/>
      <c r="BD15" s="53"/>
      <c r="BE15" s="67"/>
      <c r="BF15" s="53"/>
      <c r="BG15" s="67"/>
      <c r="BH15" s="53"/>
      <c r="BI15" s="67"/>
      <c r="BJ15" s="53"/>
      <c r="BK15" s="67"/>
      <c r="BL15" s="53"/>
      <c r="BM15" s="67"/>
      <c r="BN15" s="53"/>
      <c r="BO15" s="67"/>
      <c r="BP15" s="53"/>
      <c r="BQ15" s="67"/>
      <c r="BR15" s="53"/>
      <c r="BS15" s="67"/>
      <c r="BT15" s="53"/>
      <c r="BU15" s="67"/>
      <c r="BV15" s="53"/>
      <c r="BW15" s="67"/>
      <c r="BX15" s="53"/>
      <c r="BY15" s="67"/>
      <c r="BZ15" s="51"/>
      <c r="CA15" s="65"/>
      <c r="CB15" s="51"/>
      <c r="CC15" s="65"/>
      <c r="CD15" s="53"/>
      <c r="CE15" s="67"/>
      <c r="CF15" s="53"/>
      <c r="CG15" s="67"/>
      <c r="CH15" s="53"/>
      <c r="CI15" s="67"/>
      <c r="CJ15" s="53"/>
      <c r="CK15" s="67"/>
      <c r="CL15" s="53"/>
      <c r="CM15" s="67"/>
      <c r="CN15" s="53"/>
      <c r="CO15" s="67"/>
      <c r="CP15" s="53"/>
      <c r="CQ15" s="67"/>
      <c r="CR15" s="53"/>
      <c r="CS15" s="67"/>
      <c r="CT15" s="53"/>
      <c r="CU15" s="67"/>
      <c r="CV15" s="53"/>
      <c r="CW15" s="67"/>
      <c r="CX15" s="53"/>
      <c r="CY15" s="67"/>
      <c r="CZ15" s="53"/>
      <c r="DA15" s="67"/>
      <c r="DB15" s="53"/>
      <c r="DC15" s="67"/>
      <c r="DD15" s="53"/>
      <c r="DE15" s="67"/>
      <c r="DF15" s="53"/>
      <c r="DG15" s="67"/>
      <c r="DH15" s="75"/>
      <c r="DI15" s="70"/>
      <c r="DJ15" s="86"/>
      <c r="DK15" s="456"/>
    </row>
    <row r="16" spans="1:115" s="26" customFormat="1">
      <c r="A16" s="59" t="s">
        <v>56</v>
      </c>
      <c r="B16" s="60">
        <v>3046610.4087376301</v>
      </c>
      <c r="C16" s="71">
        <f>+B16/B7</f>
        <v>0.1644885748522518</v>
      </c>
      <c r="D16" s="61">
        <v>3046609.9476540298</v>
      </c>
      <c r="E16" s="72">
        <f>+D16/D7</f>
        <v>0.16176992521871281</v>
      </c>
      <c r="F16" s="61">
        <v>3023408.45835718</v>
      </c>
      <c r="G16" s="72">
        <f>+F16/F7</f>
        <v>0.15725732341784546</v>
      </c>
      <c r="H16" s="61">
        <v>2905779.2781607998</v>
      </c>
      <c r="I16" s="72">
        <f>+H16/H7</f>
        <v>0.14895946533908155</v>
      </c>
      <c r="J16" s="61">
        <v>2755180.3529662802</v>
      </c>
      <c r="K16" s="72">
        <f>+J16/J7</f>
        <v>0.13946477554169043</v>
      </c>
      <c r="L16" s="61">
        <v>2755179.69562526</v>
      </c>
      <c r="M16" s="72">
        <f>+L16/L7</f>
        <v>0.13902619836590549</v>
      </c>
      <c r="N16" s="61">
        <v>2757179.2107029101</v>
      </c>
      <c r="O16" s="72">
        <f>+N16/N7</f>
        <v>0.1374459588968705</v>
      </c>
      <c r="P16" s="61">
        <v>2757178.5438582199</v>
      </c>
      <c r="Q16" s="72">
        <f>+P16/P7</f>
        <v>0.13774496747568132</v>
      </c>
      <c r="R16" s="61">
        <v>2890368.9000036605</v>
      </c>
      <c r="S16" s="72">
        <f>+R16/R7</f>
        <v>0.14014493428243402</v>
      </c>
      <c r="T16" s="61">
        <v>2890368.4001205801</v>
      </c>
      <c r="U16" s="72">
        <f>+T16/T7</f>
        <v>0.13901133959920836</v>
      </c>
      <c r="V16" s="61">
        <v>2965575.7186382702</v>
      </c>
      <c r="W16" s="72">
        <f>+V16/V7</f>
        <v>0.14125607730763479</v>
      </c>
      <c r="X16" s="61">
        <v>2991033.7971638599</v>
      </c>
      <c r="Y16" s="72">
        <f>+X16/X7</f>
        <v>0.14477227167200815</v>
      </c>
      <c r="Z16" s="61">
        <v>2994462.5980623099</v>
      </c>
      <c r="AA16" s="72">
        <f>+Z16/Z7</f>
        <v>0.14612031961451444</v>
      </c>
      <c r="AB16" s="61">
        <v>3012026.5964045697</v>
      </c>
      <c r="AC16" s="72">
        <f>+AB16/AB7</f>
        <v>0.14600724927647035</v>
      </c>
      <c r="AD16" s="61">
        <v>2983109.9743472701</v>
      </c>
      <c r="AE16" s="72">
        <f>+AD16/AD7</f>
        <v>0.14280150334687852</v>
      </c>
      <c r="AF16" s="60">
        <v>3005770.0439487658</v>
      </c>
      <c r="AG16" s="71">
        <f>+AF16/AF7</f>
        <v>0.14284153316079426</v>
      </c>
      <c r="AH16" s="60">
        <v>3016289.522059124</v>
      </c>
      <c r="AI16" s="71">
        <f>+AH16/AH7</f>
        <v>0.14263717613758392</v>
      </c>
      <c r="AJ16" s="60">
        <v>3021441.0280067204</v>
      </c>
      <c r="AK16" s="71">
        <f>+AJ16/AJ7</f>
        <v>0.14267152077806394</v>
      </c>
      <c r="AL16" s="60">
        <v>3027096.6352660693</v>
      </c>
      <c r="AM16" s="71">
        <f>+AL16/AL7</f>
        <v>0.14361628460499623</v>
      </c>
      <c r="AN16" s="60">
        <v>3027096.0822033193</v>
      </c>
      <c r="AO16" s="71">
        <f>+AN16/AN7</f>
        <v>0.1455098034723194</v>
      </c>
      <c r="AP16" s="61">
        <v>3027095.7300734241</v>
      </c>
      <c r="AQ16" s="72">
        <f>+AP16/AP7</f>
        <v>0.14295620187759223</v>
      </c>
      <c r="AR16" s="61">
        <v>3027095.18106227</v>
      </c>
      <c r="AS16" s="72">
        <f>+AR16/AR7</f>
        <v>0.1447703612605877</v>
      </c>
      <c r="AT16" s="61">
        <v>3027094.4960403154</v>
      </c>
      <c r="AU16" s="72">
        <f>+AT16/AT7</f>
        <v>0.14454108958276493</v>
      </c>
      <c r="AV16" s="61">
        <v>2971356.6690122196</v>
      </c>
      <c r="AW16" s="72">
        <f>+AV16/AV7</f>
        <v>0.14085378766217493</v>
      </c>
      <c r="AX16" s="61">
        <v>2960132.2772243852</v>
      </c>
      <c r="AY16" s="72">
        <f>+AX16/AX7</f>
        <v>0.14086626731243948</v>
      </c>
      <c r="AZ16" s="61">
        <v>2960131.7077109362</v>
      </c>
      <c r="BA16" s="72">
        <f>+AZ16/AZ7</f>
        <v>0.14029531247092183</v>
      </c>
      <c r="BB16" s="61">
        <v>2953351.5616339543</v>
      </c>
      <c r="BC16" s="72">
        <f>+BB16/BB7</f>
        <v>0.13882141812882626</v>
      </c>
      <c r="BD16" s="61">
        <v>2831376.8947565001</v>
      </c>
      <c r="BE16" s="72">
        <f>+BD16/BD7</f>
        <v>0.13284325745236233</v>
      </c>
      <c r="BF16" s="61">
        <v>2753321.2780725705</v>
      </c>
      <c r="BG16" s="72">
        <f>+BF16/BF7</f>
        <v>0.12733726774031337</v>
      </c>
      <c r="BH16" s="61">
        <v>2753320.4628460002</v>
      </c>
      <c r="BI16" s="72">
        <f>+BH16/BH7</f>
        <v>0.1267165791474302</v>
      </c>
      <c r="BJ16" s="61">
        <v>2753319.7990235165</v>
      </c>
      <c r="BK16" s="72">
        <f>+BJ16/BJ7</f>
        <v>0.12665277072998588</v>
      </c>
      <c r="BL16" s="61">
        <v>2753318.9446189124</v>
      </c>
      <c r="BM16" s="72">
        <f>+BL16/BL7</f>
        <v>0.12835927881091991</v>
      </c>
      <c r="BN16" s="61">
        <v>2753668.2104567406</v>
      </c>
      <c r="BO16" s="72">
        <f>+BN16/BN7</f>
        <v>0.12849931112141297</v>
      </c>
      <c r="BP16" s="61">
        <v>2753667.4344998202</v>
      </c>
      <c r="BQ16" s="72">
        <f>+BP16/BP7</f>
        <v>0.12928812409516083</v>
      </c>
      <c r="BR16" s="61">
        <v>2753666.4819635502</v>
      </c>
      <c r="BS16" s="72">
        <f>+BR16/BR7</f>
        <v>0.12907813587200728</v>
      </c>
      <c r="BT16" s="61">
        <v>2631474.6974100703</v>
      </c>
      <c r="BU16" s="72">
        <f>+BT16/BT7</f>
        <v>0.1237778407368072</v>
      </c>
      <c r="BV16" s="61">
        <v>2631467.51758734</v>
      </c>
      <c r="BW16" s="72">
        <f>+BV16/BV7</f>
        <v>0.1239872176333504</v>
      </c>
      <c r="BX16" s="61">
        <v>2631466.65730824</v>
      </c>
      <c r="BY16" s="72">
        <f>+BX16/BX7</f>
        <v>0.12452483396391355</v>
      </c>
      <c r="BZ16" s="60">
        <v>2476342.1796601899</v>
      </c>
      <c r="CA16" s="71">
        <f>+BZ16/BZ7</f>
        <v>0.11778022130119521</v>
      </c>
      <c r="CB16" s="60">
        <v>2476341.0165182902</v>
      </c>
      <c r="CC16" s="71">
        <f>+CB16/CB7</f>
        <v>0.11855238522986311</v>
      </c>
      <c r="CD16" s="61">
        <v>2432640.0872163903</v>
      </c>
      <c r="CE16" s="72">
        <f>+CD16/CD7</f>
        <v>0.11507574611318518</v>
      </c>
      <c r="CF16" s="61">
        <v>2432639.0110480399</v>
      </c>
      <c r="CG16" s="72">
        <f>+CF16/CF7</f>
        <v>0.11386896400558977</v>
      </c>
      <c r="CH16" s="61">
        <v>2431220.77458499</v>
      </c>
      <c r="CI16" s="72">
        <f>+CH16/CH7</f>
        <v>0.11572677443142634</v>
      </c>
      <c r="CJ16" s="61">
        <v>2396897.33223414</v>
      </c>
      <c r="CK16" s="72">
        <f>+CJ16/CJ7</f>
        <v>0.11382750279344193</v>
      </c>
      <c r="CL16" s="61">
        <v>2399996.29626974</v>
      </c>
      <c r="CM16" s="72">
        <f>+CL16/CL7</f>
        <v>0.11266478433287577</v>
      </c>
      <c r="CN16" s="61">
        <v>2399995.2339706896</v>
      </c>
      <c r="CO16" s="72">
        <f>+CN16/CN7</f>
        <v>0.11315516942700353</v>
      </c>
      <c r="CP16" s="61">
        <v>2399994.0468215598</v>
      </c>
      <c r="CQ16" s="72">
        <f>+CP16/CP7</f>
        <v>0.11238027727088744</v>
      </c>
      <c r="CR16" s="61">
        <v>2352340.0120667601</v>
      </c>
      <c r="CS16" s="72">
        <f>+CR16/CR7</f>
        <v>0.1093575115015798</v>
      </c>
      <c r="CT16" s="61">
        <v>2352304.0672352901</v>
      </c>
      <c r="CU16" s="72">
        <f>+CT16/CT7</f>
        <v>0.10925363074390661</v>
      </c>
      <c r="CV16" s="61">
        <v>2352303.01818784</v>
      </c>
      <c r="CW16" s="72">
        <f>+CV16/CV7</f>
        <v>0.10924871214691309</v>
      </c>
      <c r="CX16" s="61">
        <v>2352301.9612130802</v>
      </c>
      <c r="CY16" s="72">
        <f>+CX16/CX7</f>
        <v>0.10860486491281894</v>
      </c>
      <c r="CZ16" s="61">
        <v>2304055.2784761847</v>
      </c>
      <c r="DA16" s="72">
        <f>+CZ16/CZ7</f>
        <v>0.10551835881857358</v>
      </c>
      <c r="DB16" s="61">
        <v>2304054.1958747897</v>
      </c>
      <c r="DC16" s="72">
        <f>+DB16/DB7</f>
        <v>0.10463240030233513</v>
      </c>
      <c r="DD16" s="61">
        <v>2294949.7902451903</v>
      </c>
      <c r="DE16" s="72">
        <f>+DD16/DD7</f>
        <v>0.10362256597560128</v>
      </c>
      <c r="DF16" s="61">
        <v>2294948.94534114</v>
      </c>
      <c r="DG16" s="72">
        <f>+DF16/DF7</f>
        <v>0.10370085208319919</v>
      </c>
      <c r="DH16" s="62">
        <v>2294947.96453354</v>
      </c>
      <c r="DI16" s="73">
        <f>+DH16/DH7</f>
        <v>0.10379928956576562</v>
      </c>
      <c r="DJ16" s="358">
        <f>SUM(DH16:DH20)</f>
        <v>22109476.607539751</v>
      </c>
    </row>
    <row r="17" spans="1:114" s="26" customFormat="1">
      <c r="A17" s="63" t="s">
        <v>53</v>
      </c>
      <c r="B17" s="64">
        <f>+B16/B64</f>
        <v>8.3479651073248937E-2</v>
      </c>
      <c r="C17" s="65"/>
      <c r="D17" s="66">
        <v>0</v>
      </c>
      <c r="E17" s="67"/>
      <c r="F17" s="66">
        <v>0</v>
      </c>
      <c r="G17" s="67"/>
      <c r="H17" s="66">
        <v>0</v>
      </c>
      <c r="I17" s="67"/>
      <c r="J17" s="66">
        <v>0</v>
      </c>
      <c r="K17" s="67"/>
      <c r="L17" s="66">
        <v>0</v>
      </c>
      <c r="M17" s="67"/>
      <c r="N17" s="66">
        <v>0</v>
      </c>
      <c r="O17" s="67"/>
      <c r="P17" s="66">
        <v>0</v>
      </c>
      <c r="Q17" s="67"/>
      <c r="R17" s="66">
        <v>0</v>
      </c>
      <c r="S17" s="67"/>
      <c r="T17" s="66">
        <v>0</v>
      </c>
      <c r="U17" s="67"/>
      <c r="V17" s="66">
        <v>0</v>
      </c>
      <c r="W17" s="67"/>
      <c r="X17" s="66">
        <v>0</v>
      </c>
      <c r="Y17" s="67"/>
      <c r="Z17" s="66">
        <f>+Z16/Z64</f>
        <v>7.4255222909554677E-2</v>
      </c>
      <c r="AA17" s="67"/>
      <c r="AB17" s="66">
        <v>0</v>
      </c>
      <c r="AC17" s="67"/>
      <c r="AD17" s="66">
        <v>0</v>
      </c>
      <c r="AE17" s="67"/>
      <c r="AF17" s="64">
        <v>0</v>
      </c>
      <c r="AG17" s="65"/>
      <c r="AH17" s="64">
        <v>0</v>
      </c>
      <c r="AI17" s="65"/>
      <c r="AJ17" s="64">
        <v>0</v>
      </c>
      <c r="AK17" s="65"/>
      <c r="AL17" s="64">
        <v>0</v>
      </c>
      <c r="AM17" s="65"/>
      <c r="AN17" s="64">
        <v>0</v>
      </c>
      <c r="AO17" s="65"/>
      <c r="AP17" s="66">
        <v>0</v>
      </c>
      <c r="AQ17" s="67"/>
      <c r="AR17" s="66">
        <v>0</v>
      </c>
      <c r="AS17" s="67"/>
      <c r="AT17" s="66">
        <v>0</v>
      </c>
      <c r="AU17" s="67"/>
      <c r="AV17" s="66">
        <v>0</v>
      </c>
      <c r="AW17" s="67"/>
      <c r="AX17" s="66">
        <f>+AX16/AX64</f>
        <v>6.6059590664886647E-2</v>
      </c>
      <c r="AY17" s="67"/>
      <c r="AZ17" s="68" t="e">
        <f>+AZ16/AZ64</f>
        <v>#DIV/0!</v>
      </c>
      <c r="BA17" s="67"/>
      <c r="BB17" s="68" t="e">
        <f>+BB16/BB64</f>
        <v>#DIV/0!</v>
      </c>
      <c r="BC17" s="67"/>
      <c r="BD17" s="68" t="e">
        <f>+BD16/BD64</f>
        <v>#DIV/0!</v>
      </c>
      <c r="BE17" s="67"/>
      <c r="BF17" s="68" t="e">
        <f>+BF16/BF64</f>
        <v>#DIV/0!</v>
      </c>
      <c r="BG17" s="67"/>
      <c r="BH17" s="68" t="e">
        <f>+BH16/BH64</f>
        <v>#DIV/0!</v>
      </c>
      <c r="BI17" s="67"/>
      <c r="BJ17" s="68" t="e">
        <f>+BJ16/BJ64</f>
        <v>#DIV/0!</v>
      </c>
      <c r="BK17" s="67"/>
      <c r="BL17" s="68" t="e">
        <f>+BL16/BL64</f>
        <v>#DIV/0!</v>
      </c>
      <c r="BM17" s="67"/>
      <c r="BN17" s="68" t="e">
        <f>+BN16/BN64</f>
        <v>#DIV/0!</v>
      </c>
      <c r="BO17" s="67"/>
      <c r="BP17" s="68"/>
      <c r="BQ17" s="67"/>
      <c r="BR17" s="68"/>
      <c r="BS17" s="67"/>
      <c r="BT17" s="68"/>
      <c r="BU17" s="67"/>
      <c r="BV17" s="66">
        <f>+BV16/BV64</f>
        <v>5.5918151655914627E-2</v>
      </c>
      <c r="BW17" s="67"/>
      <c r="BX17" s="66"/>
      <c r="BY17" s="67"/>
      <c r="BZ17" s="64"/>
      <c r="CA17" s="65"/>
      <c r="CB17" s="64"/>
      <c r="CC17" s="65"/>
      <c r="CD17" s="66"/>
      <c r="CE17" s="67"/>
      <c r="CF17" s="66"/>
      <c r="CG17" s="67"/>
      <c r="CH17" s="66"/>
      <c r="CI17" s="67"/>
      <c r="CJ17" s="66"/>
      <c r="CK17" s="67"/>
      <c r="CL17" s="66"/>
      <c r="CM17" s="67"/>
      <c r="CN17" s="66"/>
      <c r="CO17" s="67"/>
      <c r="CP17" s="66"/>
      <c r="CQ17" s="67"/>
      <c r="CR17" s="66"/>
      <c r="CS17" s="67"/>
      <c r="CT17" s="66">
        <f>+CT16/CT64</f>
        <v>4.7892890191404421E-2</v>
      </c>
      <c r="CU17" s="67"/>
      <c r="CV17" s="66"/>
      <c r="CW17" s="67"/>
      <c r="CX17" s="66"/>
      <c r="CY17" s="67"/>
      <c r="CZ17" s="66"/>
      <c r="DA17" s="67"/>
      <c r="DB17" s="66"/>
      <c r="DC17" s="67"/>
      <c r="DD17" s="66"/>
      <c r="DE17" s="67"/>
      <c r="DF17" s="66"/>
      <c r="DG17" s="67"/>
      <c r="DH17" s="74"/>
      <c r="DI17" s="70"/>
      <c r="DJ17" s="358"/>
    </row>
    <row r="18" spans="1:114" s="26" customFormat="1">
      <c r="A18" s="59" t="s">
        <v>57</v>
      </c>
      <c r="B18" s="60">
        <v>14278820.304710202</v>
      </c>
      <c r="C18" s="71">
        <f>+B18/B7</f>
        <v>0.77092325154444907</v>
      </c>
      <c r="D18" s="61">
        <v>14585803.347646119</v>
      </c>
      <c r="E18" s="72">
        <f>+D18/D7</f>
        <v>0.77448191837634972</v>
      </c>
      <c r="F18" s="61">
        <v>14999434.848457478</v>
      </c>
      <c r="G18" s="72">
        <f>+F18/F7</f>
        <v>0.78016947082646493</v>
      </c>
      <c r="H18" s="61">
        <v>15395064.937464938</v>
      </c>
      <c r="I18" s="72">
        <f>+H18/H7</f>
        <v>0.78919987460187091</v>
      </c>
      <c r="J18" s="61">
        <v>15801078.574728291</v>
      </c>
      <c r="K18" s="72">
        <f>+J18/J7</f>
        <v>0.79983652408400618</v>
      </c>
      <c r="L18" s="61">
        <v>15861460.79070553</v>
      </c>
      <c r="M18" s="72">
        <f>+L18/L7</f>
        <v>0.80036833813891062</v>
      </c>
      <c r="N18" s="61">
        <v>16090651.880160734</v>
      </c>
      <c r="O18" s="72">
        <f>+N18/N7</f>
        <v>0.80212235329476611</v>
      </c>
      <c r="P18" s="61">
        <v>16042730.463080285</v>
      </c>
      <c r="Q18" s="72">
        <f>+P18/P7</f>
        <v>0.80147344493906258</v>
      </c>
      <c r="R18" s="61">
        <v>16490036.578800954</v>
      </c>
      <c r="S18" s="72">
        <f>+R18/R7</f>
        <v>0.79955022095901529</v>
      </c>
      <c r="T18" s="61">
        <v>16636300.303088548</v>
      </c>
      <c r="U18" s="72">
        <f>+T18/T7</f>
        <v>0.80011751824112698</v>
      </c>
      <c r="V18" s="61">
        <v>16700877.395530483</v>
      </c>
      <c r="W18" s="72">
        <f>+V18/V7</f>
        <v>0.79549492318194226</v>
      </c>
      <c r="X18" s="61">
        <v>16334241.725058725</v>
      </c>
      <c r="Y18" s="72">
        <f>+X18/X7</f>
        <v>0.79061135411399808</v>
      </c>
      <c r="Z18" s="61">
        <v>16154022.607289817</v>
      </c>
      <c r="AA18" s="72">
        <f>+Z18/Z7</f>
        <v>0.78826529607172047</v>
      </c>
      <c r="AB18" s="61">
        <v>16294718.284045495</v>
      </c>
      <c r="AC18" s="72">
        <f>+AB18/AB7</f>
        <v>0.78988246558926711</v>
      </c>
      <c r="AD18" s="61">
        <v>16291626.84777284</v>
      </c>
      <c r="AE18" s="72">
        <f>+AD18/AD7</f>
        <v>0.77988033489693276</v>
      </c>
      <c r="AF18" s="60">
        <v>16351077.138108846</v>
      </c>
      <c r="AG18" s="71">
        <f>+AF18/AF7</f>
        <v>0.77704311809878779</v>
      </c>
      <c r="AH18" s="60">
        <v>16414172.332119212</v>
      </c>
      <c r="AI18" s="71">
        <f>+AH18/AH7</f>
        <v>0.77620903861073454</v>
      </c>
      <c r="AJ18" s="60">
        <v>16402311.259627711</v>
      </c>
      <c r="AK18" s="71">
        <f>+AJ18/AJ7</f>
        <v>0.77451211855359836</v>
      </c>
      <c r="AL18" s="60">
        <v>16190489.510590792</v>
      </c>
      <c r="AM18" s="71">
        <f>+AL18/AL7</f>
        <v>0.76813469459749717</v>
      </c>
      <c r="AN18" s="60">
        <v>15874989.361501351</v>
      </c>
      <c r="AO18" s="71">
        <f>+AN18/AN7</f>
        <v>0.76309655174072877</v>
      </c>
      <c r="AP18" s="61">
        <v>16204010.579467306</v>
      </c>
      <c r="AQ18" s="72">
        <f>+AP18/AP7</f>
        <v>0.76524299664906248</v>
      </c>
      <c r="AR18" s="61">
        <v>15889928.80262224</v>
      </c>
      <c r="AS18" s="72">
        <f>+AR18/AR7</f>
        <v>0.75993340003051546</v>
      </c>
      <c r="AT18" s="61">
        <v>15890539.45256209</v>
      </c>
      <c r="AU18" s="72">
        <f>+AT18/AT7</f>
        <v>0.75875922920004135</v>
      </c>
      <c r="AV18" s="61">
        <v>15989852.871576518</v>
      </c>
      <c r="AW18" s="72">
        <f>+AV18/AV7</f>
        <v>0.75798081213561463</v>
      </c>
      <c r="AX18" s="61">
        <v>15906062.007058354</v>
      </c>
      <c r="AY18" s="72">
        <f>+AX18/AX7</f>
        <v>0.75693495179731618</v>
      </c>
      <c r="AZ18" s="61">
        <v>15974039.860046886</v>
      </c>
      <c r="BA18" s="72">
        <f>+AZ18/AZ7</f>
        <v>0.75708891862830763</v>
      </c>
      <c r="BB18" s="61">
        <v>16142348.731301969</v>
      </c>
      <c r="BC18" s="72">
        <f>+BB18/BB7</f>
        <v>0.75876633582004349</v>
      </c>
      <c r="BD18" s="61">
        <v>16292348.524943151</v>
      </c>
      <c r="BE18" s="72">
        <f>+BD18/BD7</f>
        <v>0.76440852986079488</v>
      </c>
      <c r="BF18" s="61">
        <v>16709494.898399523</v>
      </c>
      <c r="BG18" s="72">
        <f>+BF18/BF7</f>
        <v>0.7727908263478791</v>
      </c>
      <c r="BH18" s="61">
        <v>16814789.792732045</v>
      </c>
      <c r="BI18" s="72">
        <f>+BH18/BH7</f>
        <v>0.77387019432372828</v>
      </c>
      <c r="BJ18" s="61">
        <v>16799600.483900677</v>
      </c>
      <c r="BK18" s="72">
        <f>+BJ18/BJ7</f>
        <v>0.772781988201095</v>
      </c>
      <c r="BL18" s="61">
        <v>16491322.133926187</v>
      </c>
      <c r="BM18" s="72">
        <f>+BL18/BL7</f>
        <v>0.76882274023735186</v>
      </c>
      <c r="BN18" s="61">
        <v>16508119.869302906</v>
      </c>
      <c r="BO18" s="72">
        <f>+BN18/BN7</f>
        <v>0.77034772129038898</v>
      </c>
      <c r="BP18" s="61">
        <v>16356288.449161081</v>
      </c>
      <c r="BQ18" s="72">
        <f>+BP18/BP7</f>
        <v>0.76794816405834265</v>
      </c>
      <c r="BR18" s="61">
        <v>16306253.479270184</v>
      </c>
      <c r="BS18" s="72">
        <f>+BR18/BR7</f>
        <v>0.7643557474904431</v>
      </c>
      <c r="BT18" s="61">
        <v>16350685.95426812</v>
      </c>
      <c r="BU18" s="72">
        <f>+BT18/BT7</f>
        <v>0.76909445641899976</v>
      </c>
      <c r="BV18" s="61">
        <v>16304417.502186097</v>
      </c>
      <c r="BW18" s="72">
        <f>+BV18/BV7</f>
        <v>0.76821748614324614</v>
      </c>
      <c r="BX18" s="61">
        <v>16197208.514760014</v>
      </c>
      <c r="BY18" s="72">
        <f>+BX18/BX7</f>
        <v>0.76647549205223275</v>
      </c>
      <c r="BZ18" s="60">
        <v>16243609.403531669</v>
      </c>
      <c r="CA18" s="71">
        <f>+BZ18/BZ7</f>
        <v>0.77258140090343519</v>
      </c>
      <c r="CB18" s="60">
        <v>16106324.541998081</v>
      </c>
      <c r="CC18" s="71">
        <f>+CB18/CB7</f>
        <v>0.7710744114010647</v>
      </c>
      <c r="CD18" s="61">
        <v>16392492.588004425</v>
      </c>
      <c r="CE18" s="72">
        <f>+CD18/CD7</f>
        <v>0.77544488604477568</v>
      </c>
      <c r="CF18" s="61">
        <v>16576821.859784083</v>
      </c>
      <c r="CG18" s="72">
        <f>+CF18/CF7</f>
        <v>0.77594148704604138</v>
      </c>
      <c r="CH18" s="61">
        <v>16153282.301394386</v>
      </c>
      <c r="CI18" s="72">
        <f>+CH18/CH7</f>
        <v>0.76890065960370091</v>
      </c>
      <c r="CJ18" s="61">
        <v>16298301.738832356</v>
      </c>
      <c r="CK18" s="72">
        <f>+CJ18/CJ7</f>
        <v>0.7739985195678275</v>
      </c>
      <c r="CL18" s="61">
        <v>16490103.60187115</v>
      </c>
      <c r="CM18" s="72">
        <f>+CL18/CL7</f>
        <v>0.77410701375631763</v>
      </c>
      <c r="CN18" s="61">
        <v>16366127.367945081</v>
      </c>
      <c r="CO18" s="72">
        <f>+CN18/CN7</f>
        <v>0.7716314970008652</v>
      </c>
      <c r="CP18" s="61">
        <v>16429078.503376925</v>
      </c>
      <c r="CQ18" s="72">
        <f>+CP18/CP7</f>
        <v>0.76929540719479483</v>
      </c>
      <c r="CR18" s="61">
        <v>16630165.478920614</v>
      </c>
      <c r="CS18" s="72">
        <f>+CR18/CR7</f>
        <v>0.77311677023951542</v>
      </c>
      <c r="CT18" s="61">
        <v>16646086.106955888</v>
      </c>
      <c r="CU18" s="72">
        <f>+CT18/CT7</f>
        <v>0.77313361405616354</v>
      </c>
      <c r="CV18" s="61">
        <v>16606413.368852902</v>
      </c>
      <c r="CW18" s="72">
        <f>+CV18/CV7</f>
        <v>0.7712566195336944</v>
      </c>
      <c r="CX18" s="61">
        <v>16659574.887689471</v>
      </c>
      <c r="CY18" s="72">
        <f>+CX18/CX7</f>
        <v>0.76916608072266601</v>
      </c>
      <c r="CZ18" s="61">
        <v>16844554.271656469</v>
      </c>
      <c r="DA18" s="72">
        <f>+CZ18/CZ7</f>
        <v>0.77142668336980846</v>
      </c>
      <c r="DB18" s="61">
        <v>17014951.09954245</v>
      </c>
      <c r="DC18" s="72">
        <f>+DB18/DB7</f>
        <v>0.77268806339689566</v>
      </c>
      <c r="DD18" s="61">
        <v>17149921.554808229</v>
      </c>
      <c r="DE18" s="72">
        <f>+DD18/DD7</f>
        <v>0.77436067897574201</v>
      </c>
      <c r="DF18" s="61">
        <v>17128526.310900126</v>
      </c>
      <c r="DG18" s="72">
        <f>+DF18/DF7</f>
        <v>0.77397921072523224</v>
      </c>
      <c r="DH18" s="62">
        <v>17106692.528225362</v>
      </c>
      <c r="DI18" s="73">
        <f>+DH18/DH7</f>
        <v>0.77372670696291634</v>
      </c>
      <c r="DJ18" s="358"/>
    </row>
    <row r="19" spans="1:114" s="26" customFormat="1">
      <c r="A19" s="63" t="s">
        <v>53</v>
      </c>
      <c r="B19" s="64">
        <f>+B18/B64</f>
        <v>0.39125151458690571</v>
      </c>
      <c r="C19" s="76"/>
      <c r="D19" s="66">
        <v>0</v>
      </c>
      <c r="E19" s="77"/>
      <c r="F19" s="66">
        <v>0</v>
      </c>
      <c r="G19" s="77"/>
      <c r="H19" s="66">
        <v>0</v>
      </c>
      <c r="I19" s="77"/>
      <c r="J19" s="66">
        <v>0</v>
      </c>
      <c r="K19" s="77"/>
      <c r="L19" s="66">
        <v>0</v>
      </c>
      <c r="M19" s="77"/>
      <c r="N19" s="66">
        <v>0</v>
      </c>
      <c r="O19" s="77"/>
      <c r="P19" s="66">
        <v>0</v>
      </c>
      <c r="Q19" s="77"/>
      <c r="R19" s="66">
        <v>0</v>
      </c>
      <c r="S19" s="77"/>
      <c r="T19" s="66">
        <v>0</v>
      </c>
      <c r="U19" s="77"/>
      <c r="V19" s="66">
        <v>0</v>
      </c>
      <c r="W19" s="77"/>
      <c r="X19" s="66">
        <v>0</v>
      </c>
      <c r="Y19" s="77"/>
      <c r="Z19" s="66">
        <f>+Z18/Z64</f>
        <v>0.4005795732317679</v>
      </c>
      <c r="AA19" s="77"/>
      <c r="AB19" s="66">
        <v>0</v>
      </c>
      <c r="AC19" s="77"/>
      <c r="AD19" s="66">
        <v>0</v>
      </c>
      <c r="AE19" s="77"/>
      <c r="AF19" s="64">
        <v>0</v>
      </c>
      <c r="AG19" s="76"/>
      <c r="AH19" s="64">
        <v>0</v>
      </c>
      <c r="AI19" s="76"/>
      <c r="AJ19" s="64">
        <v>0</v>
      </c>
      <c r="AK19" s="76"/>
      <c r="AL19" s="64">
        <v>0</v>
      </c>
      <c r="AM19" s="76"/>
      <c r="AN19" s="64">
        <v>0</v>
      </c>
      <c r="AO19" s="76"/>
      <c r="AP19" s="66">
        <v>0</v>
      </c>
      <c r="AQ19" s="77"/>
      <c r="AR19" s="66">
        <v>0</v>
      </c>
      <c r="AS19" s="77"/>
      <c r="AT19" s="66">
        <v>0</v>
      </c>
      <c r="AU19" s="77"/>
      <c r="AV19" s="66">
        <v>0</v>
      </c>
      <c r="AW19" s="77"/>
      <c r="AX19" s="66">
        <f>+AX18/AX64</f>
        <v>0.35496655111028708</v>
      </c>
      <c r="AY19" s="77"/>
      <c r="AZ19" s="68" t="e">
        <f>+AZ18/AZ64</f>
        <v>#DIV/0!</v>
      </c>
      <c r="BA19" s="77"/>
      <c r="BB19" s="68" t="e">
        <f>+BB18/BB64</f>
        <v>#DIV/0!</v>
      </c>
      <c r="BC19" s="77"/>
      <c r="BD19" s="68" t="e">
        <f>+BD18/BD64</f>
        <v>#DIV/0!</v>
      </c>
      <c r="BE19" s="77"/>
      <c r="BF19" s="68" t="e">
        <f>+BF18/BF64</f>
        <v>#DIV/0!</v>
      </c>
      <c r="BG19" s="77"/>
      <c r="BH19" s="68" t="e">
        <f>+BH18/BH64</f>
        <v>#DIV/0!</v>
      </c>
      <c r="BI19" s="77"/>
      <c r="BJ19" s="68" t="e">
        <f>+BJ18/BJ64</f>
        <v>#DIV/0!</v>
      </c>
      <c r="BK19" s="77"/>
      <c r="BL19" s="68" t="e">
        <f>+BL18/BL64</f>
        <v>#DIV/0!</v>
      </c>
      <c r="BM19" s="77"/>
      <c r="BN19" s="68" t="e">
        <f>+BN18/BN64</f>
        <v>#DIV/0!</v>
      </c>
      <c r="BO19" s="77"/>
      <c r="BP19" s="68"/>
      <c r="BQ19" s="77"/>
      <c r="BR19" s="68"/>
      <c r="BS19" s="77"/>
      <c r="BT19" s="68"/>
      <c r="BU19" s="77"/>
      <c r="BV19" s="66">
        <f>+BV18/BV64</f>
        <v>0.34646556890981295</v>
      </c>
      <c r="BW19" s="77"/>
      <c r="BX19" s="66"/>
      <c r="BY19" s="77"/>
      <c r="BZ19" s="64"/>
      <c r="CA19" s="76"/>
      <c r="CB19" s="64"/>
      <c r="CC19" s="76"/>
      <c r="CD19" s="66"/>
      <c r="CE19" s="77"/>
      <c r="CF19" s="66"/>
      <c r="CG19" s="77"/>
      <c r="CH19" s="66"/>
      <c r="CI19" s="77"/>
      <c r="CJ19" s="66"/>
      <c r="CK19" s="77"/>
      <c r="CL19" s="66"/>
      <c r="CM19" s="77"/>
      <c r="CN19" s="66"/>
      <c r="CO19" s="77"/>
      <c r="CP19" s="66"/>
      <c r="CQ19" s="77"/>
      <c r="CR19" s="66"/>
      <c r="CS19" s="77"/>
      <c r="CT19" s="66">
        <f>+CT18/CT64</f>
        <v>0.33891416723778417</v>
      </c>
      <c r="CU19" s="77"/>
      <c r="CV19" s="66"/>
      <c r="CW19" s="77"/>
      <c r="CX19" s="66"/>
      <c r="CY19" s="77"/>
      <c r="CZ19" s="66"/>
      <c r="DA19" s="77"/>
      <c r="DB19" s="66"/>
      <c r="DC19" s="77"/>
      <c r="DD19" s="66"/>
      <c r="DE19" s="77"/>
      <c r="DF19" s="66"/>
      <c r="DG19" s="77"/>
      <c r="DH19" s="74"/>
      <c r="DI19" s="78"/>
      <c r="DJ19" s="358"/>
    </row>
    <row r="20" spans="1:114" s="26" customFormat="1">
      <c r="A20" s="59" t="s">
        <v>58</v>
      </c>
      <c r="B20" s="60">
        <v>1196283.7063784848</v>
      </c>
      <c r="C20" s="71">
        <f>+B20/B7</f>
        <v>6.4588173603299923E-2</v>
      </c>
      <c r="D20" s="61">
        <v>1200567.8266635858</v>
      </c>
      <c r="E20" s="72">
        <f>+D20/D7</f>
        <v>6.3748156434962108E-2</v>
      </c>
      <c r="F20" s="61">
        <v>1203024.1603225968</v>
      </c>
      <c r="G20" s="72">
        <f>+F20/F7</f>
        <v>6.25732057262713E-2</v>
      </c>
      <c r="H20" s="61">
        <v>1206336.9592154387</v>
      </c>
      <c r="I20" s="72">
        <f>+H20/H7</f>
        <v>6.1840660030187337E-2</v>
      </c>
      <c r="J20" s="61">
        <v>1199126.2022503125</v>
      </c>
      <c r="K20" s="72">
        <f>+J20/J7</f>
        <v>6.0698700345677974E-2</v>
      </c>
      <c r="L20" s="61">
        <v>1201060.9829549657</v>
      </c>
      <c r="M20" s="72">
        <f>+L20/L7</f>
        <v>6.060546349516862E-2</v>
      </c>
      <c r="N20" s="61">
        <v>1212265.4942367852</v>
      </c>
      <c r="O20" s="72">
        <f>+N20/N7</f>
        <v>6.0431687808383525E-2</v>
      </c>
      <c r="P20" s="61">
        <v>1216637.4730263343</v>
      </c>
      <c r="Q20" s="72">
        <f>+P20/P7</f>
        <v>6.0781587585256196E-2</v>
      </c>
      <c r="R20" s="61">
        <v>1243735.6277070199</v>
      </c>
      <c r="S20" s="72">
        <f>+R20/R7</f>
        <v>6.0304844758570918E-2</v>
      </c>
      <c r="T20" s="61">
        <v>1265652.3294056833</v>
      </c>
      <c r="U20" s="72">
        <f>+T20/T7</f>
        <v>6.087114215966475E-2</v>
      </c>
      <c r="V20" s="61">
        <v>1327869.9278033543</v>
      </c>
      <c r="W20" s="72">
        <f>+V20/V7</f>
        <v>6.3248999510422912E-2</v>
      </c>
      <c r="X20" s="61">
        <v>1334991.5483961503</v>
      </c>
      <c r="Y20" s="72">
        <f>+X20/X7</f>
        <v>6.4616374213993633E-2</v>
      </c>
      <c r="Z20" s="61">
        <v>1344644.059366937</v>
      </c>
      <c r="AA20" s="72">
        <f>+Z20/Z7</f>
        <v>6.561438431376479E-2</v>
      </c>
      <c r="AB20" s="61">
        <v>1322549.9753223427</v>
      </c>
      <c r="AC20" s="72">
        <f>+AB20/AB7</f>
        <v>6.4110285134262451E-2</v>
      </c>
      <c r="AD20" s="61">
        <v>1615169.1272662156</v>
      </c>
      <c r="AE20" s="72">
        <f>+AD20/AD7</f>
        <v>7.7318161756188442E-2</v>
      </c>
      <c r="AF20" s="60">
        <v>1685842.4155485879</v>
      </c>
      <c r="AG20" s="71">
        <f>+AF20/AF7</f>
        <v>8.0115348740418063E-2</v>
      </c>
      <c r="AH20" s="60">
        <v>1716125.618569263</v>
      </c>
      <c r="AI20" s="71">
        <f>+AH20/AH7</f>
        <v>8.1153785251681806E-2</v>
      </c>
      <c r="AJ20" s="60">
        <v>1753852.1251396795</v>
      </c>
      <c r="AK20" s="71">
        <f>+AJ20/AJ7</f>
        <v>8.2816360668337641E-2</v>
      </c>
      <c r="AL20" s="60">
        <v>1860083.7269700819</v>
      </c>
      <c r="AM20" s="71">
        <f>+AL20/AL7</f>
        <v>8.8249020797506531E-2</v>
      </c>
      <c r="AN20" s="60">
        <v>1901296.9399377436</v>
      </c>
      <c r="AO20" s="71">
        <f>+AN20/AN7</f>
        <v>9.1393644786951694E-2</v>
      </c>
      <c r="AP20" s="61">
        <v>1943880.7866148257</v>
      </c>
      <c r="AQ20" s="72">
        <f>+AP20/AP7</f>
        <v>9.1800801473345364E-2</v>
      </c>
      <c r="AR20" s="61">
        <v>1992609.4157478258</v>
      </c>
      <c r="AS20" s="72">
        <f>+AR20/AR7</f>
        <v>9.5296238708896835E-2</v>
      </c>
      <c r="AT20" s="61">
        <v>2025161.659057559</v>
      </c>
      <c r="AU20" s="72">
        <f>+AT20/AT7</f>
        <v>9.6699681217193481E-2</v>
      </c>
      <c r="AV20" s="61">
        <v>2134117.1689687632</v>
      </c>
      <c r="AW20" s="72">
        <f>+AV20/AV7</f>
        <v>0.10116540020221042</v>
      </c>
      <c r="AX20" s="61">
        <v>2147582.3543702299</v>
      </c>
      <c r="AY20" s="72">
        <f>+AX20/AX7</f>
        <v>0.10219878089024434</v>
      </c>
      <c r="AZ20" s="61">
        <v>2165120.0306301522</v>
      </c>
      <c r="BA20" s="72">
        <f>+AZ20/AZ7</f>
        <v>0.10261576890077066</v>
      </c>
      <c r="BB20" s="61">
        <v>2178765.8625188819</v>
      </c>
      <c r="BC20" s="72">
        <f>+BB20/BB7</f>
        <v>0.10241224605113032</v>
      </c>
      <c r="BD20" s="61">
        <v>2189941.1453635683</v>
      </c>
      <c r="BE20" s="72">
        <f>+BD20/BD7</f>
        <v>0.10274821268684294</v>
      </c>
      <c r="BF20" s="61">
        <v>2159457.7024333831</v>
      </c>
      <c r="BG20" s="72">
        <f>+BF20/BF7</f>
        <v>9.9871905911807612E-2</v>
      </c>
      <c r="BH20" s="61">
        <v>2160068.3408675757</v>
      </c>
      <c r="BI20" s="72">
        <f>+BH20/BH7</f>
        <v>9.9413226528841589E-2</v>
      </c>
      <c r="BJ20" s="61">
        <v>2186199.8575533177</v>
      </c>
      <c r="BK20" s="72">
        <f>+BJ20/BJ7</f>
        <v>0.10056524106891922</v>
      </c>
      <c r="BL20" s="61">
        <v>2205455.6353410734</v>
      </c>
      <c r="BM20" s="72">
        <f>+BL20/BL7</f>
        <v>0.10281798095172806</v>
      </c>
      <c r="BN20" s="61">
        <v>2167651.3968063304</v>
      </c>
      <c r="BO20" s="72">
        <f>+BN20/BN7</f>
        <v>0.10115296758819807</v>
      </c>
      <c r="BP20" s="61">
        <v>2188732.2500846176</v>
      </c>
      <c r="BQ20" s="72">
        <f>+BP20/BP7</f>
        <v>0.10276371184649644</v>
      </c>
      <c r="BR20" s="61">
        <v>2273410.1442928975</v>
      </c>
      <c r="BS20" s="72">
        <f>+BR20/BR7</f>
        <v>0.1065661166375495</v>
      </c>
      <c r="BT20" s="61">
        <v>2277498.4419511738</v>
      </c>
      <c r="BU20" s="72">
        <f>+BT20/BT7</f>
        <v>0.10712770284419308</v>
      </c>
      <c r="BV20" s="61">
        <v>2287815.0342837605</v>
      </c>
      <c r="BW20" s="72">
        <f>+BV20/BV7</f>
        <v>0.1077952962234035</v>
      </c>
      <c r="BX20" s="61">
        <v>2303387.9959165426</v>
      </c>
      <c r="BY20" s="72">
        <f>+BX20/BX7</f>
        <v>0.10899967398385356</v>
      </c>
      <c r="BZ20" s="60">
        <v>2305159.0194408791</v>
      </c>
      <c r="CA20" s="71">
        <f>+BZ20/BZ7</f>
        <v>0.1096383777953696</v>
      </c>
      <c r="CB20" s="60">
        <v>2305492.9691832047</v>
      </c>
      <c r="CC20" s="71">
        <f>+CB20/CB7</f>
        <v>0.11037320336907219</v>
      </c>
      <c r="CD20" s="61">
        <v>2314335.6261510146</v>
      </c>
      <c r="CE20" s="72">
        <f>+CD20/CD7</f>
        <v>0.10947936784203924</v>
      </c>
      <c r="CF20" s="61">
        <v>2354033.8469087244</v>
      </c>
      <c r="CG20" s="72">
        <f>+CF20/CF7</f>
        <v>0.11018954894836884</v>
      </c>
      <c r="CH20" s="61">
        <v>2423779.4630419221</v>
      </c>
      <c r="CI20" s="72">
        <f>+CH20/CH7</f>
        <v>0.11537256596487291</v>
      </c>
      <c r="CJ20" s="61">
        <v>2362078.5939253331</v>
      </c>
      <c r="CK20" s="72">
        <f>+CJ20/CJ7</f>
        <v>0.11217397763873052</v>
      </c>
      <c r="CL20" s="61">
        <v>2411998.2728260728</v>
      </c>
      <c r="CM20" s="72">
        <f>+CL20/CL7</f>
        <v>0.11322820191080668</v>
      </c>
      <c r="CN20" s="61">
        <v>2443648.4242230584</v>
      </c>
      <c r="CO20" s="72">
        <f>+CN20/CN7</f>
        <v>0.1152133335721313</v>
      </c>
      <c r="CP20" s="61">
        <v>2526934.9726917245</v>
      </c>
      <c r="CQ20" s="72">
        <f>+CP20/CP7</f>
        <v>0.11832431553431774</v>
      </c>
      <c r="CR20" s="61">
        <v>2528042.616471875</v>
      </c>
      <c r="CS20" s="72">
        <f>+CR20/CR7</f>
        <v>0.11752571825890487</v>
      </c>
      <c r="CT20" s="61">
        <v>2532281.6324891211</v>
      </c>
      <c r="CU20" s="72">
        <f>+CT20/CT7</f>
        <v>0.11761275519992984</v>
      </c>
      <c r="CV20" s="61">
        <v>2572915.1714581982</v>
      </c>
      <c r="CW20" s="72">
        <f>+CV20/CV7</f>
        <v>0.11949466831939266</v>
      </c>
      <c r="CX20" s="61">
        <v>2647391.9426139058</v>
      </c>
      <c r="CY20" s="72">
        <f>+CX20/CX7</f>
        <v>0.12222905436451487</v>
      </c>
      <c r="CZ20" s="61">
        <v>2686977.2072176668</v>
      </c>
      <c r="DA20" s="72">
        <f>+CZ20/CZ7</f>
        <v>0.12305495781161792</v>
      </c>
      <c r="DB20" s="61">
        <v>2701460.5375105073</v>
      </c>
      <c r="DC20" s="72">
        <f>+DB20/DB7</f>
        <v>0.12267953630076918</v>
      </c>
      <c r="DD20" s="61">
        <v>2702329.5917150569</v>
      </c>
      <c r="DE20" s="72">
        <f>+DD20/DD7</f>
        <v>0.12201675504865657</v>
      </c>
      <c r="DF20" s="61">
        <v>2706998.1124819014</v>
      </c>
      <c r="DG20" s="72">
        <f>+DF20/DF7</f>
        <v>0.12231993719156871</v>
      </c>
      <c r="DH20" s="62">
        <v>2707836.1147808474</v>
      </c>
      <c r="DI20" s="73">
        <f>+DH20/DH7</f>
        <v>0.122474003471318</v>
      </c>
      <c r="DJ20" s="391"/>
    </row>
    <row r="21" spans="1:114" s="26" customFormat="1">
      <c r="A21" s="63" t="s">
        <v>53</v>
      </c>
      <c r="B21" s="64">
        <f>+B20/B64</f>
        <v>3.2779165365770649E-2</v>
      </c>
      <c r="C21" s="76"/>
      <c r="D21" s="66">
        <v>0</v>
      </c>
      <c r="E21" s="77"/>
      <c r="F21" s="66">
        <v>0</v>
      </c>
      <c r="G21" s="77"/>
      <c r="H21" s="66">
        <v>0</v>
      </c>
      <c r="I21" s="77"/>
      <c r="J21" s="66">
        <v>0</v>
      </c>
      <c r="K21" s="77"/>
      <c r="L21" s="66">
        <v>0</v>
      </c>
      <c r="M21" s="77"/>
      <c r="N21" s="66">
        <v>0</v>
      </c>
      <c r="O21" s="77"/>
      <c r="P21" s="66">
        <v>0</v>
      </c>
      <c r="Q21" s="77"/>
      <c r="R21" s="66">
        <v>0</v>
      </c>
      <c r="S21" s="77"/>
      <c r="T21" s="66">
        <v>0</v>
      </c>
      <c r="U21" s="77"/>
      <c r="V21" s="66">
        <v>0</v>
      </c>
      <c r="W21" s="77"/>
      <c r="X21" s="66">
        <v>0</v>
      </c>
      <c r="Y21" s="77"/>
      <c r="Z21" s="66">
        <f>+Z20/Z64</f>
        <v>3.334382751245929E-2</v>
      </c>
      <c r="AA21" s="77"/>
      <c r="AB21" s="66">
        <v>0</v>
      </c>
      <c r="AC21" s="77"/>
      <c r="AD21" s="66">
        <v>0</v>
      </c>
      <c r="AE21" s="77"/>
      <c r="AF21" s="64">
        <v>0</v>
      </c>
      <c r="AG21" s="76"/>
      <c r="AH21" s="64">
        <v>0</v>
      </c>
      <c r="AI21" s="76"/>
      <c r="AJ21" s="64">
        <v>0</v>
      </c>
      <c r="AK21" s="76"/>
      <c r="AL21" s="64">
        <v>0</v>
      </c>
      <c r="AM21" s="76"/>
      <c r="AN21" s="64">
        <v>0</v>
      </c>
      <c r="AO21" s="76"/>
      <c r="AP21" s="66">
        <v>0</v>
      </c>
      <c r="AQ21" s="77"/>
      <c r="AR21" s="66">
        <v>0</v>
      </c>
      <c r="AS21" s="77"/>
      <c r="AT21" s="66">
        <v>0</v>
      </c>
      <c r="AU21" s="77"/>
      <c r="AV21" s="66">
        <v>0</v>
      </c>
      <c r="AW21" s="77"/>
      <c r="AX21" s="66">
        <f>+AX20/AX64</f>
        <v>4.7926375567870258E-2</v>
      </c>
      <c r="AY21" s="77"/>
      <c r="AZ21" s="68" t="e">
        <f>+AZ20/AZ64</f>
        <v>#DIV/0!</v>
      </c>
      <c r="BA21" s="77"/>
      <c r="BB21" s="68" t="e">
        <f>+BB20/BB64</f>
        <v>#DIV/0!</v>
      </c>
      <c r="BC21" s="77"/>
      <c r="BD21" s="68" t="e">
        <f>+BD20/BD64</f>
        <v>#DIV/0!</v>
      </c>
      <c r="BE21" s="77"/>
      <c r="BF21" s="68" t="e">
        <f>+BF20/BF64</f>
        <v>#DIV/0!</v>
      </c>
      <c r="BG21" s="77"/>
      <c r="BH21" s="68" t="e">
        <f>+BH20/BH64</f>
        <v>#DIV/0!</v>
      </c>
      <c r="BI21" s="77"/>
      <c r="BJ21" s="68" t="e">
        <f>+BJ20/BJ64</f>
        <v>#DIV/0!</v>
      </c>
      <c r="BK21" s="77"/>
      <c r="BL21" s="68" t="e">
        <f>+BL20/BL64</f>
        <v>#DIV/0!</v>
      </c>
      <c r="BM21" s="77"/>
      <c r="BN21" s="68" t="e">
        <f>+BN20/BN64</f>
        <v>#DIV/0!</v>
      </c>
      <c r="BO21" s="77"/>
      <c r="BP21" s="68"/>
      <c r="BQ21" s="77"/>
      <c r="BR21" s="68"/>
      <c r="BS21" s="77"/>
      <c r="BT21" s="68"/>
      <c r="BU21" s="77"/>
      <c r="BV21" s="66">
        <f>+BV20/BV64</f>
        <v>4.8615606004156105E-2</v>
      </c>
      <c r="BW21" s="77"/>
      <c r="BX21" s="66"/>
      <c r="BY21" s="77"/>
      <c r="BZ21" s="64"/>
      <c r="CA21" s="76"/>
      <c r="CB21" s="64"/>
      <c r="CC21" s="76"/>
      <c r="CD21" s="66"/>
      <c r="CE21" s="77"/>
      <c r="CF21" s="66"/>
      <c r="CG21" s="77"/>
      <c r="CH21" s="66"/>
      <c r="CI21" s="77"/>
      <c r="CJ21" s="66"/>
      <c r="CK21" s="77"/>
      <c r="CL21" s="66"/>
      <c r="CM21" s="77"/>
      <c r="CN21" s="66"/>
      <c r="CO21" s="77"/>
      <c r="CP21" s="66"/>
      <c r="CQ21" s="77"/>
      <c r="CR21" s="66"/>
      <c r="CS21" s="77"/>
      <c r="CT21" s="66">
        <f>+CT20/CT64</f>
        <v>5.1557231842502653E-2</v>
      </c>
      <c r="CU21" s="77"/>
      <c r="CV21" s="66"/>
      <c r="CW21" s="77"/>
      <c r="CX21" s="66"/>
      <c r="CY21" s="77"/>
      <c r="CZ21" s="66"/>
      <c r="DA21" s="77"/>
      <c r="DB21" s="66"/>
      <c r="DC21" s="77"/>
      <c r="DD21" s="66"/>
      <c r="DE21" s="77"/>
      <c r="DF21" s="66"/>
      <c r="DG21" s="77"/>
      <c r="DH21" s="74"/>
      <c r="DI21" s="78"/>
      <c r="DJ21" s="391"/>
    </row>
    <row r="22" spans="1:114" s="26" customFormat="1" ht="12.75" customHeight="1">
      <c r="A22" s="63"/>
      <c r="B22" s="64"/>
      <c r="C22" s="76"/>
      <c r="D22" s="66"/>
      <c r="E22" s="77"/>
      <c r="F22" s="66"/>
      <c r="G22" s="77"/>
      <c r="H22" s="66"/>
      <c r="I22" s="77"/>
      <c r="J22" s="66"/>
      <c r="K22" s="77"/>
      <c r="L22" s="66"/>
      <c r="M22" s="77"/>
      <c r="N22" s="66"/>
      <c r="O22" s="77"/>
      <c r="P22" s="66"/>
      <c r="Q22" s="77"/>
      <c r="R22" s="66"/>
      <c r="S22" s="77"/>
      <c r="T22" s="66"/>
      <c r="U22" s="77"/>
      <c r="V22" s="66"/>
      <c r="W22" s="77"/>
      <c r="X22" s="66"/>
      <c r="Y22" s="77"/>
      <c r="Z22" s="66"/>
      <c r="AA22" s="77"/>
      <c r="AB22" s="66"/>
      <c r="AC22" s="77"/>
      <c r="AD22" s="66"/>
      <c r="AE22" s="77"/>
      <c r="AF22" s="64"/>
      <c r="AG22" s="76"/>
      <c r="AH22" s="64"/>
      <c r="AI22" s="76"/>
      <c r="AJ22" s="64"/>
      <c r="AK22" s="76"/>
      <c r="AL22" s="64"/>
      <c r="AM22" s="76"/>
      <c r="AN22" s="64"/>
      <c r="AO22" s="76"/>
      <c r="AP22" s="66"/>
      <c r="AQ22" s="77"/>
      <c r="AR22" s="66"/>
      <c r="AS22" s="77"/>
      <c r="AT22" s="66"/>
      <c r="AU22" s="77"/>
      <c r="AV22" s="66"/>
      <c r="AW22" s="77"/>
      <c r="AX22" s="66"/>
      <c r="AY22" s="77"/>
      <c r="AZ22" s="66"/>
      <c r="BA22" s="77"/>
      <c r="BB22" s="66"/>
      <c r="BC22" s="77"/>
      <c r="BD22" s="66"/>
      <c r="BE22" s="77"/>
      <c r="BF22" s="66"/>
      <c r="BG22" s="77"/>
      <c r="BH22" s="66"/>
      <c r="BI22" s="77"/>
      <c r="BJ22" s="66"/>
      <c r="BK22" s="77"/>
      <c r="BL22" s="66"/>
      <c r="BM22" s="77"/>
      <c r="BN22" s="66"/>
      <c r="BO22" s="77"/>
      <c r="BP22" s="66"/>
      <c r="BQ22" s="77"/>
      <c r="BR22" s="66"/>
      <c r="BS22" s="77"/>
      <c r="BT22" s="66"/>
      <c r="BU22" s="77"/>
      <c r="BV22" s="66"/>
      <c r="BW22" s="77"/>
      <c r="BX22" s="66"/>
      <c r="BY22" s="77"/>
      <c r="BZ22" s="64"/>
      <c r="CA22" s="76"/>
      <c r="CB22" s="64"/>
      <c r="CC22" s="76"/>
      <c r="CD22" s="66"/>
      <c r="CE22" s="77"/>
      <c r="CF22" s="66"/>
      <c r="CG22" s="77"/>
      <c r="CH22" s="66"/>
      <c r="CI22" s="77"/>
      <c r="CJ22" s="66"/>
      <c r="CK22" s="77"/>
      <c r="CL22" s="66"/>
      <c r="CM22" s="77"/>
      <c r="CN22" s="66"/>
      <c r="CO22" s="77"/>
      <c r="CP22" s="66"/>
      <c r="CQ22" s="77"/>
      <c r="CR22" s="66"/>
      <c r="CS22" s="77"/>
      <c r="CT22" s="66"/>
      <c r="CU22" s="77"/>
      <c r="CV22" s="66"/>
      <c r="CW22" s="77"/>
      <c r="CX22" s="66"/>
      <c r="CY22" s="77"/>
      <c r="CZ22" s="66"/>
      <c r="DA22" s="77"/>
      <c r="DB22" s="66"/>
      <c r="DC22" s="77"/>
      <c r="DD22" s="66"/>
      <c r="DE22" s="77"/>
      <c r="DF22" s="66"/>
      <c r="DG22" s="77"/>
      <c r="DH22" s="74"/>
      <c r="DI22" s="78"/>
      <c r="DJ22" s="391"/>
    </row>
    <row r="23" spans="1:114" s="26" customFormat="1" ht="12.75" customHeight="1">
      <c r="A23" s="63" t="s">
        <v>59</v>
      </c>
      <c r="B23" s="79">
        <v>7.5917915946438805E-2</v>
      </c>
      <c r="C23" s="80"/>
      <c r="D23" s="81">
        <v>7.8463380670478006E-2</v>
      </c>
      <c r="E23" s="82"/>
      <c r="F23" s="81">
        <v>8.0632926306763303E-2</v>
      </c>
      <c r="G23" s="82"/>
      <c r="H23" s="81">
        <v>8.2863105410117863E-2</v>
      </c>
      <c r="I23" s="82"/>
      <c r="J23" s="81">
        <v>8.5618216226139576E-2</v>
      </c>
      <c r="K23" s="82"/>
      <c r="L23" s="81">
        <v>8.7608619596205112E-2</v>
      </c>
      <c r="M23" s="82"/>
      <c r="N23" s="81">
        <v>8.9281159489660769E-2</v>
      </c>
      <c r="O23" s="82"/>
      <c r="P23" s="81">
        <v>9.1223919102259521E-2</v>
      </c>
      <c r="Q23" s="82"/>
      <c r="R23" s="81">
        <v>8.9593560280789825E-2</v>
      </c>
      <c r="S23" s="82"/>
      <c r="T23" s="81">
        <v>8.8165073045221531E-2</v>
      </c>
      <c r="U23" s="82"/>
      <c r="V23" s="81">
        <v>8.5872611635179272E-2</v>
      </c>
      <c r="W23" s="82"/>
      <c r="X23" s="81">
        <v>8.7202326336372343E-2</v>
      </c>
      <c r="Y23" s="82"/>
      <c r="Z23" s="81">
        <v>8.6693174751580893E-2</v>
      </c>
      <c r="AA23" s="82"/>
      <c r="AB23" s="81">
        <v>8.6592259099561253E-2</v>
      </c>
      <c r="AC23" s="82"/>
      <c r="AD23" s="81">
        <v>8.5427425890590339E-2</v>
      </c>
      <c r="AE23" s="82"/>
      <c r="AF23" s="79">
        <v>8.6296042997358796E-2</v>
      </c>
      <c r="AG23" s="80"/>
      <c r="AH23" s="79">
        <v>8.6470000000000005E-2</v>
      </c>
      <c r="AI23" s="80"/>
      <c r="AJ23" s="79">
        <v>8.7368257560614018E-2</v>
      </c>
      <c r="AK23" s="80"/>
      <c r="AL23" s="79">
        <v>8.9108398822095827E-2</v>
      </c>
      <c r="AM23" s="80"/>
      <c r="AN23" s="79">
        <v>9.0369987535430088E-2</v>
      </c>
      <c r="AO23" s="80"/>
      <c r="AP23" s="81">
        <v>9.231586932239022E-2</v>
      </c>
      <c r="AQ23" s="82"/>
      <c r="AR23" s="81">
        <v>9.5080033476841144E-2</v>
      </c>
      <c r="AS23" s="82"/>
      <c r="AT23" s="81">
        <v>9.535546316956757E-2</v>
      </c>
      <c r="AU23" s="82"/>
      <c r="AV23" s="81">
        <v>9.4706748060050097E-2</v>
      </c>
      <c r="AW23" s="82"/>
      <c r="AX23" s="81">
        <v>9.3118703997801464E-2</v>
      </c>
      <c r="AY23" s="82"/>
      <c r="AZ23" s="81">
        <v>9.1246336199152206E-2</v>
      </c>
      <c r="BA23" s="82"/>
      <c r="BB23" s="81">
        <v>8.9174665516743287E-2</v>
      </c>
      <c r="BC23" s="82"/>
      <c r="BD23" s="81">
        <v>8.5435325372392804E-2</v>
      </c>
      <c r="BE23" s="82"/>
      <c r="BF23" s="81">
        <v>8.1831831305954755E-2</v>
      </c>
      <c r="BG23" s="82"/>
      <c r="BH23" s="81">
        <v>7.7409074334522709E-2</v>
      </c>
      <c r="BI23" s="82"/>
      <c r="BJ23" s="81">
        <v>7.0735801195536921E-2</v>
      </c>
      <c r="BK23" s="82"/>
      <c r="BL23" s="81">
        <v>8.3216299366840898E-2</v>
      </c>
      <c r="BM23" s="82"/>
      <c r="BN23" s="81">
        <v>8.3853410170677781E-2</v>
      </c>
      <c r="BO23" s="82"/>
      <c r="BP23" s="81">
        <v>8.3667402828250304E-2</v>
      </c>
      <c r="BQ23" s="82"/>
      <c r="BR23" s="81">
        <v>8.1039932457498326E-2</v>
      </c>
      <c r="BS23" s="82"/>
      <c r="BT23" s="81">
        <v>8.141751593339186E-2</v>
      </c>
      <c r="BU23" s="82"/>
      <c r="BV23" s="81">
        <v>8.1488430238769421E-2</v>
      </c>
      <c r="BW23" s="82"/>
      <c r="BX23" s="81">
        <v>8.1715477604905495E-2</v>
      </c>
      <c r="BY23" s="82"/>
      <c r="BZ23" s="373">
        <v>8.1396574536683558E-2</v>
      </c>
      <c r="CA23" s="80"/>
      <c r="CB23" s="79">
        <v>8.0987072878542343E-2</v>
      </c>
      <c r="CC23" s="80"/>
      <c r="CD23" s="81">
        <v>8.1101621610672373E-2</v>
      </c>
      <c r="CE23" s="82"/>
      <c r="CF23" s="81">
        <v>8.0904009487510808E-2</v>
      </c>
      <c r="CG23" s="82"/>
      <c r="CH23" s="81">
        <v>8.0981934322496854E-2</v>
      </c>
      <c r="CI23" s="82"/>
      <c r="CJ23" s="81">
        <v>8.1219418812352326E-2</v>
      </c>
      <c r="CK23" s="82"/>
      <c r="CL23" s="81">
        <v>8.0744814995522551E-2</v>
      </c>
      <c r="CM23" s="82"/>
      <c r="CN23" s="81">
        <v>8.0874133836834186E-2</v>
      </c>
      <c r="CO23" s="82"/>
      <c r="CP23" s="81">
        <v>8.0536577715817181E-2</v>
      </c>
      <c r="CQ23" s="82"/>
      <c r="CR23" s="203">
        <v>8.0002452970735535E-2</v>
      </c>
      <c r="CS23" s="82"/>
      <c r="CT23" s="203">
        <v>7.9940313653762821E-2</v>
      </c>
      <c r="CU23" s="82"/>
      <c r="CV23" s="203">
        <v>8.0684486876727621E-2</v>
      </c>
      <c r="CW23" s="82"/>
      <c r="CX23" s="203">
        <v>7.9862278248743604E-2</v>
      </c>
      <c r="CY23" s="82"/>
      <c r="CZ23" s="203">
        <v>7.960451744317254E-2</v>
      </c>
      <c r="DA23" s="82"/>
      <c r="DB23" s="203">
        <v>7.9493451871378129E-2</v>
      </c>
      <c r="DC23" s="82"/>
      <c r="DD23" s="203">
        <v>7.9413689912793364E-2</v>
      </c>
      <c r="DE23" s="82"/>
      <c r="DF23" s="203">
        <v>7.9159405241940983E-2</v>
      </c>
      <c r="DG23" s="82"/>
      <c r="DH23" s="226">
        <v>7.898953907970549E-2</v>
      </c>
      <c r="DI23" s="83"/>
      <c r="DJ23" s="392"/>
    </row>
    <row r="24" spans="1:114" s="26" customFormat="1">
      <c r="A24" s="63"/>
      <c r="B24" s="64"/>
      <c r="C24" s="76"/>
      <c r="D24" s="66"/>
      <c r="E24" s="77"/>
      <c r="F24" s="66"/>
      <c r="G24" s="77"/>
      <c r="H24" s="66"/>
      <c r="I24" s="77"/>
      <c r="J24" s="66"/>
      <c r="K24" s="77"/>
      <c r="L24" s="66"/>
      <c r="M24" s="77"/>
      <c r="N24" s="66"/>
      <c r="O24" s="77"/>
      <c r="P24" s="66"/>
      <c r="Q24" s="77"/>
      <c r="R24" s="66"/>
      <c r="S24" s="77"/>
      <c r="T24" s="66"/>
      <c r="U24" s="77"/>
      <c r="V24" s="66"/>
      <c r="W24" s="77"/>
      <c r="X24" s="66"/>
      <c r="Y24" s="77"/>
      <c r="Z24" s="66"/>
      <c r="AA24" s="77"/>
      <c r="AB24" s="66"/>
      <c r="AC24" s="77"/>
      <c r="AD24" s="66"/>
      <c r="AE24" s="77"/>
      <c r="AF24" s="64"/>
      <c r="AG24" s="76"/>
      <c r="AH24" s="64"/>
      <c r="AI24" s="76"/>
      <c r="AJ24" s="64"/>
      <c r="AK24" s="76"/>
      <c r="AL24" s="64"/>
      <c r="AM24" s="76"/>
      <c r="AN24" s="64"/>
      <c r="AO24" s="76"/>
      <c r="AP24" s="66"/>
      <c r="AQ24" s="77"/>
      <c r="AR24" s="66"/>
      <c r="AS24" s="77"/>
      <c r="AT24" s="66"/>
      <c r="AU24" s="77"/>
      <c r="AV24" s="66"/>
      <c r="AW24" s="77"/>
      <c r="AX24" s="66"/>
      <c r="AY24" s="77"/>
      <c r="AZ24" s="66"/>
      <c r="BA24" s="77"/>
      <c r="BB24" s="66"/>
      <c r="BC24" s="77"/>
      <c r="BD24" s="66"/>
      <c r="BE24" s="77"/>
      <c r="BF24" s="66"/>
      <c r="BG24" s="77"/>
      <c r="BH24" s="66"/>
      <c r="BI24" s="77"/>
      <c r="BJ24" s="66"/>
      <c r="BK24" s="77"/>
      <c r="BL24" s="66"/>
      <c r="BM24" s="77"/>
      <c r="BN24" s="66"/>
      <c r="BO24" s="77"/>
      <c r="BP24" s="66"/>
      <c r="BQ24" s="77"/>
      <c r="BR24" s="66"/>
      <c r="BS24" s="77"/>
      <c r="BT24" s="66"/>
      <c r="BU24" s="77"/>
      <c r="BV24" s="66"/>
      <c r="BW24" s="77"/>
      <c r="BX24" s="66"/>
      <c r="BY24" s="77"/>
      <c r="BZ24" s="64"/>
      <c r="CA24" s="76"/>
      <c r="CB24" s="64"/>
      <c r="CC24" s="76"/>
      <c r="CD24" s="66"/>
      <c r="CE24" s="77"/>
      <c r="CF24" s="66"/>
      <c r="CG24" s="77"/>
      <c r="CH24" s="66"/>
      <c r="CI24" s="77"/>
      <c r="CJ24" s="66"/>
      <c r="CK24" s="77"/>
      <c r="CL24" s="66"/>
      <c r="CM24" s="77"/>
      <c r="CN24" s="66"/>
      <c r="CO24" s="77"/>
      <c r="CP24" s="66"/>
      <c r="CQ24" s="77"/>
      <c r="CR24" s="66"/>
      <c r="CS24" s="77"/>
      <c r="CT24" s="66"/>
      <c r="CU24" s="77"/>
      <c r="CV24" s="66"/>
      <c r="CW24" s="77"/>
      <c r="CX24" s="66"/>
      <c r="CY24" s="77"/>
      <c r="CZ24" s="66"/>
      <c r="DA24" s="77"/>
      <c r="DB24" s="66"/>
      <c r="DC24" s="77"/>
      <c r="DD24" s="66"/>
      <c r="DE24" s="77"/>
      <c r="DF24" s="66"/>
      <c r="DG24" s="77"/>
      <c r="DH24" s="74"/>
      <c r="DI24" s="78"/>
      <c r="DJ24" s="391"/>
    </row>
    <row r="25" spans="1:114" s="26" customFormat="1">
      <c r="A25" s="50" t="s">
        <v>60</v>
      </c>
      <c r="B25" s="64"/>
      <c r="C25" s="76"/>
      <c r="D25" s="66"/>
      <c r="E25" s="77"/>
      <c r="F25" s="66"/>
      <c r="G25" s="77"/>
      <c r="H25" s="66"/>
      <c r="I25" s="77"/>
      <c r="J25" s="66"/>
      <c r="K25" s="77"/>
      <c r="L25" s="66"/>
      <c r="M25" s="77"/>
      <c r="N25" s="66"/>
      <c r="O25" s="77"/>
      <c r="P25" s="66"/>
      <c r="Q25" s="77"/>
      <c r="R25" s="66"/>
      <c r="S25" s="77"/>
      <c r="T25" s="66"/>
      <c r="U25" s="77"/>
      <c r="V25" s="66"/>
      <c r="W25" s="77"/>
      <c r="X25" s="66"/>
      <c r="Y25" s="77"/>
      <c r="Z25" s="66"/>
      <c r="AA25" s="77"/>
      <c r="AB25" s="66"/>
      <c r="AC25" s="77"/>
      <c r="AD25" s="66"/>
      <c r="AE25" s="77"/>
      <c r="AF25" s="55">
        <f>+AF26+AF28+AF30</f>
        <v>21042689.597606204</v>
      </c>
      <c r="AG25" s="76"/>
      <c r="AH25" s="55">
        <f>+AH26+AH28+AH30</f>
        <v>21146587.472747602</v>
      </c>
      <c r="AI25" s="76"/>
      <c r="AJ25" s="55">
        <f>+AJ26+AJ28+AJ30</f>
        <v>21177604.412774112</v>
      </c>
      <c r="AK25" s="76"/>
      <c r="AL25" s="55">
        <f>+AL26+AL28+AL30</f>
        <v>21077669.872826945</v>
      </c>
      <c r="AM25" s="76"/>
      <c r="AN25" s="55">
        <f>+AN26+AN28+AN30</f>
        <v>20803382.383642413</v>
      </c>
      <c r="AO25" s="76"/>
      <c r="AP25" s="56"/>
      <c r="AQ25" s="77"/>
      <c r="AR25" s="56"/>
      <c r="AS25" s="77"/>
      <c r="AT25" s="56">
        <f>SUM(AT26:AT30)</f>
        <v>20942795.607659966</v>
      </c>
      <c r="AU25" s="77"/>
      <c r="AV25" s="56"/>
      <c r="AW25" s="77"/>
      <c r="AX25" s="56"/>
      <c r="AY25" s="77"/>
      <c r="AZ25" s="56"/>
      <c r="BA25" s="77"/>
      <c r="BB25" s="56"/>
      <c r="BC25" s="77"/>
      <c r="BD25" s="56"/>
      <c r="BE25" s="77"/>
      <c r="BF25" s="56"/>
      <c r="BG25" s="77"/>
      <c r="BH25" s="56"/>
      <c r="BI25" s="77"/>
      <c r="BJ25" s="56">
        <f>SUM(BJ28+BJ30+BJ26)</f>
        <v>21739120.140477512</v>
      </c>
      <c r="BK25" s="77"/>
      <c r="BL25" s="56">
        <f>SUM(BL26+BL28+BL30)</f>
        <v>21450096.713886172</v>
      </c>
      <c r="BM25" s="77"/>
      <c r="BN25" s="56"/>
      <c r="BO25" s="77"/>
      <c r="BP25" s="56"/>
      <c r="BQ25" s="77"/>
      <c r="BR25" s="56"/>
      <c r="BS25" s="77"/>
      <c r="BT25" s="56"/>
      <c r="BU25" s="77"/>
      <c r="BV25" s="56"/>
      <c r="BW25" s="77"/>
      <c r="BX25" s="56"/>
      <c r="BY25" s="77"/>
      <c r="BZ25" s="55"/>
      <c r="CA25" s="76"/>
      <c r="CB25" s="55"/>
      <c r="CC25" s="76"/>
      <c r="CD25" s="56"/>
      <c r="CE25" s="77"/>
      <c r="CF25" s="56"/>
      <c r="CG25" s="77"/>
      <c r="CH25" s="56"/>
      <c r="CI25" s="77"/>
      <c r="CJ25" s="56"/>
      <c r="CK25" s="77"/>
      <c r="CL25" s="56"/>
      <c r="CM25" s="77"/>
      <c r="CN25" s="56"/>
      <c r="CO25" s="77"/>
      <c r="CP25" s="56"/>
      <c r="CQ25" s="77"/>
      <c r="CR25" s="56"/>
      <c r="CS25" s="77"/>
      <c r="CT25" s="56"/>
      <c r="CU25" s="77"/>
      <c r="CV25" s="56"/>
      <c r="CW25" s="77"/>
      <c r="CX25" s="56"/>
      <c r="CY25" s="77"/>
      <c r="CZ25" s="56"/>
      <c r="DA25" s="77"/>
      <c r="DB25" s="56"/>
      <c r="DC25" s="77"/>
      <c r="DD25" s="56"/>
      <c r="DE25" s="77"/>
      <c r="DF25" s="56"/>
      <c r="DG25" s="77"/>
      <c r="DH25" s="57"/>
      <c r="DI25" s="78"/>
      <c r="DJ25" s="391"/>
    </row>
    <row r="26" spans="1:114" s="26" customFormat="1">
      <c r="A26" s="59" t="s">
        <v>61</v>
      </c>
      <c r="B26" s="60">
        <v>2350258.90895552</v>
      </c>
      <c r="C26" s="71">
        <f>+B26/B51</f>
        <v>0.12689208221673687</v>
      </c>
      <c r="D26" s="61">
        <v>2583399.8738428075</v>
      </c>
      <c r="E26" s="72">
        <f>+D26/D51</f>
        <v>0.13717424008392992</v>
      </c>
      <c r="F26" s="61">
        <v>2505289.4429050996</v>
      </c>
      <c r="G26" s="72">
        <f>+F26/F51</f>
        <v>0.130308265523711</v>
      </c>
      <c r="H26" s="61">
        <v>2288311.254180993</v>
      </c>
      <c r="I26" s="72">
        <f>+H26/H51</f>
        <v>0.1173060953094666</v>
      </c>
      <c r="J26" s="61">
        <v>2195389.3730050554</v>
      </c>
      <c r="K26" s="72">
        <f>+J26/J51</f>
        <v>0.11112865471878232</v>
      </c>
      <c r="L26" s="61">
        <v>2301582.6472989577</v>
      </c>
      <c r="M26" s="72">
        <f>+L26/L51</f>
        <v>0.11613771914295938</v>
      </c>
      <c r="N26" s="61">
        <v>2428111.4888469996</v>
      </c>
      <c r="O26" s="72">
        <f>+N26/N51</f>
        <v>0.12104186430739922</v>
      </c>
      <c r="P26" s="61">
        <v>2446845.8730777809</v>
      </c>
      <c r="Q26" s="72">
        <f>+P26/P51</f>
        <v>0.12224116060814499</v>
      </c>
      <c r="R26" s="61">
        <v>2864216.281143412</v>
      </c>
      <c r="S26" s="72">
        <f>+R26/R51</f>
        <v>0.13887687571334326</v>
      </c>
      <c r="T26" s="61">
        <v>2957966.2676660446</v>
      </c>
      <c r="U26" s="72">
        <f>+T26/T51</f>
        <v>0.14226243732126792</v>
      </c>
      <c r="V26" s="61">
        <v>2977133.8642338561</v>
      </c>
      <c r="W26" s="72">
        <f>+V26/V51</f>
        <v>0.14180661402046321</v>
      </c>
      <c r="X26" s="61">
        <v>2558691.1643363773</v>
      </c>
      <c r="Y26" s="72">
        <f>+X26/X51</f>
        <v>0.1238459868689272</v>
      </c>
      <c r="Z26" s="61">
        <v>2320653.5041232826</v>
      </c>
      <c r="AA26" s="72">
        <f>+Z26/Z51</f>
        <v>0.11324056341744329</v>
      </c>
      <c r="AB26" s="61">
        <v>2073900.028371844</v>
      </c>
      <c r="AC26" s="72">
        <f>+AB26/AB51</f>
        <v>0.1005317943667635</v>
      </c>
      <c r="AD26" s="61">
        <v>2340489.8389747469</v>
      </c>
      <c r="AE26" s="72">
        <f>+AD26/AD51</f>
        <v>0.11203927124638403</v>
      </c>
      <c r="AF26" s="60">
        <v>2394174.7484070929</v>
      </c>
      <c r="AG26" s="71">
        <f>+AF26/AF51</f>
        <v>0.11377703108254054</v>
      </c>
      <c r="AH26" s="60">
        <v>2362132.0233893506</v>
      </c>
      <c r="AI26" s="71">
        <f>+AH26/AH51</f>
        <v>0.11170275234401386</v>
      </c>
      <c r="AJ26" s="60">
        <v>2349211.0142985145</v>
      </c>
      <c r="AK26" s="71">
        <f>+AJ26/AJ51</f>
        <v>0.11092902523391619</v>
      </c>
      <c r="AL26" s="60">
        <v>2403046.1378880637</v>
      </c>
      <c r="AM26" s="71">
        <f>+AL26/AL51</f>
        <v>0.11400909836746419</v>
      </c>
      <c r="AN26" s="60">
        <v>2379709.0488627995</v>
      </c>
      <c r="AO26" s="71">
        <f>+AN26/AN51</f>
        <v>0.1143904873245012</v>
      </c>
      <c r="AP26" s="61">
        <v>2359059.2211444387</v>
      </c>
      <c r="AQ26" s="72">
        <f>+AP26/AP51</f>
        <v>0.11140782331681988</v>
      </c>
      <c r="AR26" s="61">
        <v>2357598.6715770494</v>
      </c>
      <c r="AS26" s="72">
        <f>+AR26/AR51</f>
        <v>0.1127517937086862</v>
      </c>
      <c r="AT26" s="61">
        <v>2312349.7757228226</v>
      </c>
      <c r="AU26" s="72">
        <f>+AT26/AT51</f>
        <v>0.11041266023133345</v>
      </c>
      <c r="AV26" s="61">
        <v>2288707.0698929927</v>
      </c>
      <c r="AW26" s="72">
        <f>+AV26/AV51</f>
        <v>0.10849355885330117</v>
      </c>
      <c r="AX26" s="61">
        <v>2073612.0141325046</v>
      </c>
      <c r="AY26" s="72">
        <f>+AX26/AX51</f>
        <v>9.867869302076239E-2</v>
      </c>
      <c r="AZ26" s="61">
        <v>2576819.6994297961</v>
      </c>
      <c r="BA26" s="72">
        <f>+AZ26/AZ51</f>
        <v>0.12212825664851565</v>
      </c>
      <c r="BB26" s="61">
        <v>2532265.7347547319</v>
      </c>
      <c r="BC26" s="72">
        <f>+BB26/BB51</f>
        <v>0.11902840316890656</v>
      </c>
      <c r="BD26" s="61">
        <v>2549482.4785248651</v>
      </c>
      <c r="BE26" s="72">
        <f>+BD26/BD51</f>
        <v>0.11961726391572193</v>
      </c>
      <c r="BF26" s="61">
        <v>2426104.9522771183</v>
      </c>
      <c r="BG26" s="72">
        <f>+BF26/BF51</f>
        <v>0.11220396919696812</v>
      </c>
      <c r="BH26" s="61">
        <v>2473881.0063539892</v>
      </c>
      <c r="BI26" s="72">
        <f>+BH26/BH51</f>
        <v>0.11385588512967564</v>
      </c>
      <c r="BJ26" s="61">
        <v>2945465.5747615052</v>
      </c>
      <c r="BK26" s="72">
        <f>+BJ26/BJ51</f>
        <v>0.13549148059939867</v>
      </c>
      <c r="BL26" s="61">
        <v>2883789.1536861397</v>
      </c>
      <c r="BM26" s="72">
        <f>+BL26/BL51</f>
        <v>0.13444177861535037</v>
      </c>
      <c r="BN26" s="61">
        <v>2329318.0799039272</v>
      </c>
      <c r="BO26" s="72">
        <f>+BN26/BN51</f>
        <v>0.10869710719457398</v>
      </c>
      <c r="BP26" s="61">
        <v>2289594.5832526772</v>
      </c>
      <c r="BQ26" s="72">
        <f>+BP26/BP51</f>
        <v>0.10749932431871503</v>
      </c>
      <c r="BR26" s="61">
        <v>2249714.6631285558</v>
      </c>
      <c r="BS26" s="72">
        <f>+BR26/BR51</f>
        <v>0.10545539078991434</v>
      </c>
      <c r="BT26" s="61">
        <v>2258496.2807985619</v>
      </c>
      <c r="BU26" s="72">
        <f>+BT26/BT51</f>
        <v>0.10623388977461728</v>
      </c>
      <c r="BV26" s="61">
        <v>2265652.967391355</v>
      </c>
      <c r="BW26" s="72">
        <f>+BV26/BV51</f>
        <v>0.10675108306377733</v>
      </c>
      <c r="BX26" s="61">
        <v>2403939.1485617352</v>
      </c>
      <c r="BY26" s="72">
        <f>+BX26/BX51</f>
        <v>0.11375790094190695</v>
      </c>
      <c r="BZ26" s="60">
        <v>2627251.5363762984</v>
      </c>
      <c r="CA26" s="71">
        <f>+BZ26/BZ51</f>
        <v>0.12495779860712443</v>
      </c>
      <c r="CB26" s="60">
        <v>2373208.6986661386</v>
      </c>
      <c r="CC26" s="71">
        <f>+CB26/CB51</f>
        <v>0.11361502717049235</v>
      </c>
      <c r="CD26" s="61">
        <v>2063982.7341522321</v>
      </c>
      <c r="CE26" s="72">
        <f>+CD26/CD51</f>
        <v>9.763645446173741E-2</v>
      </c>
      <c r="CF26" s="61">
        <v>2167452.7314285086</v>
      </c>
      <c r="CG26" s="72">
        <f>+CF26/CF51</f>
        <v>0.10145590691342249</v>
      </c>
      <c r="CH26" s="61">
        <v>1713445.7739437087</v>
      </c>
      <c r="CI26" s="72">
        <f>+CH26/CH51</f>
        <v>8.1560487905715892E-2</v>
      </c>
      <c r="CJ26" s="61">
        <v>1755297.8784574512</v>
      </c>
      <c r="CK26" s="72">
        <f>+CJ26/CJ51</f>
        <v>8.3358252969977745E-2</v>
      </c>
      <c r="CL26" s="61">
        <v>1982023.8955048874</v>
      </c>
      <c r="CM26" s="72">
        <f>+CL26/CL51</f>
        <v>9.3043599724191767E-2</v>
      </c>
      <c r="CN26" s="61">
        <v>1933402.025643535</v>
      </c>
      <c r="CO26" s="72">
        <f>+CN26/CN51</f>
        <v>9.1156195098043208E-2</v>
      </c>
      <c r="CP26" s="61">
        <v>1905562.139239195</v>
      </c>
      <c r="CQ26" s="72">
        <f>+CP26/CP51</f>
        <v>8.9228388648802379E-2</v>
      </c>
      <c r="CR26" s="61">
        <v>1988788.3650174602</v>
      </c>
      <c r="CS26" s="72">
        <f>+CR26/CR51</f>
        <v>9.2456424405466683E-2</v>
      </c>
      <c r="CT26" s="61">
        <v>1865756.7558153579</v>
      </c>
      <c r="CU26" s="72">
        <f>+CT26/CT51</f>
        <v>8.6655761258525685E-2</v>
      </c>
      <c r="CV26" s="61">
        <v>1901903.5199188164</v>
      </c>
      <c r="CW26" s="72">
        <f>+CV26/CV51</f>
        <v>8.8330673630168985E-2</v>
      </c>
      <c r="CX26" s="61">
        <v>1936415.6589511042</v>
      </c>
      <c r="CY26" s="72">
        <f>+CX26/CX51</f>
        <v>8.9403556398430339E-2</v>
      </c>
      <c r="CZ26" s="61">
        <v>2007584.3506425277</v>
      </c>
      <c r="DA26" s="72">
        <f>+CZ26/CZ51</f>
        <v>9.1940939025452667E-2</v>
      </c>
      <c r="DB26" s="61">
        <v>2019013.7086759224</v>
      </c>
      <c r="DC26" s="72">
        <f>+DB26/DB51</f>
        <v>9.1688056192564329E-2</v>
      </c>
      <c r="DD26" s="61">
        <v>2113791.5816206438</v>
      </c>
      <c r="DE26" s="72">
        <f>+DD26/DD51</f>
        <v>9.5442832150917811E-2</v>
      </c>
      <c r="DF26" s="61">
        <v>2097429.7925517242</v>
      </c>
      <c r="DG26" s="72">
        <f>+DF26/DF51</f>
        <v>9.4775640701658295E-2</v>
      </c>
      <c r="DH26" s="62">
        <v>2077734.8873047293</v>
      </c>
      <c r="DI26" s="73">
        <f>+DH26/DH51</f>
        <v>9.3974856310989396E-2</v>
      </c>
      <c r="DJ26" s="358">
        <f>SUM(DH26:DH30)</f>
        <v>22109476.607539751</v>
      </c>
    </row>
    <row r="27" spans="1:114" s="26" customFormat="1">
      <c r="A27" s="63" t="s">
        <v>53</v>
      </c>
      <c r="B27" s="64">
        <f>+B26/B64</f>
        <v>6.4399042650385013E-2</v>
      </c>
      <c r="C27" s="65"/>
      <c r="D27" s="66">
        <v>0</v>
      </c>
      <c r="E27" s="67"/>
      <c r="F27" s="66">
        <v>0</v>
      </c>
      <c r="G27" s="67"/>
      <c r="H27" s="66">
        <v>0</v>
      </c>
      <c r="I27" s="67"/>
      <c r="J27" s="66">
        <v>0</v>
      </c>
      <c r="K27" s="67"/>
      <c r="L27" s="66">
        <v>0</v>
      </c>
      <c r="M27" s="67"/>
      <c r="N27" s="66">
        <v>0</v>
      </c>
      <c r="O27" s="67"/>
      <c r="P27" s="66">
        <v>0</v>
      </c>
      <c r="Q27" s="67"/>
      <c r="R27" s="66">
        <v>0</v>
      </c>
      <c r="S27" s="67"/>
      <c r="T27" s="66">
        <v>0</v>
      </c>
      <c r="U27" s="67"/>
      <c r="V27" s="66">
        <v>0</v>
      </c>
      <c r="W27" s="67"/>
      <c r="X27" s="66">
        <v>0</v>
      </c>
      <c r="Y27" s="67"/>
      <c r="Z27" s="66">
        <f>+Z26/Z64</f>
        <v>5.7546433659255145E-2</v>
      </c>
      <c r="AA27" s="67"/>
      <c r="AB27" s="66">
        <v>0</v>
      </c>
      <c r="AC27" s="67"/>
      <c r="AD27" s="66">
        <v>0</v>
      </c>
      <c r="AE27" s="67"/>
      <c r="AF27" s="64">
        <v>0</v>
      </c>
      <c r="AG27" s="65"/>
      <c r="AH27" s="64">
        <v>0</v>
      </c>
      <c r="AI27" s="65"/>
      <c r="AJ27" s="64">
        <v>0</v>
      </c>
      <c r="AK27" s="65"/>
      <c r="AL27" s="64">
        <v>0</v>
      </c>
      <c r="AM27" s="65"/>
      <c r="AN27" s="64">
        <v>0</v>
      </c>
      <c r="AO27" s="65"/>
      <c r="AP27" s="66">
        <v>0</v>
      </c>
      <c r="AQ27" s="67"/>
      <c r="AR27" s="66">
        <v>0</v>
      </c>
      <c r="AS27" s="67"/>
      <c r="AT27" s="66">
        <v>0</v>
      </c>
      <c r="AU27" s="67"/>
      <c r="AV27" s="66">
        <v>0</v>
      </c>
      <c r="AW27" s="67"/>
      <c r="AX27" s="66">
        <f>+AX26/AX64</f>
        <v>4.6275621500207989E-2</v>
      </c>
      <c r="AY27" s="67"/>
      <c r="AZ27" s="68" t="e">
        <f>+AZ26/AZ64</f>
        <v>#DIV/0!</v>
      </c>
      <c r="BA27" s="67"/>
      <c r="BB27" s="68" t="e">
        <f>+BB26/BB64</f>
        <v>#DIV/0!</v>
      </c>
      <c r="BC27" s="67"/>
      <c r="BD27" s="68" t="e">
        <f>+BD26/BD64</f>
        <v>#DIV/0!</v>
      </c>
      <c r="BE27" s="67"/>
      <c r="BF27" s="68" t="e">
        <f>+BF26/BF64</f>
        <v>#DIV/0!</v>
      </c>
      <c r="BG27" s="67"/>
      <c r="BH27" s="68" t="e">
        <f>+BH26/BH64</f>
        <v>#DIV/0!</v>
      </c>
      <c r="BI27" s="67"/>
      <c r="BJ27" s="68" t="e">
        <f>+BJ26/BJ64</f>
        <v>#DIV/0!</v>
      </c>
      <c r="BK27" s="67"/>
      <c r="BL27" s="68" t="e">
        <f>+BL26/BL64</f>
        <v>#DIV/0!</v>
      </c>
      <c r="BM27" s="67"/>
      <c r="BN27" s="68" t="e">
        <f>+BN26/BN64</f>
        <v>#DIV/0!</v>
      </c>
      <c r="BO27" s="67"/>
      <c r="BP27" s="68"/>
      <c r="BQ27" s="67"/>
      <c r="BR27" s="68"/>
      <c r="BS27" s="67"/>
      <c r="BT27" s="68"/>
      <c r="BU27" s="67"/>
      <c r="BV27" s="66">
        <f>+BV26/BV64</f>
        <v>4.814466657236928E-2</v>
      </c>
      <c r="BW27" s="67"/>
      <c r="BX27" s="68"/>
      <c r="BY27" s="67"/>
      <c r="BZ27" s="275"/>
      <c r="CA27" s="65"/>
      <c r="CB27" s="275"/>
      <c r="CC27" s="65"/>
      <c r="CD27" s="68"/>
      <c r="CE27" s="67"/>
      <c r="CF27" s="68"/>
      <c r="CG27" s="67"/>
      <c r="CH27" s="68"/>
      <c r="CI27" s="67"/>
      <c r="CJ27" s="68"/>
      <c r="CK27" s="67"/>
      <c r="CL27" s="68"/>
      <c r="CM27" s="67"/>
      <c r="CN27" s="68"/>
      <c r="CO27" s="67"/>
      <c r="CP27" s="68"/>
      <c r="CQ27" s="67"/>
      <c r="CR27" s="68"/>
      <c r="CS27" s="67"/>
      <c r="CT27" s="66">
        <f>+CT26/CT64</f>
        <v>3.7986791195390966E-2</v>
      </c>
      <c r="CU27" s="67"/>
      <c r="CV27" s="66"/>
      <c r="CW27" s="67"/>
      <c r="CX27" s="66"/>
      <c r="CY27" s="67"/>
      <c r="CZ27" s="66"/>
      <c r="DA27" s="67"/>
      <c r="DB27" s="66"/>
      <c r="DC27" s="67"/>
      <c r="DD27" s="66"/>
      <c r="DE27" s="67"/>
      <c r="DF27" s="66"/>
      <c r="DG27" s="67"/>
      <c r="DH27" s="74"/>
      <c r="DI27" s="70"/>
      <c r="DJ27" s="358"/>
    </row>
    <row r="28" spans="1:114" s="26" customFormat="1">
      <c r="A28" s="59" t="s">
        <v>62</v>
      </c>
      <c r="B28" s="60">
        <v>7043619.3345037</v>
      </c>
      <c r="C28" s="71">
        <f>+B28/B51</f>
        <v>0.38028981415262286</v>
      </c>
      <c r="D28" s="61">
        <v>7108818.5359768299</v>
      </c>
      <c r="E28" s="72">
        <f>+D28/D51</f>
        <v>0.37746645048667821</v>
      </c>
      <c r="F28" s="61">
        <v>7305905.9383469298</v>
      </c>
      <c r="G28" s="72">
        <f>+F28/F51</f>
        <v>0.38000396864380637</v>
      </c>
      <c r="H28" s="61">
        <v>7878636.3258275874</v>
      </c>
      <c r="I28" s="72">
        <f>+H28/H51</f>
        <v>0.40388389562718841</v>
      </c>
      <c r="J28" s="61">
        <v>7891687.6616794756</v>
      </c>
      <c r="K28" s="72">
        <f>+J28/J51</f>
        <v>0.39947020063362287</v>
      </c>
      <c r="L28" s="61">
        <v>7755690.5337251518</v>
      </c>
      <c r="M28" s="72">
        <f>+L28/L51</f>
        <v>0.39135166839328489</v>
      </c>
      <c r="N28" s="61">
        <v>7968658.5968904272</v>
      </c>
      <c r="O28" s="72">
        <f>+N28/N51</f>
        <v>0.39723929359389437</v>
      </c>
      <c r="P28" s="61">
        <v>8010194.1446871078</v>
      </c>
      <c r="Q28" s="72">
        <f>+P28/P51</f>
        <v>0.40017862985029667</v>
      </c>
      <c r="R28" s="61">
        <v>8357719.9610782377</v>
      </c>
      <c r="S28" s="72">
        <f>+R28/R51</f>
        <v>0.40523966151684421</v>
      </c>
      <c r="T28" s="61">
        <v>8642730.0345380753</v>
      </c>
      <c r="U28" s="72">
        <f>+T28/T51</f>
        <v>0.41566932431358194</v>
      </c>
      <c r="V28" s="61">
        <v>8663634.3235628102</v>
      </c>
      <c r="W28" s="72">
        <f>+V28/V51</f>
        <v>0.41266557184255792</v>
      </c>
      <c r="X28" s="61">
        <v>8759924.0759732891</v>
      </c>
      <c r="Y28" s="72">
        <f>+X28/X51</f>
        <v>0.42399858849989908</v>
      </c>
      <c r="Z28" s="61">
        <v>8756688.2342416737</v>
      </c>
      <c r="AA28" s="72">
        <f>+Z28/Z51</f>
        <v>0.42729873613383051</v>
      </c>
      <c r="AB28" s="61">
        <v>8886501.6078320183</v>
      </c>
      <c r="AC28" s="72">
        <f>+AB28/AB51</f>
        <v>0.43077098223478211</v>
      </c>
      <c r="AD28" s="61">
        <v>8948900.7624961268</v>
      </c>
      <c r="AE28" s="72">
        <f>+AD28/AD51</f>
        <v>0.4283839661211597</v>
      </c>
      <c r="AF28" s="60">
        <v>9320736.2603149135</v>
      </c>
      <c r="AG28" s="71">
        <f>+AF28/AF51</f>
        <v>0.44294415013255883</v>
      </c>
      <c r="AH28" s="60">
        <v>9340969.2153247986</v>
      </c>
      <c r="AI28" s="71">
        <f>+AH28/AH51</f>
        <v>0.44172466254249571</v>
      </c>
      <c r="AJ28" s="60">
        <v>9557238.6106904708</v>
      </c>
      <c r="AK28" s="71">
        <f>+AJ28/AJ51</f>
        <v>0.45128988267084841</v>
      </c>
      <c r="AL28" s="60">
        <v>9327105.0013124067</v>
      </c>
      <c r="AM28" s="71">
        <f>+AL28/AL51</f>
        <v>0.44251120060176991</v>
      </c>
      <c r="AN28" s="60">
        <v>9162716.6761939824</v>
      </c>
      <c r="AO28" s="71">
        <f>+AN28/AN51</f>
        <v>0.44044360225761053</v>
      </c>
      <c r="AP28" s="61">
        <v>9049033.2196153253</v>
      </c>
      <c r="AQ28" s="72">
        <f>+AP28/AP51</f>
        <v>0.42734539475862215</v>
      </c>
      <c r="AR28" s="61">
        <v>8769416.2131975964</v>
      </c>
      <c r="AS28" s="72">
        <f>+AR28/AR51</f>
        <v>0.41939598106180442</v>
      </c>
      <c r="AT28" s="61">
        <v>8820308.3618257325</v>
      </c>
      <c r="AU28" s="72">
        <f>+AT28/AT51</f>
        <v>0.42116193688103631</v>
      </c>
      <c r="AV28" s="61">
        <v>9019433.9038128965</v>
      </c>
      <c r="AW28" s="72">
        <f>+AV28/AV51</f>
        <v>0.42755601882792976</v>
      </c>
      <c r="AX28" s="61">
        <v>9109042.4751982689</v>
      </c>
      <c r="AY28" s="72">
        <f>+AX28/AX51</f>
        <v>0.4334795516215299</v>
      </c>
      <c r="AZ28" s="61">
        <v>9149026.5725832861</v>
      </c>
      <c r="BA28" s="72">
        <f>+AZ28/AZ51</f>
        <v>0.43361771317868747</v>
      </c>
      <c r="BB28" s="61">
        <v>9462716.5273587015</v>
      </c>
      <c r="BC28" s="72">
        <f>+BB28/BB51</f>
        <v>0.44479219634530981</v>
      </c>
      <c r="BD28" s="61">
        <v>9190937.7441301253</v>
      </c>
      <c r="BE28" s="72">
        <f>+BD28/BD51</f>
        <v>0.4312227422754028</v>
      </c>
      <c r="BF28" s="61">
        <v>9259242.3653112762</v>
      </c>
      <c r="BG28" s="72">
        <f>+BF28/BF51</f>
        <v>0.42822704111358623</v>
      </c>
      <c r="BH28" s="61">
        <v>9143961.9215792231</v>
      </c>
      <c r="BI28" s="72">
        <f>+BH28/BH51</f>
        <v>0.42083425819571585</v>
      </c>
      <c r="BJ28" s="61">
        <v>8797004.9149923846</v>
      </c>
      <c r="BK28" s="72">
        <f>+BJ28/BJ51</f>
        <v>0.40466241771269568</v>
      </c>
      <c r="BL28" s="61">
        <v>8485416.26004944</v>
      </c>
      <c r="BM28" s="72">
        <f>+BL28/BL51</f>
        <v>0.39558871800126783</v>
      </c>
      <c r="BN28" s="61">
        <v>9137700.5065488983</v>
      </c>
      <c r="BO28" s="72">
        <f>+BN28/BN51</f>
        <v>0.42640875028678987</v>
      </c>
      <c r="BP28" s="61">
        <v>8938646.0848610364</v>
      </c>
      <c r="BQ28" s="72">
        <f>+BP28/BP51</f>
        <v>0.41968059388121165</v>
      </c>
      <c r="BR28" s="61">
        <v>9244508.8163325563</v>
      </c>
      <c r="BS28" s="72">
        <f>+BR28/BR51</f>
        <v>0.43333641633087866</v>
      </c>
      <c r="BT28" s="61">
        <v>9028836.4968007356</v>
      </c>
      <c r="BU28" s="72">
        <f>+BT28/BT51</f>
        <v>0.424693380878638</v>
      </c>
      <c r="BV28" s="61">
        <v>8986119.3804606814</v>
      </c>
      <c r="BW28" s="72">
        <f>+BV28/BV51</f>
        <v>0.42340022510555902</v>
      </c>
      <c r="BX28" s="61">
        <v>8733792.9577458594</v>
      </c>
      <c r="BY28" s="72">
        <f>+BX28/BX51</f>
        <v>0.41329580024053719</v>
      </c>
      <c r="BZ28" s="60">
        <v>8288594.6351562617</v>
      </c>
      <c r="CA28" s="71">
        <f>+BZ28/BZ51</f>
        <v>0.39422359253217787</v>
      </c>
      <c r="CB28" s="60">
        <v>8075311.2822133442</v>
      </c>
      <c r="CC28" s="71">
        <f>+CB28/CB51</f>
        <v>0.3865975677800777</v>
      </c>
      <c r="CD28" s="61">
        <v>8575542.0032198075</v>
      </c>
      <c r="CE28" s="72">
        <f>+CD28/CD51</f>
        <v>0.40566498082940455</v>
      </c>
      <c r="CF28" s="61">
        <v>8416643.635804804</v>
      </c>
      <c r="CG28" s="72">
        <f>+CF28/CF51</f>
        <v>0.39397316529937332</v>
      </c>
      <c r="CH28" s="61">
        <v>8610833.4244857822</v>
      </c>
      <c r="CI28" s="72">
        <f>+CH28/CH51</f>
        <v>0.40987802827250686</v>
      </c>
      <c r="CJ28" s="61">
        <v>8238633.2911960566</v>
      </c>
      <c r="CK28" s="72">
        <f>+CJ28/CJ51</f>
        <v>0.39124873700520935</v>
      </c>
      <c r="CL28" s="61">
        <v>8092592.3999087168</v>
      </c>
      <c r="CM28" s="72">
        <f>+CL28/CL51</f>
        <v>0.37989649352655164</v>
      </c>
      <c r="CN28" s="61">
        <v>8137055.2206290336</v>
      </c>
      <c r="CO28" s="72">
        <f>+CN28/CN51</f>
        <v>0.38364653774908569</v>
      </c>
      <c r="CP28" s="61">
        <v>8299287.634166019</v>
      </c>
      <c r="CQ28" s="72">
        <f>+CP28/CP51</f>
        <v>0.38861606624133821</v>
      </c>
      <c r="CR28" s="61">
        <v>8106437.4904343467</v>
      </c>
      <c r="CS28" s="72">
        <f>+CR28/CR51</f>
        <v>0.37685871368490442</v>
      </c>
      <c r="CT28" s="61">
        <v>8177459.8185216803</v>
      </c>
      <c r="CU28" s="72">
        <f>+CT28/CT51</f>
        <v>0.37980513993922232</v>
      </c>
      <c r="CV28" s="61">
        <v>7889963.0470379721</v>
      </c>
      <c r="CW28" s="72">
        <f>+CV28/CV51</f>
        <v>0.36643591200238868</v>
      </c>
      <c r="CX28" s="61">
        <v>8144870.2939506276</v>
      </c>
      <c r="CY28" s="72">
        <f>+CX28/CX51</f>
        <v>0.37604548760855788</v>
      </c>
      <c r="CZ28" s="61">
        <v>7961100.8357458971</v>
      </c>
      <c r="DA28" s="72">
        <f>+CZ28/CZ51</f>
        <v>0.36459294289703581</v>
      </c>
      <c r="DB28" s="61">
        <v>7989383.7999726031</v>
      </c>
      <c r="DC28" s="72">
        <f>+DB28/DB51</f>
        <v>0.36281629374188257</v>
      </c>
      <c r="DD28" s="61">
        <v>7802945.9147261372</v>
      </c>
      <c r="DE28" s="72">
        <f>+DD28/DD51</f>
        <v>0.35232199035011208</v>
      </c>
      <c r="DF28" s="61">
        <v>8171893.7663925113</v>
      </c>
      <c r="DG28" s="72">
        <f>+DF28/DF51</f>
        <v>0.36925978176055596</v>
      </c>
      <c r="DH28" s="62">
        <v>8085202.0319788316</v>
      </c>
      <c r="DI28" s="73">
        <f>+DH28/DH51</f>
        <v>0.36568943605031451</v>
      </c>
      <c r="DJ28" s="358"/>
    </row>
    <row r="29" spans="1:114" s="26" customFormat="1">
      <c r="A29" s="63" t="s">
        <v>53</v>
      </c>
      <c r="B29" s="64">
        <f>+B28/B64</f>
        <v>0.1930010094663851</v>
      </c>
      <c r="C29" s="65"/>
      <c r="D29" s="66">
        <v>0</v>
      </c>
      <c r="E29" s="67"/>
      <c r="F29" s="66">
        <v>0</v>
      </c>
      <c r="G29" s="67"/>
      <c r="H29" s="66">
        <v>0</v>
      </c>
      <c r="I29" s="67"/>
      <c r="J29" s="66">
        <v>0</v>
      </c>
      <c r="K29" s="67"/>
      <c r="L29" s="66">
        <v>0</v>
      </c>
      <c r="M29" s="67"/>
      <c r="N29" s="66">
        <v>0</v>
      </c>
      <c r="O29" s="67"/>
      <c r="P29" s="66">
        <v>0</v>
      </c>
      <c r="Q29" s="67"/>
      <c r="R29" s="66">
        <v>0</v>
      </c>
      <c r="S29" s="67"/>
      <c r="T29" s="66">
        <v>0</v>
      </c>
      <c r="U29" s="67"/>
      <c r="V29" s="66">
        <v>0</v>
      </c>
      <c r="W29" s="67"/>
      <c r="X29" s="66">
        <v>0</v>
      </c>
      <c r="Y29" s="67"/>
      <c r="Z29" s="66">
        <f>+Z28/Z64</f>
        <v>0.21714408361749055</v>
      </c>
      <c r="AA29" s="67"/>
      <c r="AB29" s="66">
        <v>0</v>
      </c>
      <c r="AC29" s="67"/>
      <c r="AD29" s="66">
        <v>0</v>
      </c>
      <c r="AE29" s="67"/>
      <c r="AF29" s="64">
        <v>0</v>
      </c>
      <c r="AG29" s="65"/>
      <c r="AH29" s="64">
        <v>0</v>
      </c>
      <c r="AI29" s="65"/>
      <c r="AJ29" s="64">
        <v>0</v>
      </c>
      <c r="AK29" s="65"/>
      <c r="AL29" s="64">
        <v>0</v>
      </c>
      <c r="AM29" s="65"/>
      <c r="AN29" s="64">
        <v>0</v>
      </c>
      <c r="AO29" s="65"/>
      <c r="AP29" s="66">
        <v>0</v>
      </c>
      <c r="AQ29" s="67"/>
      <c r="AR29" s="66">
        <v>0</v>
      </c>
      <c r="AS29" s="67"/>
      <c r="AT29" s="66">
        <v>0</v>
      </c>
      <c r="AU29" s="67"/>
      <c r="AV29" s="66">
        <v>0</v>
      </c>
      <c r="AW29" s="67"/>
      <c r="AX29" s="66">
        <f>+AX28/AX64</f>
        <v>0.20328132694965043</v>
      </c>
      <c r="AY29" s="67"/>
      <c r="AZ29" s="68" t="e">
        <f>+AZ28/AZ64</f>
        <v>#DIV/0!</v>
      </c>
      <c r="BA29" s="67"/>
      <c r="BB29" s="68" t="e">
        <f>+BB28/BB64</f>
        <v>#DIV/0!</v>
      </c>
      <c r="BC29" s="67"/>
      <c r="BD29" s="68" t="e">
        <f>+BD28/BD64</f>
        <v>#DIV/0!</v>
      </c>
      <c r="BE29" s="67"/>
      <c r="BF29" s="68" t="e">
        <f>+BF28/BF64</f>
        <v>#DIV/0!</v>
      </c>
      <c r="BG29" s="67"/>
      <c r="BH29" s="68" t="e">
        <f>+BH28/BH64</f>
        <v>#DIV/0!</v>
      </c>
      <c r="BI29" s="67"/>
      <c r="BJ29" s="68" t="e">
        <f>+BJ28/BJ64</f>
        <v>#DIV/0!</v>
      </c>
      <c r="BK29" s="67"/>
      <c r="BL29" s="68" t="e">
        <f>+BL28/BL64</f>
        <v>#DIV/0!</v>
      </c>
      <c r="BM29" s="67"/>
      <c r="BN29" s="68" t="e">
        <f>+BN28/BN64</f>
        <v>#DIV/0!</v>
      </c>
      <c r="BO29" s="67"/>
      <c r="BP29" s="68"/>
      <c r="BQ29" s="67"/>
      <c r="BR29" s="68"/>
      <c r="BS29" s="67"/>
      <c r="BT29" s="68"/>
      <c r="BU29" s="67"/>
      <c r="BV29" s="66">
        <f>+BV28/BV64</f>
        <v>0.19095321639214424</v>
      </c>
      <c r="BW29" s="67"/>
      <c r="BX29" s="66"/>
      <c r="BY29" s="67"/>
      <c r="BZ29" s="64"/>
      <c r="CA29" s="65"/>
      <c r="CB29" s="64"/>
      <c r="CC29" s="65"/>
      <c r="CD29" s="66"/>
      <c r="CE29" s="67"/>
      <c r="CF29" s="66"/>
      <c r="CG29" s="67"/>
      <c r="CH29" s="66"/>
      <c r="CI29" s="67"/>
      <c r="CJ29" s="66"/>
      <c r="CK29" s="67"/>
      <c r="CL29" s="66"/>
      <c r="CM29" s="67"/>
      <c r="CN29" s="66"/>
      <c r="CO29" s="67"/>
      <c r="CP29" s="66"/>
      <c r="CQ29" s="67"/>
      <c r="CR29" s="66"/>
      <c r="CS29" s="67"/>
      <c r="CT29" s="66">
        <f>+CT28/CT64</f>
        <v>0.16649301023119245</v>
      </c>
      <c r="CU29" s="67"/>
      <c r="CV29" s="68"/>
      <c r="CW29" s="67"/>
      <c r="CX29" s="68"/>
      <c r="CY29" s="67"/>
      <c r="CZ29" s="68"/>
      <c r="DA29" s="67"/>
      <c r="DB29" s="68"/>
      <c r="DC29" s="67"/>
      <c r="DD29" s="68"/>
      <c r="DE29" s="67"/>
      <c r="DF29" s="68"/>
      <c r="DG29" s="67"/>
      <c r="DH29" s="69"/>
      <c r="DI29" s="70"/>
      <c r="DJ29" s="86"/>
    </row>
    <row r="30" spans="1:114" s="26" customFormat="1">
      <c r="A30" s="59" t="s">
        <v>63</v>
      </c>
      <c r="B30" s="60">
        <v>9127836.1763671096</v>
      </c>
      <c r="C30" s="71">
        <f>+B30/B51</f>
        <v>0.49281810363064171</v>
      </c>
      <c r="D30" s="61">
        <v>9140762.7115786448</v>
      </c>
      <c r="E30" s="72">
        <f>+D30/D51</f>
        <v>0.48535930942939193</v>
      </c>
      <c r="F30" s="61">
        <v>9414672.085885223</v>
      </c>
      <c r="G30" s="72">
        <f>+F30/F51</f>
        <v>0.48968776580306422</v>
      </c>
      <c r="H30" s="61">
        <v>9340233.5948325954</v>
      </c>
      <c r="I30" s="72">
        <f>+H30/H51</f>
        <v>0.47881000903448473</v>
      </c>
      <c r="J30" s="61">
        <v>9668308.0952603519</v>
      </c>
      <c r="K30" s="72">
        <f>+J30/J51</f>
        <v>0.48940114461896933</v>
      </c>
      <c r="L30" s="61">
        <v>9760428.2882616445</v>
      </c>
      <c r="M30" s="72">
        <f>+L30/L51</f>
        <v>0.49251061246374039</v>
      </c>
      <c r="N30" s="61">
        <v>9663326.4993630014</v>
      </c>
      <c r="O30" s="72">
        <f>+N30/N51</f>
        <v>0.48171884209872651</v>
      </c>
      <c r="P30" s="61">
        <v>9559506.4621999487</v>
      </c>
      <c r="Q30" s="72">
        <f>+P30/P51</f>
        <v>0.47758020954155833</v>
      </c>
      <c r="R30" s="61">
        <v>9402204.8642899841</v>
      </c>
      <c r="S30" s="72">
        <f>+R30/R51</f>
        <v>0.45588346276983277</v>
      </c>
      <c r="T30" s="61">
        <f>2502878.33+6688746.4</f>
        <v>9191624.7300000004</v>
      </c>
      <c r="U30" s="72">
        <f>+T30/T51</f>
        <v>0.44206823834539827</v>
      </c>
      <c r="V30" s="61">
        <v>9353554.854175441</v>
      </c>
      <c r="W30" s="72">
        <f>+V30/V51</f>
        <v>0.44552781413697878</v>
      </c>
      <c r="X30" s="61">
        <v>9341651.8303090688</v>
      </c>
      <c r="Y30" s="72">
        <f>+X30/X51</f>
        <v>0.45215542463117364</v>
      </c>
      <c r="Z30" s="61">
        <v>9415787.5263541099</v>
      </c>
      <c r="AA30" s="72">
        <f>+Z30/Z51</f>
        <v>0.45946070044872606</v>
      </c>
      <c r="AB30" s="61">
        <v>9668893.2195685469</v>
      </c>
      <c r="AC30" s="72">
        <f>+AB30/AB51</f>
        <v>0.46869722339845438</v>
      </c>
      <c r="AD30" s="61">
        <v>9600515.3479154538</v>
      </c>
      <c r="AE30" s="72">
        <f>+AD30/AD51</f>
        <v>0.45957676263245606</v>
      </c>
      <c r="AF30" s="60">
        <v>9327778.588884199</v>
      </c>
      <c r="AG30" s="71">
        <f>+AF30/AF51</f>
        <v>0.443278818784901</v>
      </c>
      <c r="AH30" s="60">
        <v>9443486.2340334505</v>
      </c>
      <c r="AI30" s="71">
        <f>+AH30/AH51</f>
        <v>0.44657258511349068</v>
      </c>
      <c r="AJ30" s="60">
        <v>9271154.7877851278</v>
      </c>
      <c r="AK30" s="71">
        <f>+AJ30/AJ51</f>
        <v>0.43778109209523541</v>
      </c>
      <c r="AL30" s="60">
        <v>9347518.7336264737</v>
      </c>
      <c r="AM30" s="71">
        <f>+AL30/AL51</f>
        <v>0.44347970103076584</v>
      </c>
      <c r="AN30" s="60">
        <v>9260956.6585856322</v>
      </c>
      <c r="AO30" s="71">
        <f>+AN30/AN51</f>
        <v>0.44516591041788817</v>
      </c>
      <c r="AP30" s="61">
        <v>9766894.6553957909</v>
      </c>
      <c r="AQ30" s="72">
        <f>+AP30/AP51</f>
        <v>0.46124678192455804</v>
      </c>
      <c r="AR30" s="61">
        <v>9782618.5146576874</v>
      </c>
      <c r="AS30" s="72">
        <f>+AR30/AR51</f>
        <v>0.46785222522950931</v>
      </c>
      <c r="AT30" s="61">
        <v>9810137.4701114111</v>
      </c>
      <c r="AU30" s="72">
        <f>+AT30/AT51</f>
        <v>0.46842540288763007</v>
      </c>
      <c r="AV30" s="61">
        <v>9787185.7358516119</v>
      </c>
      <c r="AW30" s="72">
        <f>+AV30/AV51</f>
        <v>0.4639504223187691</v>
      </c>
      <c r="AX30" s="61">
        <v>9831122.1493221931</v>
      </c>
      <c r="AY30" s="72">
        <f>+AX30/AX51</f>
        <v>0.46784175535770756</v>
      </c>
      <c r="AZ30" s="61">
        <v>9373445.326374894</v>
      </c>
      <c r="BA30" s="72">
        <f>+AZ30/AZ51</f>
        <v>0.44425403017279708</v>
      </c>
      <c r="BB30" s="61">
        <v>9279483.8933413699</v>
      </c>
      <c r="BC30" s="72">
        <f>+BB30/BB51</f>
        <v>0.43617940048578363</v>
      </c>
      <c r="BD30" s="61">
        <v>9573246.3424082305</v>
      </c>
      <c r="BE30" s="72">
        <f>+BD30/BD51</f>
        <v>0.4491599938088755</v>
      </c>
      <c r="BF30" s="61">
        <v>9936926.5613170844</v>
      </c>
      <c r="BG30" s="72">
        <f>+BF30/BF51</f>
        <v>0.45956898968944582</v>
      </c>
      <c r="BH30" s="61">
        <v>10110335.668512404</v>
      </c>
      <c r="BI30" s="72">
        <f>+BH30/BH51</f>
        <v>0.46530985667460834</v>
      </c>
      <c r="BJ30" s="61">
        <v>9996649.6507236212</v>
      </c>
      <c r="BK30" s="72">
        <f>+BJ30/BJ51</f>
        <v>0.45984610168790579</v>
      </c>
      <c r="BL30" s="61">
        <v>10080891.300150592</v>
      </c>
      <c r="BM30" s="72">
        <f>+BL30/BL51</f>
        <v>0.46996950338338161</v>
      </c>
      <c r="BN30" s="61">
        <v>9962420.8901131488</v>
      </c>
      <c r="BO30" s="72">
        <f>+BN30/BN51</f>
        <v>0.46489414251863609</v>
      </c>
      <c r="BP30" s="61">
        <v>10070447.465631803</v>
      </c>
      <c r="BQ30" s="72">
        <f>+BP30/BP51</f>
        <v>0.47282008180007307</v>
      </c>
      <c r="BR30" s="61">
        <v>9839106.6260655187</v>
      </c>
      <c r="BS30" s="72">
        <f>+BR30/BR51</f>
        <v>0.46120819287920689</v>
      </c>
      <c r="BT30" s="61">
        <v>9972326.3160300665</v>
      </c>
      <c r="BU30" s="72">
        <f>+BT30/BT51</f>
        <v>0.46907272934674471</v>
      </c>
      <c r="BV30" s="61">
        <v>9971927.7062051613</v>
      </c>
      <c r="BW30" s="72">
        <f>+BV30/BV51</f>
        <v>0.46984869183066374</v>
      </c>
      <c r="BX30" s="61">
        <v>9994331.0616771989</v>
      </c>
      <c r="BY30" s="72">
        <f>+BX30/BX51</f>
        <v>0.47294629881755557</v>
      </c>
      <c r="BZ30" s="60">
        <v>10109264.431100175</v>
      </c>
      <c r="CA30" s="71">
        <f>+BZ30/BZ51</f>
        <v>0.48081860886069749</v>
      </c>
      <c r="CB30" s="60">
        <v>10439638.546820089</v>
      </c>
      <c r="CC30" s="71">
        <f>+CB30/CB51</f>
        <v>0.49978740504942981</v>
      </c>
      <c r="CD30" s="61">
        <v>10499943.563999787</v>
      </c>
      <c r="CE30" s="72">
        <f>+CD30/CD51</f>
        <v>0.49669856470885798</v>
      </c>
      <c r="CF30" s="61">
        <v>10779398.350507535</v>
      </c>
      <c r="CG30" s="72">
        <f>+CF30/CF51</f>
        <v>0.50457092778720414</v>
      </c>
      <c r="CH30" s="61">
        <v>10684003.340591803</v>
      </c>
      <c r="CI30" s="72">
        <f>+CH30/CH51</f>
        <v>0.50856148382177724</v>
      </c>
      <c r="CJ30" s="61">
        <v>11063346.495338317</v>
      </c>
      <c r="CK30" s="72">
        <f>+CJ30/CJ51</f>
        <v>0.52539301002481276</v>
      </c>
      <c r="CL30" s="61">
        <v>11227481.875553358</v>
      </c>
      <c r="CM30" s="72">
        <f>+CL30/CL51</f>
        <v>0.52705990674925673</v>
      </c>
      <c r="CN30" s="61">
        <v>11139313.779866256</v>
      </c>
      <c r="CO30" s="72">
        <f>+CN30/CN51</f>
        <v>0.52519726715287096</v>
      </c>
      <c r="CP30" s="61">
        <v>11151157.749484994</v>
      </c>
      <c r="CQ30" s="72">
        <f>+CP30/CP51</f>
        <v>0.52215554510985929</v>
      </c>
      <c r="CR30" s="61">
        <v>11415322.25200744</v>
      </c>
      <c r="CS30" s="72">
        <f>+CR30/CR51</f>
        <v>0.53068486190962894</v>
      </c>
      <c r="CT30" s="61">
        <v>11487455.232343258</v>
      </c>
      <c r="CU30" s="72">
        <f>+CT30/CT51</f>
        <v>0.53353909880225181</v>
      </c>
      <c r="CV30" s="61">
        <v>11739764.991542146</v>
      </c>
      <c r="CW30" s="72">
        <f>+CV30/CV51</f>
        <v>0.5452334143674421</v>
      </c>
      <c r="CX30" s="61">
        <v>11577982.838614723</v>
      </c>
      <c r="CY30" s="72">
        <f>+CX30/CX51</f>
        <v>0.5345509559930115</v>
      </c>
      <c r="CZ30" s="61">
        <v>11866901.570961898</v>
      </c>
      <c r="DA30" s="72">
        <f>+CZ30/CZ51</f>
        <v>0.54346611807751155</v>
      </c>
      <c r="DB30" s="61">
        <v>12012068.324279219</v>
      </c>
      <c r="DC30" s="72">
        <f>+DB30/DB51</f>
        <v>0.5454956500655529</v>
      </c>
      <c r="DD30" s="61">
        <v>12230463.4404217</v>
      </c>
      <c r="DE30" s="72">
        <f>+DD30/DD51</f>
        <v>0.55223517749897022</v>
      </c>
      <c r="DF30" s="61">
        <v>11861149.809778932</v>
      </c>
      <c r="DG30" s="72">
        <f>+DF30/DF51</f>
        <v>0.53596457753778592</v>
      </c>
      <c r="DH30" s="62">
        <v>11946539.688256189</v>
      </c>
      <c r="DI30" s="73">
        <f>+DH30/DH51</f>
        <v>0.54033570763869609</v>
      </c>
      <c r="DJ30" s="86"/>
    </row>
    <row r="31" spans="1:114" s="26" customFormat="1">
      <c r="A31" s="63" t="s">
        <v>53</v>
      </c>
      <c r="B31" s="64">
        <f>+B30/B64</f>
        <v>0.25011027890915555</v>
      </c>
      <c r="C31" s="65"/>
      <c r="D31" s="66">
        <v>0</v>
      </c>
      <c r="E31" s="67"/>
      <c r="F31" s="66">
        <v>0</v>
      </c>
      <c r="G31" s="67"/>
      <c r="H31" s="66">
        <v>0</v>
      </c>
      <c r="I31" s="67"/>
      <c r="J31" s="66">
        <v>0</v>
      </c>
      <c r="K31" s="67"/>
      <c r="L31" s="66">
        <v>0</v>
      </c>
      <c r="M31" s="67"/>
      <c r="N31" s="66">
        <v>0</v>
      </c>
      <c r="O31" s="67"/>
      <c r="P31" s="66">
        <v>0</v>
      </c>
      <c r="Q31" s="67"/>
      <c r="R31" s="66">
        <v>0</v>
      </c>
      <c r="S31" s="67"/>
      <c r="T31" s="66">
        <v>0</v>
      </c>
      <c r="U31" s="67"/>
      <c r="V31" s="66">
        <v>0</v>
      </c>
      <c r="W31" s="67"/>
      <c r="X31" s="66">
        <v>0</v>
      </c>
      <c r="Y31" s="67"/>
      <c r="Z31" s="66">
        <f>+Z30/Z64</f>
        <v>0.23348810637703621</v>
      </c>
      <c r="AA31" s="67"/>
      <c r="AB31" s="66">
        <v>0</v>
      </c>
      <c r="AC31" s="67"/>
      <c r="AD31" s="66">
        <v>0</v>
      </c>
      <c r="AE31" s="67"/>
      <c r="AF31" s="64">
        <v>0</v>
      </c>
      <c r="AG31" s="65"/>
      <c r="AH31" s="64">
        <v>0</v>
      </c>
      <c r="AI31" s="65"/>
      <c r="AJ31" s="64">
        <v>0</v>
      </c>
      <c r="AK31" s="65"/>
      <c r="AL31" s="64">
        <v>0</v>
      </c>
      <c r="AM31" s="65"/>
      <c r="AN31" s="64">
        <v>0</v>
      </c>
      <c r="AO31" s="65"/>
      <c r="AP31" s="66">
        <v>0</v>
      </c>
      <c r="AQ31" s="67"/>
      <c r="AR31" s="66">
        <v>0</v>
      </c>
      <c r="AS31" s="67"/>
      <c r="AT31" s="66">
        <v>0</v>
      </c>
      <c r="AU31" s="67"/>
      <c r="AV31" s="66">
        <v>0</v>
      </c>
      <c r="AW31" s="67"/>
      <c r="AX31" s="66">
        <f>+AX30/AX64</f>
        <v>0.21939556889318551</v>
      </c>
      <c r="AY31" s="67"/>
      <c r="AZ31" s="68" t="e">
        <f>+AZ30/AZ64</f>
        <v>#DIV/0!</v>
      </c>
      <c r="BA31" s="67"/>
      <c r="BB31" s="68" t="e">
        <f>+BB30/BB64</f>
        <v>#DIV/0!</v>
      </c>
      <c r="BC31" s="67"/>
      <c r="BD31" s="68" t="e">
        <f>+BD30/BD64</f>
        <v>#DIV/0!</v>
      </c>
      <c r="BE31" s="67"/>
      <c r="BF31" s="68" t="e">
        <f>+BF30/BF64</f>
        <v>#DIV/0!</v>
      </c>
      <c r="BG31" s="67"/>
      <c r="BH31" s="68" t="e">
        <f>+BH30/BH64</f>
        <v>#DIV/0!</v>
      </c>
      <c r="BI31" s="67"/>
      <c r="BJ31" s="68" t="e">
        <f>+BJ30/BJ64</f>
        <v>#DIV/0!</v>
      </c>
      <c r="BK31" s="67"/>
      <c r="BL31" s="68" t="e">
        <f>+BL30/BL64</f>
        <v>#DIV/0!</v>
      </c>
      <c r="BM31" s="67"/>
      <c r="BN31" s="68" t="e">
        <f>+BN30/BN64</f>
        <v>#DIV/0!</v>
      </c>
      <c r="BO31" s="67"/>
      <c r="BP31" s="68"/>
      <c r="BQ31" s="67"/>
      <c r="BR31" s="68"/>
      <c r="BS31" s="67"/>
      <c r="BT31" s="68"/>
      <c r="BU31" s="67"/>
      <c r="BV31" s="66">
        <f>+BV30/BV64</f>
        <v>0.21190144360537014</v>
      </c>
      <c r="BW31" s="67"/>
      <c r="BX31" s="66"/>
      <c r="BY31" s="67"/>
      <c r="BZ31" s="64"/>
      <c r="CA31" s="65"/>
      <c r="CB31" s="64"/>
      <c r="CC31" s="65"/>
      <c r="CD31" s="66"/>
      <c r="CE31" s="67"/>
      <c r="CF31" s="66"/>
      <c r="CG31" s="67"/>
      <c r="CH31" s="66"/>
      <c r="CI31" s="67"/>
      <c r="CJ31" s="66"/>
      <c r="CK31" s="67"/>
      <c r="CL31" s="66"/>
      <c r="CM31" s="67"/>
      <c r="CN31" s="66"/>
      <c r="CO31" s="67"/>
      <c r="CP31" s="66"/>
      <c r="CQ31" s="67"/>
      <c r="CR31" s="66"/>
      <c r="CS31" s="67"/>
      <c r="CT31" s="66">
        <f>+CT30/CT64</f>
        <v>0.23388448784510779</v>
      </c>
      <c r="CU31" s="67"/>
      <c r="CV31" s="66"/>
      <c r="CW31" s="67"/>
      <c r="CX31" s="66"/>
      <c r="CY31" s="67"/>
      <c r="CZ31" s="66" t="s">
        <v>298</v>
      </c>
      <c r="DA31" s="67"/>
      <c r="DB31" s="66" t="s">
        <v>298</v>
      </c>
      <c r="DC31" s="67"/>
      <c r="DD31" s="66" t="s">
        <v>298</v>
      </c>
      <c r="DE31" s="67"/>
      <c r="DF31" s="66" t="s">
        <v>298</v>
      </c>
      <c r="DG31" s="67"/>
      <c r="DH31" s="74" t="s">
        <v>298</v>
      </c>
      <c r="DI31" s="70"/>
      <c r="DJ31" s="86"/>
    </row>
    <row r="32" spans="1:114" s="26" customFormat="1" ht="12.75" customHeight="1">
      <c r="A32" s="59"/>
      <c r="B32" s="60"/>
      <c r="C32" s="76"/>
      <c r="D32" s="61"/>
      <c r="E32" s="77"/>
      <c r="F32" s="61"/>
      <c r="G32" s="77"/>
      <c r="H32" s="61"/>
      <c r="I32" s="77"/>
      <c r="J32" s="61"/>
      <c r="K32" s="77"/>
      <c r="L32" s="61"/>
      <c r="M32" s="77"/>
      <c r="N32" s="61"/>
      <c r="O32" s="77"/>
      <c r="P32" s="61"/>
      <c r="Q32" s="77"/>
      <c r="R32" s="61"/>
      <c r="S32" s="77"/>
      <c r="T32" s="61"/>
      <c r="U32" s="77"/>
      <c r="V32" s="61"/>
      <c r="W32" s="77"/>
      <c r="X32" s="61"/>
      <c r="Y32" s="77"/>
      <c r="Z32" s="61"/>
      <c r="AA32" s="77"/>
      <c r="AB32" s="61"/>
      <c r="AC32" s="77"/>
      <c r="AD32" s="61"/>
      <c r="AE32" s="77"/>
      <c r="AF32" s="60"/>
      <c r="AG32" s="76"/>
      <c r="AH32" s="60"/>
      <c r="AI32" s="76"/>
      <c r="AJ32" s="60"/>
      <c r="AK32" s="76"/>
      <c r="AL32" s="60"/>
      <c r="AM32" s="76"/>
      <c r="AN32" s="60"/>
      <c r="AO32" s="76"/>
      <c r="AP32" s="61"/>
      <c r="AQ32" s="77"/>
      <c r="AR32" s="61"/>
      <c r="AS32" s="77"/>
      <c r="AT32" s="61"/>
      <c r="AU32" s="77"/>
      <c r="AV32" s="61"/>
      <c r="AW32" s="77"/>
      <c r="AX32" s="61"/>
      <c r="AY32" s="77"/>
      <c r="AZ32" s="61"/>
      <c r="BA32" s="77"/>
      <c r="BB32" s="61"/>
      <c r="BC32" s="77"/>
      <c r="BD32" s="61"/>
      <c r="BE32" s="77"/>
      <c r="BF32" s="61"/>
      <c r="BG32" s="77"/>
      <c r="BH32" s="61"/>
      <c r="BI32" s="77"/>
      <c r="BJ32" s="61"/>
      <c r="BK32" s="77"/>
      <c r="BL32" s="61"/>
      <c r="BM32" s="77"/>
      <c r="BN32" s="61"/>
      <c r="BO32" s="77"/>
      <c r="BP32" s="61"/>
      <c r="BQ32" s="77"/>
      <c r="BR32" s="61"/>
      <c r="BS32" s="77"/>
      <c r="BT32" s="61"/>
      <c r="BU32" s="77"/>
      <c r="BV32" s="61"/>
      <c r="BW32" s="77"/>
      <c r="BX32" s="61"/>
      <c r="BY32" s="77"/>
      <c r="BZ32" s="60"/>
      <c r="CA32" s="76"/>
      <c r="CB32" s="60"/>
      <c r="CC32" s="76"/>
      <c r="CD32" s="61"/>
      <c r="CE32" s="77"/>
      <c r="CF32" s="61"/>
      <c r="CG32" s="77"/>
      <c r="CH32" s="61"/>
      <c r="CI32" s="77"/>
      <c r="CJ32" s="61"/>
      <c r="CK32" s="77"/>
      <c r="CL32" s="61"/>
      <c r="CM32" s="77"/>
      <c r="CN32" s="61"/>
      <c r="CO32" s="77"/>
      <c r="CP32" s="61"/>
      <c r="CQ32" s="77"/>
      <c r="CR32" s="61"/>
      <c r="CS32" s="77"/>
      <c r="CT32" s="61"/>
      <c r="CU32" s="77"/>
      <c r="CV32" s="61"/>
      <c r="CW32" s="77"/>
      <c r="CX32" s="61"/>
      <c r="CY32" s="77"/>
      <c r="CZ32" s="61"/>
      <c r="DA32" s="77"/>
      <c r="DB32" s="61"/>
      <c r="DC32" s="77"/>
      <c r="DD32" s="61"/>
      <c r="DE32" s="77"/>
      <c r="DF32" s="61"/>
      <c r="DG32" s="77"/>
      <c r="DH32" s="62"/>
      <c r="DI32" s="78"/>
      <c r="DJ32" s="86"/>
    </row>
    <row r="33" spans="1:114" s="90" customFormat="1" ht="12.75" customHeight="1">
      <c r="A33" s="50" t="s">
        <v>64</v>
      </c>
      <c r="B33" s="84">
        <v>5.8735561409229948</v>
      </c>
      <c r="C33" s="85" t="s">
        <v>65</v>
      </c>
      <c r="D33" s="86">
        <v>5.7744438035992989</v>
      </c>
      <c r="E33" s="87" t="s">
        <v>65</v>
      </c>
      <c r="F33" s="86">
        <v>5.801271193134391</v>
      </c>
      <c r="G33" s="87" t="s">
        <v>65</v>
      </c>
      <c r="H33" s="86">
        <v>5.801271193134391</v>
      </c>
      <c r="I33" s="87" t="s">
        <v>65</v>
      </c>
      <c r="J33" s="86">
        <v>5.8255968773442319</v>
      </c>
      <c r="K33" s="87" t="s">
        <v>65</v>
      </c>
      <c r="L33" s="86">
        <v>5.7947646697450281</v>
      </c>
      <c r="M33" s="87" t="s">
        <v>65</v>
      </c>
      <c r="N33" s="86">
        <v>5.7417030939372724</v>
      </c>
      <c r="O33" s="87" t="s">
        <v>65</v>
      </c>
      <c r="P33" s="86">
        <v>5.7679025567920723</v>
      </c>
      <c r="Q33" s="87" t="s">
        <v>65</v>
      </c>
      <c r="R33" s="86">
        <v>5.6831112693208006</v>
      </c>
      <c r="S33" s="87" t="s">
        <v>65</v>
      </c>
      <c r="T33" s="86">
        <v>5.6535186054630504</v>
      </c>
      <c r="U33" s="87" t="s">
        <v>65</v>
      </c>
      <c r="V33" s="86">
        <v>5.6329868674637735</v>
      </c>
      <c r="W33" s="87" t="s">
        <v>65</v>
      </c>
      <c r="X33" s="86">
        <v>5.6462425207747993</v>
      </c>
      <c r="Y33" s="87" t="s">
        <v>65</v>
      </c>
      <c r="Z33" s="86">
        <v>5.6662258893930311</v>
      </c>
      <c r="AA33" s="87" t="s">
        <v>65</v>
      </c>
      <c r="AB33" s="86">
        <v>5.758569955966176</v>
      </c>
      <c r="AC33" s="87" t="s">
        <v>65</v>
      </c>
      <c r="AD33" s="86">
        <v>5.92</v>
      </c>
      <c r="AE33" s="87" t="s">
        <v>65</v>
      </c>
      <c r="AF33" s="84">
        <v>5.9093917079629552</v>
      </c>
      <c r="AG33" s="85" t="s">
        <v>65</v>
      </c>
      <c r="AH33" s="84">
        <v>5.8503390777764386</v>
      </c>
      <c r="AI33" s="85" t="s">
        <v>65</v>
      </c>
      <c r="AJ33" s="84">
        <v>5.8376908402202767</v>
      </c>
      <c r="AK33" s="85" t="s">
        <v>65</v>
      </c>
      <c r="AL33" s="84">
        <v>5.8869294850044689</v>
      </c>
      <c r="AM33" s="85" t="s">
        <v>65</v>
      </c>
      <c r="AN33" s="84">
        <v>5.9149912671994205</v>
      </c>
      <c r="AO33" s="85" t="s">
        <v>65</v>
      </c>
      <c r="AP33" s="86">
        <v>6.0672704256983856</v>
      </c>
      <c r="AQ33" s="87" t="s">
        <v>65</v>
      </c>
      <c r="AR33" s="86">
        <v>6.0867189918841564</v>
      </c>
      <c r="AS33" s="87" t="s">
        <v>65</v>
      </c>
      <c r="AT33" s="86">
        <v>6.0372681885696053</v>
      </c>
      <c r="AU33" s="87" t="s">
        <v>65</v>
      </c>
      <c r="AV33" s="86">
        <v>6.0552039234292545</v>
      </c>
      <c r="AW33" s="87" t="s">
        <v>65</v>
      </c>
      <c r="AX33" s="86">
        <v>6.0428665620563056</v>
      </c>
      <c r="AY33" s="87" t="s">
        <v>65</v>
      </c>
      <c r="AZ33" s="86">
        <v>5.9663942807104551</v>
      </c>
      <c r="BA33" s="87" t="s">
        <v>65</v>
      </c>
      <c r="BB33" s="86">
        <v>5.9600364817092863</v>
      </c>
      <c r="BC33" s="87" t="s">
        <v>65</v>
      </c>
      <c r="BD33" s="86">
        <v>6.0291327139429773</v>
      </c>
      <c r="BE33" s="87" t="s">
        <v>65</v>
      </c>
      <c r="BF33" s="86">
        <v>6.0726443330675623</v>
      </c>
      <c r="BG33" s="87" t="s">
        <v>65</v>
      </c>
      <c r="BH33" s="86">
        <v>6.0899672010280055</v>
      </c>
      <c r="BI33" s="87" t="s">
        <v>65</v>
      </c>
      <c r="BJ33" s="86">
        <v>6.1082889552000887</v>
      </c>
      <c r="BK33" s="87" t="s">
        <v>65</v>
      </c>
      <c r="BL33" s="86">
        <v>6.1488874597205774</v>
      </c>
      <c r="BM33" s="87" t="s">
        <v>65</v>
      </c>
      <c r="BN33" s="86">
        <v>6.3080218989031716</v>
      </c>
      <c r="BO33" s="87" t="s">
        <v>65</v>
      </c>
      <c r="BP33" s="86">
        <v>6.3178818270433617</v>
      </c>
      <c r="BQ33" s="87" t="s">
        <v>65</v>
      </c>
      <c r="BR33" s="86">
        <v>6.3297477480485878</v>
      </c>
      <c r="BS33" s="87" t="s">
        <v>65</v>
      </c>
      <c r="BT33" s="86">
        <v>6.3369050866021572</v>
      </c>
      <c r="BU33" s="87" t="s">
        <v>65</v>
      </c>
      <c r="BV33" s="86">
        <v>6.27</v>
      </c>
      <c r="BW33" s="87" t="s">
        <v>65</v>
      </c>
      <c r="BX33" s="86">
        <v>6.3251342525241592</v>
      </c>
      <c r="BY33" s="87" t="s">
        <v>65</v>
      </c>
      <c r="BZ33" s="84">
        <v>6.4937555003567171</v>
      </c>
      <c r="CA33" s="85" t="s">
        <v>65</v>
      </c>
      <c r="CB33" s="84">
        <v>6.6138940634312942</v>
      </c>
      <c r="CC33" s="85" t="s">
        <v>65</v>
      </c>
      <c r="CD33" s="86">
        <v>6.603624025817969</v>
      </c>
      <c r="CE33" s="87" t="s">
        <v>65</v>
      </c>
      <c r="CF33" s="86">
        <v>6.6477416190907466</v>
      </c>
      <c r="CG33" s="87" t="s">
        <v>65</v>
      </c>
      <c r="CH33" s="86">
        <v>6.8357297392079088</v>
      </c>
      <c r="CI33" s="87" t="s">
        <v>65</v>
      </c>
      <c r="CJ33" s="86">
        <v>6.9230839511174747</v>
      </c>
      <c r="CK33" s="87" t="s">
        <v>65</v>
      </c>
      <c r="CL33" s="86">
        <v>6.8662320939101846</v>
      </c>
      <c r="CM33" s="87" t="s">
        <v>65</v>
      </c>
      <c r="CN33" s="86">
        <v>7.0249272202641544</v>
      </c>
      <c r="CO33" s="87" t="s">
        <v>65</v>
      </c>
      <c r="CP33" s="86">
        <v>7.045216711977317</v>
      </c>
      <c r="CQ33" s="87" t="s">
        <v>65</v>
      </c>
      <c r="CR33" s="86">
        <v>7.0662638907381945</v>
      </c>
      <c r="CS33" s="87" t="s">
        <v>65</v>
      </c>
      <c r="CT33" s="86">
        <v>7.0149425330166579</v>
      </c>
      <c r="CU33" s="87" t="s">
        <v>65</v>
      </c>
      <c r="CV33" s="86">
        <v>7.0734048218090386</v>
      </c>
      <c r="CW33" s="87" t="s">
        <v>65</v>
      </c>
      <c r="CX33" s="86">
        <v>7.1391057331512302</v>
      </c>
      <c r="CY33" s="87" t="s">
        <v>65</v>
      </c>
      <c r="CZ33" s="86">
        <v>7.1217040492468069</v>
      </c>
      <c r="DA33" s="87" t="s">
        <v>65</v>
      </c>
      <c r="DB33" s="86">
        <v>7.0568630609655054</v>
      </c>
      <c r="DC33" s="87" t="s">
        <v>65</v>
      </c>
      <c r="DD33" s="86">
        <v>7.0664022064582657</v>
      </c>
      <c r="DE33" s="87" t="s">
        <v>65</v>
      </c>
      <c r="DF33" s="86">
        <v>7.0527063394466323</v>
      </c>
      <c r="DG33" s="87" t="s">
        <v>65</v>
      </c>
      <c r="DH33" s="88">
        <v>7.0378282667495302</v>
      </c>
      <c r="DI33" s="89" t="s">
        <v>65</v>
      </c>
      <c r="DJ33" s="18"/>
    </row>
    <row r="34" spans="1:114" s="90" customFormat="1" ht="13.5" customHeight="1">
      <c r="A34" s="50" t="s">
        <v>281</v>
      </c>
      <c r="B34" s="84">
        <v>4.2409367826434456</v>
      </c>
      <c r="C34" s="85" t="s">
        <v>65</v>
      </c>
      <c r="D34" s="86">
        <v>4.2409367826434456</v>
      </c>
      <c r="E34" s="87" t="s">
        <v>65</v>
      </c>
      <c r="F34" s="86">
        <v>4.2409367826434456</v>
      </c>
      <c r="G34" s="87" t="s">
        <v>65</v>
      </c>
      <c r="H34" s="86">
        <v>4.2834889687124216</v>
      </c>
      <c r="I34" s="87" t="s">
        <v>65</v>
      </c>
      <c r="J34" s="86">
        <v>4.2834889687124216</v>
      </c>
      <c r="K34" s="87" t="s">
        <v>65</v>
      </c>
      <c r="L34" s="86">
        <v>4.2834889687124216</v>
      </c>
      <c r="M34" s="87" t="s">
        <v>65</v>
      </c>
      <c r="N34" s="86">
        <v>4.2725946206618808</v>
      </c>
      <c r="O34" s="87" t="s">
        <v>65</v>
      </c>
      <c r="P34" s="86">
        <v>4.2725946206618808</v>
      </c>
      <c r="Q34" s="87" t="s">
        <v>65</v>
      </c>
      <c r="R34" s="86">
        <v>4.2725946206618808</v>
      </c>
      <c r="S34" s="87" t="s">
        <v>65</v>
      </c>
      <c r="T34" s="86">
        <v>4.33</v>
      </c>
      <c r="U34" s="87" t="s">
        <v>65</v>
      </c>
      <c r="V34" s="86">
        <v>4.33</v>
      </c>
      <c r="W34" s="87" t="s">
        <v>65</v>
      </c>
      <c r="X34" s="86">
        <v>4.33</v>
      </c>
      <c r="Y34" s="87"/>
      <c r="Z34" s="86">
        <v>4.43</v>
      </c>
      <c r="AA34" s="87" t="s">
        <v>65</v>
      </c>
      <c r="AB34" s="86">
        <v>4.43</v>
      </c>
      <c r="AC34" s="87" t="s">
        <v>65</v>
      </c>
      <c r="AD34" s="86">
        <v>4.43</v>
      </c>
      <c r="AE34" s="87" t="s">
        <v>65</v>
      </c>
      <c r="AF34" s="84">
        <v>4.47</v>
      </c>
      <c r="AG34" s="85" t="s">
        <v>65</v>
      </c>
      <c r="AH34" s="84">
        <v>4.47</v>
      </c>
      <c r="AI34" s="85" t="s">
        <v>65</v>
      </c>
      <c r="AJ34" s="84">
        <v>4.47</v>
      </c>
      <c r="AK34" s="85" t="s">
        <v>65</v>
      </c>
      <c r="AL34" s="84">
        <v>4.38</v>
      </c>
      <c r="AM34" s="85" t="s">
        <v>65</v>
      </c>
      <c r="AN34" s="84">
        <v>4.38</v>
      </c>
      <c r="AO34" s="85" t="s">
        <v>65</v>
      </c>
      <c r="AP34" s="86">
        <v>4.38</v>
      </c>
      <c r="AQ34" s="87" t="s">
        <v>65</v>
      </c>
      <c r="AR34" s="86">
        <v>4.3722639128726115</v>
      </c>
      <c r="AS34" s="87" t="s">
        <v>65</v>
      </c>
      <c r="AT34" s="86">
        <v>4.3722639128726115</v>
      </c>
      <c r="AU34" s="87" t="s">
        <v>65</v>
      </c>
      <c r="AV34" s="86">
        <v>4.3722639128726115</v>
      </c>
      <c r="AW34" s="87" t="s">
        <v>65</v>
      </c>
      <c r="AX34" s="86">
        <v>4.29</v>
      </c>
      <c r="AY34" s="87" t="s">
        <v>65</v>
      </c>
      <c r="AZ34" s="86">
        <v>4.287813716145604</v>
      </c>
      <c r="BA34" s="87" t="s">
        <v>65</v>
      </c>
      <c r="BB34" s="86">
        <v>4.287813716145604</v>
      </c>
      <c r="BC34" s="87" t="s">
        <v>65</v>
      </c>
      <c r="BD34" s="86">
        <v>4.297072745532577</v>
      </c>
      <c r="BE34" s="87" t="s">
        <v>65</v>
      </c>
      <c r="BF34" s="86">
        <v>4.297072745532577</v>
      </c>
      <c r="BG34" s="87" t="s">
        <v>65</v>
      </c>
      <c r="BH34" s="86">
        <v>4.297072745532577</v>
      </c>
      <c r="BI34" s="87" t="s">
        <v>65</v>
      </c>
      <c r="BJ34" s="86">
        <v>4.307641815427111</v>
      </c>
      <c r="BK34" s="87" t="s">
        <v>65</v>
      </c>
      <c r="BL34" s="86">
        <v>4.307641815427111</v>
      </c>
      <c r="BM34" s="87" t="s">
        <v>65</v>
      </c>
      <c r="BN34" s="86">
        <v>4.307641815427111</v>
      </c>
      <c r="BO34" s="87" t="s">
        <v>65</v>
      </c>
      <c r="BP34" s="86">
        <v>4.5558580191603308</v>
      </c>
      <c r="BQ34" s="87" t="s">
        <v>65</v>
      </c>
      <c r="BR34" s="86">
        <v>4.5558580191603308</v>
      </c>
      <c r="BS34" s="87" t="s">
        <v>65</v>
      </c>
      <c r="BT34" s="86">
        <v>4.5558580191603308</v>
      </c>
      <c r="BU34" s="87" t="s">
        <v>65</v>
      </c>
      <c r="BV34" s="86">
        <v>4.506725835134314</v>
      </c>
      <c r="BW34" s="87" t="s">
        <v>65</v>
      </c>
      <c r="BX34" s="86">
        <v>4.506725835134314</v>
      </c>
      <c r="BY34" s="87" t="s">
        <v>65</v>
      </c>
      <c r="BZ34" s="84">
        <v>4.506725835134314</v>
      </c>
      <c r="CA34" s="85" t="s">
        <v>65</v>
      </c>
      <c r="CB34" s="84">
        <v>4.7782806319324305</v>
      </c>
      <c r="CC34" s="85" t="s">
        <v>65</v>
      </c>
      <c r="CD34" s="86">
        <v>4.7782806319324305</v>
      </c>
      <c r="CE34" s="87" t="s">
        <v>65</v>
      </c>
      <c r="CF34" s="86">
        <v>4.7782806319324305</v>
      </c>
      <c r="CG34" s="87" t="s">
        <v>65</v>
      </c>
      <c r="CH34" s="86">
        <v>4.8801868917926239</v>
      </c>
      <c r="CI34" s="87" t="s">
        <v>65</v>
      </c>
      <c r="CJ34" s="86">
        <v>4.8801868917926239</v>
      </c>
      <c r="CK34" s="87" t="s">
        <v>65</v>
      </c>
      <c r="CL34" s="86">
        <v>4.8801868917926239</v>
      </c>
      <c r="CM34" s="87" t="s">
        <v>65</v>
      </c>
      <c r="CN34" s="86">
        <v>5.0721962448428952</v>
      </c>
      <c r="CO34" s="87" t="s">
        <v>65</v>
      </c>
      <c r="CP34" s="86">
        <v>5.0721962448428952</v>
      </c>
      <c r="CQ34" s="87" t="s">
        <v>65</v>
      </c>
      <c r="CR34" s="86">
        <v>5.0721962448428952</v>
      </c>
      <c r="CS34" s="87" t="s">
        <v>65</v>
      </c>
      <c r="CT34" s="86">
        <v>5.0522492131775998</v>
      </c>
      <c r="CU34" s="87" t="s">
        <v>65</v>
      </c>
      <c r="CV34" s="86">
        <v>5.0522492131775998</v>
      </c>
      <c r="CW34" s="87" t="s">
        <v>65</v>
      </c>
      <c r="CX34" s="86">
        <v>5.0522492131775998</v>
      </c>
      <c r="CY34" s="87" t="s">
        <v>65</v>
      </c>
      <c r="CZ34" s="86">
        <v>5.1556313684873087</v>
      </c>
      <c r="DA34" s="87" t="s">
        <v>65</v>
      </c>
      <c r="DB34" s="86">
        <v>5.1556313684873087</v>
      </c>
      <c r="DC34" s="87" t="s">
        <v>65</v>
      </c>
      <c r="DD34" s="86">
        <v>5.1556313684873087</v>
      </c>
      <c r="DE34" s="87" t="s">
        <v>65</v>
      </c>
      <c r="DF34" s="86">
        <v>5.1665927044591937</v>
      </c>
      <c r="DG34" s="87" t="s">
        <v>65</v>
      </c>
      <c r="DH34" s="88">
        <v>5.1665927044591937</v>
      </c>
      <c r="DI34" s="89" t="s">
        <v>65</v>
      </c>
      <c r="DJ34" s="18"/>
    </row>
    <row r="35" spans="1:114" s="90" customFormat="1" ht="12.75" customHeight="1">
      <c r="A35" s="50" t="s">
        <v>282</v>
      </c>
      <c r="B35" s="84">
        <v>4.0919445973800253</v>
      </c>
      <c r="C35" s="85" t="s">
        <v>65</v>
      </c>
      <c r="D35" s="86">
        <v>4.0919445973800253</v>
      </c>
      <c r="E35" s="87" t="s">
        <v>65</v>
      </c>
      <c r="F35" s="86">
        <v>4.0919445973800253</v>
      </c>
      <c r="G35" s="87" t="s">
        <v>65</v>
      </c>
      <c r="H35" s="86">
        <v>4.1460251098339622</v>
      </c>
      <c r="I35" s="87" t="s">
        <v>65</v>
      </c>
      <c r="J35" s="86">
        <v>4.1460251098339622</v>
      </c>
      <c r="K35" s="87" t="s">
        <v>65</v>
      </c>
      <c r="L35" s="86">
        <v>4.1460251098339622</v>
      </c>
      <c r="M35" s="87" t="s">
        <v>65</v>
      </c>
      <c r="N35" s="86">
        <v>4.1460251098339622</v>
      </c>
      <c r="O35" s="87" t="s">
        <v>65</v>
      </c>
      <c r="P35" s="86">
        <v>4.1460251098339622</v>
      </c>
      <c r="Q35" s="87" t="s">
        <v>65</v>
      </c>
      <c r="R35" s="86">
        <v>4.1460251098339622</v>
      </c>
      <c r="S35" s="87" t="s">
        <v>65</v>
      </c>
      <c r="T35" s="86">
        <v>4.22</v>
      </c>
      <c r="U35" s="87" t="s">
        <v>65</v>
      </c>
      <c r="V35" s="86">
        <v>4.22</v>
      </c>
      <c r="W35" s="87" t="s">
        <v>65</v>
      </c>
      <c r="X35" s="86">
        <v>4.22</v>
      </c>
      <c r="Y35" s="87" t="s">
        <v>65</v>
      </c>
      <c r="Z35" s="86">
        <v>4.3099999999999996</v>
      </c>
      <c r="AA35" s="87" t="s">
        <v>65</v>
      </c>
      <c r="AB35" s="86">
        <v>4.3099999999999996</v>
      </c>
      <c r="AC35" s="87" t="s">
        <v>65</v>
      </c>
      <c r="AD35" s="86">
        <v>4.3099999999999996</v>
      </c>
      <c r="AE35" s="87" t="s">
        <v>65</v>
      </c>
      <c r="AF35" s="84">
        <v>4.3499999999999996</v>
      </c>
      <c r="AG35" s="85" t="s">
        <v>65</v>
      </c>
      <c r="AH35" s="84">
        <v>4.3499999999999996</v>
      </c>
      <c r="AI35" s="85" t="s">
        <v>65</v>
      </c>
      <c r="AJ35" s="84">
        <v>4.3499999999999996</v>
      </c>
      <c r="AK35" s="85" t="s">
        <v>65</v>
      </c>
      <c r="AL35" s="84">
        <v>4.24</v>
      </c>
      <c r="AM35" s="85" t="s">
        <v>65</v>
      </c>
      <c r="AN35" s="84">
        <v>4.24</v>
      </c>
      <c r="AO35" s="85" t="s">
        <v>65</v>
      </c>
      <c r="AP35" s="86">
        <v>4.24</v>
      </c>
      <c r="AQ35" s="87" t="s">
        <v>65</v>
      </c>
      <c r="AR35" s="86">
        <v>4.20565602210897</v>
      </c>
      <c r="AS35" s="87" t="s">
        <v>65</v>
      </c>
      <c r="AT35" s="86">
        <v>4.20565602210897</v>
      </c>
      <c r="AU35" s="87" t="s">
        <v>65</v>
      </c>
      <c r="AV35" s="86">
        <v>4.20565602210897</v>
      </c>
      <c r="AW35" s="87" t="s">
        <v>65</v>
      </c>
      <c r="AX35" s="86">
        <v>4.0807898117114005</v>
      </c>
      <c r="AY35" s="87" t="s">
        <v>65</v>
      </c>
      <c r="AZ35" s="86">
        <v>4.0807898117114005</v>
      </c>
      <c r="BA35" s="87" t="s">
        <v>65</v>
      </c>
      <c r="BB35" s="86">
        <v>4.0807898117114005</v>
      </c>
      <c r="BC35" s="87" t="s">
        <v>65</v>
      </c>
      <c r="BD35" s="86">
        <v>4.1356974513968288</v>
      </c>
      <c r="BE35" s="87" t="s">
        <v>65</v>
      </c>
      <c r="BF35" s="86">
        <v>4.1356974513968288</v>
      </c>
      <c r="BG35" s="87" t="s">
        <v>65</v>
      </c>
      <c r="BH35" s="86">
        <v>4.1356974513968288</v>
      </c>
      <c r="BI35" s="87" t="s">
        <v>65</v>
      </c>
      <c r="BJ35" s="86">
        <v>4.16</v>
      </c>
      <c r="BK35" s="87" t="s">
        <v>65</v>
      </c>
      <c r="BL35" s="86">
        <v>4.16</v>
      </c>
      <c r="BM35" s="87" t="s">
        <v>65</v>
      </c>
      <c r="BN35" s="86">
        <v>4.16</v>
      </c>
      <c r="BO35" s="87" t="s">
        <v>65</v>
      </c>
      <c r="BP35" s="86">
        <v>4.41</v>
      </c>
      <c r="BQ35" s="87" t="s">
        <v>65</v>
      </c>
      <c r="BR35" s="86">
        <v>4.41</v>
      </c>
      <c r="BS35" s="87" t="s">
        <v>65</v>
      </c>
      <c r="BT35" s="86">
        <v>4.41</v>
      </c>
      <c r="BU35" s="87" t="s">
        <v>65</v>
      </c>
      <c r="BV35" s="86">
        <v>4.3647431076506225</v>
      </c>
      <c r="BW35" s="87" t="s">
        <v>65</v>
      </c>
      <c r="BX35" s="86">
        <v>4.3647431076506225</v>
      </c>
      <c r="BY35" s="87" t="s">
        <v>65</v>
      </c>
      <c r="BZ35" s="84">
        <v>4.3647431076506225</v>
      </c>
      <c r="CA35" s="85" t="s">
        <v>65</v>
      </c>
      <c r="CB35" s="84">
        <v>4.6342522018080734</v>
      </c>
      <c r="CC35" s="85" t="s">
        <v>65</v>
      </c>
      <c r="CD35" s="86">
        <v>4.6342522018080734</v>
      </c>
      <c r="CE35" s="87" t="s">
        <v>65</v>
      </c>
      <c r="CF35" s="86">
        <v>4.6342522018080734</v>
      </c>
      <c r="CG35" s="87" t="s">
        <v>65</v>
      </c>
      <c r="CH35" s="86">
        <v>4.7367969851478904</v>
      </c>
      <c r="CI35" s="87" t="s">
        <v>65</v>
      </c>
      <c r="CJ35" s="86">
        <v>4.7367969851478904</v>
      </c>
      <c r="CK35" s="87" t="s">
        <v>65</v>
      </c>
      <c r="CL35" s="86">
        <v>4.7367969851478904</v>
      </c>
      <c r="CM35" s="87" t="s">
        <v>65</v>
      </c>
      <c r="CN35" s="86">
        <v>4.9248519818707726</v>
      </c>
      <c r="CO35" s="87" t="s">
        <v>65</v>
      </c>
      <c r="CP35" s="86">
        <v>4.9248519818707726</v>
      </c>
      <c r="CQ35" s="87" t="s">
        <v>65</v>
      </c>
      <c r="CR35" s="86">
        <v>4.9248519818707726</v>
      </c>
      <c r="CS35" s="87" t="s">
        <v>65</v>
      </c>
      <c r="CT35" s="86">
        <v>4.9063762943030005</v>
      </c>
      <c r="CU35" s="87" t="s">
        <v>65</v>
      </c>
      <c r="CV35" s="86">
        <v>4.9063762943030005</v>
      </c>
      <c r="CW35" s="87" t="s">
        <v>65</v>
      </c>
      <c r="CX35" s="86">
        <v>4.9063762943030005</v>
      </c>
      <c r="CY35" s="87" t="s">
        <v>65</v>
      </c>
      <c r="CZ35" s="86">
        <v>5.0059162832146278</v>
      </c>
      <c r="DA35" s="87" t="s">
        <v>65</v>
      </c>
      <c r="DB35" s="86">
        <v>5.0059162832146278</v>
      </c>
      <c r="DC35" s="87" t="s">
        <v>65</v>
      </c>
      <c r="DD35" s="86">
        <v>5.0059162832146278</v>
      </c>
      <c r="DE35" s="87" t="s">
        <v>65</v>
      </c>
      <c r="DF35" s="86">
        <v>5.0153077577004384</v>
      </c>
      <c r="DG35" s="87" t="s">
        <v>65</v>
      </c>
      <c r="DH35" s="88">
        <v>5.0153077577004384</v>
      </c>
      <c r="DI35" s="89" t="s">
        <v>65</v>
      </c>
      <c r="DJ35" s="18"/>
    </row>
    <row r="36" spans="1:114" s="90" customFormat="1" ht="12.75" customHeight="1">
      <c r="A36" s="50" t="s">
        <v>68</v>
      </c>
      <c r="B36" s="91">
        <v>4.3496619217302825</v>
      </c>
      <c r="C36" s="85" t="s">
        <v>65</v>
      </c>
      <c r="D36" s="86">
        <v>4.2622501459905102</v>
      </c>
      <c r="E36" s="87" t="s">
        <v>65</v>
      </c>
      <c r="F36" s="86">
        <v>4.3960069256176375</v>
      </c>
      <c r="G36" s="87" t="s">
        <v>65</v>
      </c>
      <c r="H36" s="86">
        <v>4.3960069256176375</v>
      </c>
      <c r="I36" s="87" t="s">
        <v>65</v>
      </c>
      <c r="J36" s="86">
        <v>4.4913372480920994</v>
      </c>
      <c r="K36" s="87" t="s">
        <v>65</v>
      </c>
      <c r="L36" s="86">
        <v>4.4457089702851267</v>
      </c>
      <c r="M36" s="87" t="s">
        <v>65</v>
      </c>
      <c r="N36" s="86">
        <v>4.3969979422934502</v>
      </c>
      <c r="O36" s="87" t="s">
        <v>65</v>
      </c>
      <c r="P36" s="86">
        <v>4.4176111091323778</v>
      </c>
      <c r="Q36" s="87" t="s">
        <v>65</v>
      </c>
      <c r="R36" s="86">
        <v>4.3799963960428485</v>
      </c>
      <c r="S36" s="87" t="s">
        <v>65</v>
      </c>
      <c r="T36" s="86">
        <v>4.3994514594820657</v>
      </c>
      <c r="U36" s="87" t="s">
        <v>65</v>
      </c>
      <c r="V36" s="86">
        <v>4.3988988640166484</v>
      </c>
      <c r="W36" s="87" t="s">
        <v>65</v>
      </c>
      <c r="X36" s="86">
        <v>4.3750565850444909</v>
      </c>
      <c r="Y36" s="87" t="s">
        <v>65</v>
      </c>
      <c r="Z36" s="86">
        <v>4.3586209377121232</v>
      </c>
      <c r="AA36" s="87" t="s">
        <v>65</v>
      </c>
      <c r="AB36" s="86">
        <v>4.4540004538612568</v>
      </c>
      <c r="AC36" s="87" t="s">
        <v>65</v>
      </c>
      <c r="AD36" s="86">
        <v>4.63</v>
      </c>
      <c r="AE36" s="87" t="s">
        <v>65</v>
      </c>
      <c r="AF36" s="84">
        <v>4.9849671083924498</v>
      </c>
      <c r="AG36" s="85" t="s">
        <v>65</v>
      </c>
      <c r="AH36" s="84">
        <v>4.6534714756723359</v>
      </c>
      <c r="AI36" s="85" t="s">
        <v>65</v>
      </c>
      <c r="AJ36" s="84">
        <v>4.9617342711252777</v>
      </c>
      <c r="AK36" s="85" t="s">
        <v>65</v>
      </c>
      <c r="AL36" s="84">
        <v>4.6613686003249164</v>
      </c>
      <c r="AM36" s="85" t="s">
        <v>65</v>
      </c>
      <c r="AN36" s="84">
        <v>4.6725630514667085</v>
      </c>
      <c r="AO36" s="85" t="s">
        <v>65</v>
      </c>
      <c r="AP36" s="86">
        <v>4.8515247611397392</v>
      </c>
      <c r="AQ36" s="87" t="s">
        <v>65</v>
      </c>
      <c r="AR36" s="86">
        <v>4.8294197750772554</v>
      </c>
      <c r="AS36" s="87" t="s">
        <v>65</v>
      </c>
      <c r="AT36" s="86">
        <v>4.8104150802038532</v>
      </c>
      <c r="AU36" s="87" t="s">
        <v>65</v>
      </c>
      <c r="AV36" s="86">
        <v>4.9084652954973587</v>
      </c>
      <c r="AW36" s="87" t="s">
        <v>65</v>
      </c>
      <c r="AX36" s="86">
        <v>4.8802589363978353</v>
      </c>
      <c r="AY36" s="87" t="s">
        <v>65</v>
      </c>
      <c r="AZ36" s="86">
        <v>4.8105575942408079</v>
      </c>
      <c r="BA36" s="87" t="s">
        <v>65</v>
      </c>
      <c r="BB36" s="86">
        <v>4.8187649230258911</v>
      </c>
      <c r="BC36" s="87" t="s">
        <v>65</v>
      </c>
      <c r="BD36" s="86">
        <v>4.9209876620525828</v>
      </c>
      <c r="BE36" s="87" t="s">
        <v>65</v>
      </c>
      <c r="BF36" s="86">
        <v>5.0262966751364191</v>
      </c>
      <c r="BG36" s="87" t="s">
        <v>65</v>
      </c>
      <c r="BH36" s="86">
        <v>5.0381621948459108</v>
      </c>
      <c r="BI36" s="87" t="s">
        <v>65</v>
      </c>
      <c r="BJ36" s="86">
        <v>5.0464613253594939</v>
      </c>
      <c r="BK36" s="87" t="s">
        <v>65</v>
      </c>
      <c r="BL36" s="86">
        <v>5.1152121012590621</v>
      </c>
      <c r="BM36" s="87" t="s">
        <v>65</v>
      </c>
      <c r="BN36" s="86">
        <v>5.2387714633103863</v>
      </c>
      <c r="BO36" s="87" t="s">
        <v>65</v>
      </c>
      <c r="BP36" s="86">
        <v>5.2734652143879366</v>
      </c>
      <c r="BQ36" s="87" t="s">
        <v>65</v>
      </c>
      <c r="BR36" s="86">
        <v>5.3332862550152829</v>
      </c>
      <c r="BS36" s="87" t="s">
        <v>65</v>
      </c>
      <c r="BT36" s="86">
        <v>5.3385878805955134</v>
      </c>
      <c r="BU36" s="87" t="s">
        <v>65</v>
      </c>
      <c r="BV36" s="86">
        <v>5.26</v>
      </c>
      <c r="BW36" s="87" t="s">
        <v>65</v>
      </c>
      <c r="BX36" s="86">
        <v>5.3111217214438664</v>
      </c>
      <c r="BY36" s="87" t="s">
        <v>65</v>
      </c>
      <c r="BZ36" s="84">
        <v>5.495124106798781</v>
      </c>
      <c r="CA36" s="85" t="s">
        <v>65</v>
      </c>
      <c r="CB36" s="84">
        <v>5.6285863787161663</v>
      </c>
      <c r="CC36" s="85" t="s">
        <v>65</v>
      </c>
      <c r="CD36" s="86">
        <v>5.7104234765804813</v>
      </c>
      <c r="CE36" s="87" t="s">
        <v>65</v>
      </c>
      <c r="CF36" s="86">
        <v>5.725006547933063</v>
      </c>
      <c r="CG36" s="87" t="s">
        <v>65</v>
      </c>
      <c r="CH36" s="86">
        <v>5.8878323562899135</v>
      </c>
      <c r="CI36" s="87" t="s">
        <v>65</v>
      </c>
      <c r="CJ36" s="86">
        <v>6.7518040999437616</v>
      </c>
      <c r="CK36" s="87" t="s">
        <v>65</v>
      </c>
      <c r="CL36" s="86">
        <v>6.683577038813989</v>
      </c>
      <c r="CM36" s="87" t="s">
        <v>65</v>
      </c>
      <c r="CN36" s="86">
        <v>6.1137780766279706</v>
      </c>
      <c r="CO36" s="87" t="s">
        <v>65</v>
      </c>
      <c r="CP36" s="86">
        <v>6.1882839970905055</v>
      </c>
      <c r="CQ36" s="87" t="s">
        <v>65</v>
      </c>
      <c r="CR36" s="86">
        <v>6.2099418992090376</v>
      </c>
      <c r="CS36" s="87" t="s">
        <v>65</v>
      </c>
      <c r="CT36" s="86">
        <v>6.1502230201412775</v>
      </c>
      <c r="CU36" s="87" t="s">
        <v>65</v>
      </c>
      <c r="CV36" s="86">
        <v>6.2451521484056869</v>
      </c>
      <c r="CW36" s="87" t="s">
        <v>65</v>
      </c>
      <c r="CX36" s="86">
        <v>6.3208386378283388</v>
      </c>
      <c r="CY36" s="87" t="s">
        <v>65</v>
      </c>
      <c r="CZ36" s="86">
        <v>6.278864909613505</v>
      </c>
      <c r="DA36" s="87" t="s">
        <v>65</v>
      </c>
      <c r="DB36" s="86">
        <v>6.3178531233950439</v>
      </c>
      <c r="DC36" s="87" t="s">
        <v>65</v>
      </c>
      <c r="DD36" s="86">
        <v>6.2903966684251387</v>
      </c>
      <c r="DE36" s="87" t="s">
        <v>65</v>
      </c>
      <c r="DF36" s="86">
        <v>6.2674611409693357</v>
      </c>
      <c r="DG36" s="87" t="s">
        <v>65</v>
      </c>
      <c r="DH36" s="88">
        <v>6.2560184316757681</v>
      </c>
      <c r="DI36" s="89" t="s">
        <v>65</v>
      </c>
      <c r="DJ36" s="18"/>
    </row>
    <row r="37" spans="1:114" s="26" customFormat="1">
      <c r="A37" s="59"/>
      <c r="B37" s="59"/>
      <c r="C37" s="76"/>
      <c r="D37" s="92"/>
      <c r="E37" s="77"/>
      <c r="F37" s="92"/>
      <c r="G37" s="77"/>
      <c r="H37" s="92"/>
      <c r="I37" s="77"/>
      <c r="J37" s="92"/>
      <c r="K37" s="77"/>
      <c r="L37" s="92"/>
      <c r="M37" s="77"/>
      <c r="N37" s="92"/>
      <c r="O37" s="77"/>
      <c r="P37" s="92"/>
      <c r="Q37" s="77"/>
      <c r="R37" s="92"/>
      <c r="S37" s="77"/>
      <c r="T37" s="92"/>
      <c r="U37" s="77"/>
      <c r="V37" s="92"/>
      <c r="W37" s="77"/>
      <c r="X37" s="92"/>
      <c r="Y37" s="77"/>
      <c r="Z37" s="92"/>
      <c r="AA37" s="77"/>
      <c r="AB37" s="92"/>
      <c r="AC37" s="77"/>
      <c r="AD37" s="92"/>
      <c r="AE37" s="77"/>
      <c r="AF37" s="59"/>
      <c r="AG37" s="76"/>
      <c r="AH37" s="59"/>
      <c r="AI37" s="76"/>
      <c r="AJ37" s="59"/>
      <c r="AK37" s="76"/>
      <c r="AL37" s="59"/>
      <c r="AM37" s="76"/>
      <c r="AN37" s="59"/>
      <c r="AO37" s="76"/>
      <c r="AP37" s="92"/>
      <c r="AQ37" s="77"/>
      <c r="AR37" s="92"/>
      <c r="AS37" s="77"/>
      <c r="AT37" s="92"/>
      <c r="AU37" s="77"/>
      <c r="AV37" s="92"/>
      <c r="AW37" s="77"/>
      <c r="AX37" s="92"/>
      <c r="AY37" s="77"/>
      <c r="AZ37" s="92"/>
      <c r="BA37" s="77"/>
      <c r="BB37" s="92"/>
      <c r="BC37" s="77"/>
      <c r="BD37" s="92"/>
      <c r="BE37" s="77"/>
      <c r="BF37" s="92"/>
      <c r="BG37" s="77"/>
      <c r="BH37" s="92"/>
      <c r="BI37" s="77"/>
      <c r="BJ37" s="92"/>
      <c r="BK37" s="77"/>
      <c r="BL37" s="92"/>
      <c r="BM37" s="77"/>
      <c r="BN37" s="92"/>
      <c r="BO37" s="77"/>
      <c r="BP37" s="92"/>
      <c r="BQ37" s="77"/>
      <c r="BR37" s="92"/>
      <c r="BS37" s="77"/>
      <c r="BT37" s="92"/>
      <c r="BU37" s="77"/>
      <c r="BV37" s="92"/>
      <c r="BW37" s="77"/>
      <c r="BX37" s="92"/>
      <c r="BY37" s="77"/>
      <c r="BZ37" s="59"/>
      <c r="CA37" s="76"/>
      <c r="CB37" s="59"/>
      <c r="CC37" s="76"/>
      <c r="CD37" s="92"/>
      <c r="CE37" s="77"/>
      <c r="CF37" s="92"/>
      <c r="CG37" s="77"/>
      <c r="CH37" s="92"/>
      <c r="CI37" s="77"/>
      <c r="CJ37" s="92"/>
      <c r="CK37" s="77"/>
      <c r="CL37" s="92"/>
      <c r="CM37" s="77"/>
      <c r="CN37" s="92"/>
      <c r="CO37" s="77"/>
      <c r="CP37" s="92"/>
      <c r="CQ37" s="77"/>
      <c r="CR37" s="92"/>
      <c r="CS37" s="77"/>
      <c r="CT37" s="92"/>
      <c r="CU37" s="77"/>
      <c r="CV37" s="92"/>
      <c r="CW37" s="77"/>
      <c r="CX37" s="92"/>
      <c r="CY37" s="77"/>
      <c r="CZ37" s="92"/>
      <c r="DA37" s="77"/>
      <c r="DB37" s="92"/>
      <c r="DC37" s="77"/>
      <c r="DD37" s="92"/>
      <c r="DE37" s="77"/>
      <c r="DF37" s="92"/>
      <c r="DG37" s="77"/>
      <c r="DH37" s="93"/>
      <c r="DI37" s="78"/>
      <c r="DJ37" s="15"/>
    </row>
    <row r="38" spans="1:114" s="26" customFormat="1">
      <c r="A38" s="50" t="s">
        <v>69</v>
      </c>
      <c r="B38" s="94"/>
      <c r="C38" s="76"/>
      <c r="D38" s="95"/>
      <c r="E38" s="77"/>
      <c r="F38" s="95"/>
      <c r="G38" s="77"/>
      <c r="H38" s="95"/>
      <c r="I38" s="77"/>
      <c r="J38" s="95"/>
      <c r="K38" s="77"/>
      <c r="L38" s="95"/>
      <c r="M38" s="77"/>
      <c r="N38" s="95"/>
      <c r="O38" s="77"/>
      <c r="P38" s="95"/>
      <c r="Q38" s="77"/>
      <c r="R38" s="95"/>
      <c r="S38" s="77"/>
      <c r="T38" s="95"/>
      <c r="U38" s="77"/>
      <c r="V38" s="95"/>
      <c r="W38" s="77"/>
      <c r="X38" s="95"/>
      <c r="Y38" s="77"/>
      <c r="Z38" s="95"/>
      <c r="AA38" s="77"/>
      <c r="AB38" s="95"/>
      <c r="AC38" s="77"/>
      <c r="AD38" s="95"/>
      <c r="AE38" s="77"/>
      <c r="AF38" s="94"/>
      <c r="AG38" s="76"/>
      <c r="AH38" s="94"/>
      <c r="AI38" s="76"/>
      <c r="AJ38" s="94"/>
      <c r="AK38" s="76"/>
      <c r="AL38" s="94"/>
      <c r="AM38" s="76"/>
      <c r="AN38" s="94"/>
      <c r="AO38" s="76"/>
      <c r="AP38" s="95"/>
      <c r="AQ38" s="77"/>
      <c r="AR38" s="95"/>
      <c r="AS38" s="77"/>
      <c r="AT38" s="95"/>
      <c r="AU38" s="77"/>
      <c r="AV38" s="95"/>
      <c r="AW38" s="77"/>
      <c r="AX38" s="96">
        <v>144021.9736859948</v>
      </c>
      <c r="AY38" s="77"/>
      <c r="AZ38" s="95"/>
      <c r="BA38" s="77"/>
      <c r="BB38" s="95"/>
      <c r="BC38" s="77"/>
      <c r="BD38" s="95"/>
      <c r="BE38" s="77"/>
      <c r="BF38" s="95"/>
      <c r="BG38" s="77"/>
      <c r="BH38" s="95"/>
      <c r="BI38" s="77"/>
      <c r="BJ38" s="95"/>
      <c r="BK38" s="77"/>
      <c r="BL38" s="95"/>
      <c r="BM38" s="77"/>
      <c r="BN38" s="95"/>
      <c r="BO38" s="77"/>
      <c r="BP38" s="95"/>
      <c r="BQ38" s="77"/>
      <c r="BR38" s="95"/>
      <c r="BS38" s="77"/>
      <c r="BT38" s="95"/>
      <c r="BU38" s="77"/>
      <c r="BV38" s="95"/>
      <c r="BW38" s="77"/>
      <c r="BX38" s="95"/>
      <c r="BY38" s="77"/>
      <c r="BZ38" s="94"/>
      <c r="CA38" s="76"/>
      <c r="CB38" s="94"/>
      <c r="CC38" s="76"/>
      <c r="CD38" s="95"/>
      <c r="CE38" s="77"/>
      <c r="CF38" s="95"/>
      <c r="CG38" s="77"/>
      <c r="CH38" s="95"/>
      <c r="CI38" s="77"/>
      <c r="CJ38" s="95"/>
      <c r="CK38" s="77"/>
      <c r="CL38" s="95"/>
      <c r="CM38" s="77"/>
      <c r="CN38" s="95"/>
      <c r="CO38" s="77"/>
      <c r="CP38" s="95"/>
      <c r="CQ38" s="77"/>
      <c r="CR38" s="95"/>
      <c r="CS38" s="77"/>
      <c r="CT38" s="95"/>
      <c r="CU38" s="77"/>
      <c r="CV38" s="95"/>
      <c r="CW38" s="77"/>
      <c r="CX38" s="95"/>
      <c r="CY38" s="77"/>
      <c r="CZ38" s="95"/>
      <c r="DA38" s="77"/>
      <c r="DB38" s="95"/>
      <c r="DC38" s="77"/>
      <c r="DD38" s="95"/>
      <c r="DE38" s="77"/>
      <c r="DF38" s="95"/>
      <c r="DG38" s="77"/>
      <c r="DH38" s="97"/>
      <c r="DI38" s="78"/>
      <c r="DJ38" s="15"/>
    </row>
    <row r="39" spans="1:114" s="26" customFormat="1" ht="16.2">
      <c r="A39" s="50" t="s">
        <v>283</v>
      </c>
      <c r="B39" s="84">
        <v>1441804.6428977223</v>
      </c>
      <c r="C39" s="76"/>
      <c r="D39" s="86">
        <v>100665.85623204779</v>
      </c>
      <c r="E39" s="77"/>
      <c r="F39" s="86">
        <v>200633.56097747601</v>
      </c>
      <c r="G39" s="77"/>
      <c r="H39" s="86">
        <v>222221.13632007717</v>
      </c>
      <c r="I39" s="77"/>
      <c r="J39" s="86">
        <v>52460.077133421706</v>
      </c>
      <c r="K39" s="77"/>
      <c r="L39" s="86">
        <v>61246.682730060515</v>
      </c>
      <c r="M39" s="77"/>
      <c r="N39" s="86">
        <v>154611.03300013382</v>
      </c>
      <c r="O39" s="77"/>
      <c r="P39" s="86">
        <v>139790.3101044909</v>
      </c>
      <c r="Q39" s="77"/>
      <c r="R39" s="95">
        <v>253801.80582460304</v>
      </c>
      <c r="S39" s="77"/>
      <c r="T39" s="95">
        <v>174032.58476795498</v>
      </c>
      <c r="U39" s="77"/>
      <c r="V39" s="95">
        <v>44067.080165979118</v>
      </c>
      <c r="W39" s="77"/>
      <c r="X39" s="95">
        <v>71228.338007229177</v>
      </c>
      <c r="Y39" s="77"/>
      <c r="Z39" s="95">
        <v>1650572.7646714265</v>
      </c>
      <c r="AA39" s="77"/>
      <c r="AB39" s="95">
        <v>147713.55330853039</v>
      </c>
      <c r="AC39" s="77"/>
      <c r="AD39" s="95">
        <v>270769.85993472789</v>
      </c>
      <c r="AE39" s="77"/>
      <c r="AF39" s="94">
        <v>166614.69872330021</v>
      </c>
      <c r="AG39" s="76"/>
      <c r="AH39" s="94">
        <v>33488.480000000003</v>
      </c>
      <c r="AI39" s="76"/>
      <c r="AJ39" s="95">
        <v>56981.339856181512</v>
      </c>
      <c r="AK39" s="76"/>
      <c r="AL39" s="95">
        <v>195191.22907159285</v>
      </c>
      <c r="AM39" s="76"/>
      <c r="AN39" s="95">
        <v>174664.8808014059</v>
      </c>
      <c r="AO39" s="76"/>
      <c r="AP39" s="95">
        <v>274497.71326875669</v>
      </c>
      <c r="AQ39" s="77"/>
      <c r="AR39" s="95">
        <v>175486.35</v>
      </c>
      <c r="AS39" s="77"/>
      <c r="AT39" s="95">
        <v>35977.877743950659</v>
      </c>
      <c r="AU39" s="77"/>
      <c r="AV39" s="95">
        <v>60995.978017455396</v>
      </c>
      <c r="AW39" s="77"/>
      <c r="AX39" s="95">
        <v>1736403.9344118964</v>
      </c>
      <c r="AY39" s="77"/>
      <c r="AZ39" s="95">
        <v>171478.71290176216</v>
      </c>
      <c r="BA39" s="77"/>
      <c r="BB39" s="95">
        <v>241441.64283909046</v>
      </c>
      <c r="BC39" s="77"/>
      <c r="BD39" s="95">
        <v>182682.82094605625</v>
      </c>
      <c r="BE39" s="77"/>
      <c r="BF39" s="95">
        <v>63047.804467343427</v>
      </c>
      <c r="BG39" s="77"/>
      <c r="BH39" s="95">
        <v>70378.846166412099</v>
      </c>
      <c r="BI39" s="77"/>
      <c r="BJ39" s="95">
        <v>144500.21153745701</v>
      </c>
      <c r="BK39" s="77"/>
      <c r="BL39" s="95">
        <v>191072.09544528593</v>
      </c>
      <c r="BM39" s="77"/>
      <c r="BN39" s="95">
        <v>307360.29089828575</v>
      </c>
      <c r="BO39" s="77"/>
      <c r="BP39" s="95">
        <v>147804.60375645262</v>
      </c>
      <c r="BQ39" s="77"/>
      <c r="BR39" s="95">
        <v>88322.311166996573</v>
      </c>
      <c r="BS39" s="77"/>
      <c r="BT39" s="95">
        <v>76148.42335988277</v>
      </c>
      <c r="BU39" s="77"/>
      <c r="BV39" s="95">
        <f>SUM(AZ39:BT39)+175646.746061936</f>
        <v>1859884.5095469614</v>
      </c>
      <c r="BW39" s="77"/>
      <c r="BX39" s="53">
        <v>169835.12411288486</v>
      </c>
      <c r="BY39" s="77"/>
      <c r="BZ39" s="51">
        <v>296587.68597588403</v>
      </c>
      <c r="CA39" s="76"/>
      <c r="CB39" s="51">
        <v>113099.208684635</v>
      </c>
      <c r="CC39" s="76"/>
      <c r="CD39" s="53">
        <v>96210.492282505453</v>
      </c>
      <c r="CE39" s="77"/>
      <c r="CF39" s="53">
        <v>71903.621915399082</v>
      </c>
      <c r="CG39" s="77"/>
      <c r="CH39" s="53">
        <v>167204.96302398734</v>
      </c>
      <c r="CI39" s="77"/>
      <c r="CJ39" s="53">
        <v>188927.6</v>
      </c>
      <c r="CK39" s="77"/>
      <c r="CL39" s="53">
        <v>279927.09113790188</v>
      </c>
      <c r="CM39" s="77"/>
      <c r="CN39" s="53">
        <v>150991.39444763641</v>
      </c>
      <c r="CO39" s="77"/>
      <c r="CP39" s="53">
        <v>80904.712076081181</v>
      </c>
      <c r="CQ39" s="77"/>
      <c r="CR39" s="53">
        <v>78101.55054623459</v>
      </c>
      <c r="CS39" s="77"/>
      <c r="CT39" s="53">
        <v>1862403.7800193529</v>
      </c>
      <c r="CU39" s="77"/>
      <c r="CV39" s="95">
        <v>150082.33382371752</v>
      </c>
      <c r="CW39" s="77"/>
      <c r="CX39" s="95">
        <v>249868.81028817396</v>
      </c>
      <c r="CY39" s="77"/>
      <c r="CZ39" s="95">
        <v>151238.23673827111</v>
      </c>
      <c r="DA39" s="77"/>
      <c r="DB39" s="95">
        <v>84544.613158579727</v>
      </c>
      <c r="DC39" s="77"/>
      <c r="DD39" s="95">
        <v>77254.202695049622</v>
      </c>
      <c r="DE39" s="77"/>
      <c r="DF39" s="95">
        <v>173593.47930734578</v>
      </c>
      <c r="DG39" s="77"/>
      <c r="DH39" s="97">
        <v>139637.66776844731</v>
      </c>
      <c r="DI39" s="78"/>
      <c r="DJ39" s="15"/>
    </row>
    <row r="40" spans="1:114" s="26" customFormat="1">
      <c r="A40" s="63" t="s">
        <v>53</v>
      </c>
      <c r="B40" s="64">
        <f>+B39/B64</f>
        <v>3.9506642582096387E-2</v>
      </c>
      <c r="C40" s="76"/>
      <c r="D40" s="66">
        <v>0</v>
      </c>
      <c r="E40" s="77"/>
      <c r="F40" s="66">
        <v>0</v>
      </c>
      <c r="G40" s="77"/>
      <c r="H40" s="66">
        <v>0</v>
      </c>
      <c r="I40" s="77"/>
      <c r="J40" s="66">
        <v>0</v>
      </c>
      <c r="K40" s="77"/>
      <c r="L40" s="66">
        <v>0</v>
      </c>
      <c r="M40" s="77"/>
      <c r="N40" s="66">
        <v>0</v>
      </c>
      <c r="O40" s="77"/>
      <c r="P40" s="66">
        <v>0</v>
      </c>
      <c r="Q40" s="77"/>
      <c r="R40" s="66">
        <v>0</v>
      </c>
      <c r="S40" s="77"/>
      <c r="T40" s="66">
        <v>0</v>
      </c>
      <c r="U40" s="77"/>
      <c r="V40" s="66">
        <v>0</v>
      </c>
      <c r="W40" s="77"/>
      <c r="X40" s="66">
        <v>0</v>
      </c>
      <c r="Y40" s="77"/>
      <c r="Z40" s="66">
        <f>+Z39/Z64</f>
        <v>4.0930098324963735E-2</v>
      </c>
      <c r="AA40" s="77"/>
      <c r="AB40" s="66">
        <v>0</v>
      </c>
      <c r="AC40" s="77"/>
      <c r="AD40" s="66">
        <v>0</v>
      </c>
      <c r="AE40" s="77"/>
      <c r="AF40" s="64">
        <v>0</v>
      </c>
      <c r="AG40" s="76"/>
      <c r="AH40" s="64">
        <v>0</v>
      </c>
      <c r="AI40" s="76"/>
      <c r="AJ40" s="64">
        <v>0</v>
      </c>
      <c r="AK40" s="76"/>
      <c r="AL40" s="64">
        <v>0</v>
      </c>
      <c r="AM40" s="76"/>
      <c r="AN40" s="64">
        <v>0</v>
      </c>
      <c r="AO40" s="76"/>
      <c r="AP40" s="66">
        <v>0</v>
      </c>
      <c r="AQ40" s="77"/>
      <c r="AR40" s="66">
        <v>0</v>
      </c>
      <c r="AS40" s="77"/>
      <c r="AT40" s="66">
        <v>0</v>
      </c>
      <c r="AU40" s="77"/>
      <c r="AV40" s="66">
        <v>0</v>
      </c>
      <c r="AW40" s="77"/>
      <c r="AX40" s="66">
        <f>+AX39/AX64</f>
        <v>3.8750340320502362E-2</v>
      </c>
      <c r="AY40" s="77"/>
      <c r="AZ40" s="68" t="e">
        <f>+AZ39/AZ64</f>
        <v>#DIV/0!</v>
      </c>
      <c r="BA40" s="77"/>
      <c r="BB40" s="68" t="e">
        <f>+BB39/BB64</f>
        <v>#DIV/0!</v>
      </c>
      <c r="BC40" s="77"/>
      <c r="BD40" s="68" t="e">
        <f>+BD39/BD64</f>
        <v>#DIV/0!</v>
      </c>
      <c r="BE40" s="77"/>
      <c r="BF40" s="68" t="e">
        <f>+BF39/BF64</f>
        <v>#DIV/0!</v>
      </c>
      <c r="BG40" s="77"/>
      <c r="BH40" s="68" t="e">
        <f>+BH39/BH64</f>
        <v>#DIV/0!</v>
      </c>
      <c r="BI40" s="77"/>
      <c r="BJ40" s="68" t="e">
        <f>+BJ39/BJ64</f>
        <v>#DIV/0!</v>
      </c>
      <c r="BK40" s="77"/>
      <c r="BL40" s="68" t="e">
        <f>+BL39/BL64</f>
        <v>#DIV/0!</v>
      </c>
      <c r="BM40" s="77"/>
      <c r="BN40" s="68" t="e">
        <f>+BN39/BN64</f>
        <v>#DIV/0!</v>
      </c>
      <c r="BO40" s="77"/>
      <c r="BP40" s="68"/>
      <c r="BQ40" s="77"/>
      <c r="BR40" s="68"/>
      <c r="BS40" s="77"/>
      <c r="BT40" s="68"/>
      <c r="BU40" s="77"/>
      <c r="BV40" s="66">
        <f>+BV39/BV64</f>
        <v>3.9522169045311625E-2</v>
      </c>
      <c r="BW40" s="77"/>
      <c r="BX40" s="66"/>
      <c r="BY40" s="77"/>
      <c r="BZ40" s="64"/>
      <c r="CA40" s="76"/>
      <c r="CB40" s="64"/>
      <c r="CC40" s="76"/>
      <c r="CD40" s="66"/>
      <c r="CE40" s="77"/>
      <c r="CF40" s="66"/>
      <c r="CG40" s="77"/>
      <c r="CH40" s="66"/>
      <c r="CI40" s="77"/>
      <c r="CJ40" s="66"/>
      <c r="CK40" s="77"/>
      <c r="CL40" s="66"/>
      <c r="CM40" s="77"/>
      <c r="CN40" s="66"/>
      <c r="CO40" s="77"/>
      <c r="CP40" s="66"/>
      <c r="CQ40" s="77"/>
      <c r="CR40" s="66"/>
      <c r="CS40" s="77"/>
      <c r="CT40" s="66">
        <f>+CT39/CT64</f>
        <v>3.7918524637572518E-2</v>
      </c>
      <c r="CU40" s="77"/>
      <c r="CV40" s="66"/>
      <c r="CW40" s="77"/>
      <c r="CX40" s="66"/>
      <c r="CY40" s="77"/>
      <c r="CZ40" s="66"/>
      <c r="DA40" s="77"/>
      <c r="DB40" s="66"/>
      <c r="DC40" s="77"/>
      <c r="DD40" s="66"/>
      <c r="DE40" s="77"/>
      <c r="DF40" s="66"/>
      <c r="DG40" s="77"/>
      <c r="DH40" s="74"/>
      <c r="DI40" s="78"/>
      <c r="DJ40" s="15"/>
    </row>
    <row r="41" spans="1:114" s="26" customFormat="1">
      <c r="A41" s="63" t="s">
        <v>71</v>
      </c>
      <c r="B41" s="64">
        <f>+B39/B67</f>
        <v>0.30711274310638509</v>
      </c>
      <c r="C41" s="76"/>
      <c r="D41" s="66">
        <f>+D39/D67</f>
        <v>0.2078734998611062</v>
      </c>
      <c r="E41" s="77"/>
      <c r="F41" s="66">
        <f>+F39/F67</f>
        <v>0.22148466213504406</v>
      </c>
      <c r="G41" s="77"/>
      <c r="H41" s="66">
        <f>+H39/H67</f>
        <v>0.12832367235612191</v>
      </c>
      <c r="I41" s="77"/>
      <c r="J41" s="66">
        <f>+J39/J67</f>
        <v>2.3980613788875657E-2</v>
      </c>
      <c r="K41" s="77"/>
      <c r="L41" s="66">
        <f>+L39/L67</f>
        <v>2.3485406607343759E-2</v>
      </c>
      <c r="M41" s="77"/>
      <c r="N41" s="66">
        <f>+N39/N67</f>
        <v>4.9218082737899092E-2</v>
      </c>
      <c r="O41" s="77"/>
      <c r="P41" s="66">
        <f>+P39/P67</f>
        <v>3.896973324725226E-2</v>
      </c>
      <c r="Q41" s="77"/>
      <c r="R41" s="66">
        <f>+R39/R67</f>
        <v>6.3151472143732679E-2</v>
      </c>
      <c r="S41" s="77"/>
      <c r="T41" s="66">
        <f>+T39/T67</f>
        <v>3.8263072636124676E-2</v>
      </c>
      <c r="U41" s="77"/>
      <c r="V41" s="66">
        <f>+V39/V67</f>
        <v>8.750674116511219E-3</v>
      </c>
      <c r="W41" s="77"/>
      <c r="X41" s="66">
        <f>+X39/X67</f>
        <v>1.2905334951660531E-2</v>
      </c>
      <c r="Y41" s="77"/>
      <c r="Z41" s="66">
        <f>+Z39/Z67</f>
        <v>0.26117997206891036</v>
      </c>
      <c r="AA41" s="77"/>
      <c r="AB41" s="66">
        <f>+AB39/AB67</f>
        <v>0.24122571479796281</v>
      </c>
      <c r="AC41" s="77"/>
      <c r="AD41" s="66">
        <f>+AD39/AD67</f>
        <v>0.24565634109518855</v>
      </c>
      <c r="AE41" s="77"/>
      <c r="AF41" s="64">
        <f>+AF39/AF67</f>
        <v>8.600566100468944E-2</v>
      </c>
      <c r="AG41" s="76"/>
      <c r="AH41" s="64">
        <f>+AH39/AH67</f>
        <v>1.4015201993651871E-2</v>
      </c>
      <c r="AI41" s="76"/>
      <c r="AJ41" s="64">
        <f>+AJ39/AJ67</f>
        <v>1.9760395404522596E-2</v>
      </c>
      <c r="AK41" s="76"/>
      <c r="AL41" s="64">
        <f>+AL39/AL67</f>
        <v>5.5280954163255881E-2</v>
      </c>
      <c r="AM41" s="76"/>
      <c r="AN41" s="64">
        <f>+AN39/AN67</f>
        <v>4.2402468458939073E-2</v>
      </c>
      <c r="AO41" s="76"/>
      <c r="AP41" s="66">
        <f>+AP39/AP67</f>
        <v>5.7143602734743511E-2</v>
      </c>
      <c r="AQ41" s="77"/>
      <c r="AR41" s="66">
        <f>+AR39/AR67</f>
        <v>3.2133709583566088E-2</v>
      </c>
      <c r="AS41" s="77"/>
      <c r="AT41" s="66">
        <f>+AT39/AT67</f>
        <v>6.0137028640909595E-3</v>
      </c>
      <c r="AU41" s="77"/>
      <c r="AV41" s="66">
        <f>+AV39/AV67</f>
        <v>9.3697864477051643E-3</v>
      </c>
      <c r="AW41" s="77"/>
      <c r="AX41" s="66">
        <f>+AX39/AX67</f>
        <v>0.2367748877014256</v>
      </c>
      <c r="AY41" s="77"/>
      <c r="AZ41" s="66">
        <f>+AZ39/AZ67</f>
        <v>0.25328606084200006</v>
      </c>
      <c r="BA41" s="77"/>
      <c r="BB41" s="66">
        <f>+BB39/BB67</f>
        <v>0.20929219446552194</v>
      </c>
      <c r="BC41" s="77"/>
      <c r="BD41" s="66">
        <f>+BD39/BD67</f>
        <v>9.0702206462884058E-2</v>
      </c>
      <c r="BE41" s="77"/>
      <c r="BF41" s="66">
        <f>+BF39/BF67</f>
        <v>2.5169352173120278E-2</v>
      </c>
      <c r="BG41" s="77"/>
      <c r="BH41" s="66">
        <f>+BH39/BH67</f>
        <v>2.3306186381432878E-2</v>
      </c>
      <c r="BI41" s="77"/>
      <c r="BJ41" s="66">
        <f>+BJ39/BJ67</f>
        <v>3.9374550233954753E-2</v>
      </c>
      <c r="BK41" s="77"/>
      <c r="BL41" s="66">
        <f>+BL39/BL67</f>
        <v>4.545203047807838E-2</v>
      </c>
      <c r="BM41" s="77"/>
      <c r="BN41" s="66">
        <f>+BN39/BN67</f>
        <v>6.550899915676886E-2</v>
      </c>
      <c r="BO41" s="77"/>
      <c r="BP41" s="66">
        <f>+BP39/BP67</f>
        <v>2.7816366523963385E-2</v>
      </c>
      <c r="BQ41" s="77"/>
      <c r="BR41" s="66">
        <f>+BR39/BR67</f>
        <v>1.5124633629293694E-2</v>
      </c>
      <c r="BS41" s="77"/>
      <c r="BT41" s="66">
        <f>+BT39/BT67</f>
        <v>1.1918993045731321E-2</v>
      </c>
      <c r="BU41" s="77"/>
      <c r="BV41" s="66">
        <f>+BV39/BV67</f>
        <v>0.25922166054302714</v>
      </c>
      <c r="BW41" s="77"/>
      <c r="BX41" s="66">
        <f>+BX39/BX67</f>
        <v>0.25305843809979184</v>
      </c>
      <c r="BY41" s="77"/>
      <c r="BZ41" s="64">
        <f>+BZ39/BZ67</f>
        <v>0.44192281758396662</v>
      </c>
      <c r="CA41" s="76"/>
      <c r="CB41" s="64">
        <f>+CB39/CB67</f>
        <v>9.4456028191920435E-2</v>
      </c>
      <c r="CC41" s="76"/>
      <c r="CD41" s="66">
        <f>+CD39/CD67</f>
        <v>3.8304504657251451E-2</v>
      </c>
      <c r="CE41" s="77"/>
      <c r="CF41" s="66">
        <f>+CF39/CF67</f>
        <v>2.3660505403432619E-2</v>
      </c>
      <c r="CG41" s="77"/>
      <c r="CH41" s="66">
        <f>+CH39/CH67</f>
        <v>4.4835887311184992E-2</v>
      </c>
      <c r="CI41" s="77"/>
      <c r="CJ41" s="66">
        <f>+CJ39/CJ67</f>
        <v>4.4099297670047853E-2</v>
      </c>
      <c r="CK41" s="77"/>
      <c r="CL41" s="66">
        <f>+CL39/CL67</f>
        <v>5.8361834551891381E-2</v>
      </c>
      <c r="CM41" s="77"/>
      <c r="CN41" s="66">
        <f>+CN39/CN67</f>
        <v>2.7704559120682985E-2</v>
      </c>
      <c r="CO41" s="77"/>
      <c r="CP41" s="66">
        <f>+CP39/CP67</f>
        <v>1.3386941579521288E-2</v>
      </c>
      <c r="CQ41" s="77"/>
      <c r="CR41" s="66">
        <f>+CR39/CR67</f>
        <v>1.187448355780419E-2</v>
      </c>
      <c r="CS41" s="77"/>
      <c r="CT41" s="66">
        <f>+CT39/CT67</f>
        <v>0.25159256286233439</v>
      </c>
      <c r="CU41" s="77"/>
      <c r="CV41" s="66">
        <f>+CV39/CV67</f>
        <v>0.21496967292265107</v>
      </c>
      <c r="CW41" s="77"/>
      <c r="CX41" s="66">
        <f>+CX39/CX67</f>
        <v>0.20823378141386409</v>
      </c>
      <c r="CY41" s="77"/>
      <c r="CZ41" s="66">
        <f>+CZ39/CZ67</f>
        <v>7.477874031074204E-2</v>
      </c>
      <c r="DA41" s="77"/>
      <c r="DB41" s="66">
        <f>+DB39/DB67</f>
        <v>3.2825999525590198E-2</v>
      </c>
      <c r="DC41" s="77"/>
      <c r="DD41" s="66">
        <f>+DD39/DD67</f>
        <v>2.4860605137032959E-2</v>
      </c>
      <c r="DE41" s="77"/>
      <c r="DF41" s="66">
        <f>+DF39/DF67</f>
        <v>4.6010763036257479E-2</v>
      </c>
      <c r="DG41" s="77"/>
      <c r="DH41" s="74">
        <f>+DH39/DH67</f>
        <v>3.7010812089632472E-2</v>
      </c>
      <c r="DI41" s="78"/>
      <c r="DJ41" s="15"/>
    </row>
    <row r="42" spans="1:114" s="26" customFormat="1">
      <c r="A42" s="63" t="s">
        <v>72</v>
      </c>
      <c r="B42" s="64">
        <f>+B39/B69</f>
        <v>0.18768008372634931</v>
      </c>
      <c r="C42" s="76"/>
      <c r="D42" s="66">
        <f>+D39/D69</f>
        <v>0.15056076692473436</v>
      </c>
      <c r="E42" s="77"/>
      <c r="F42" s="66">
        <f>+F39/F69</f>
        <v>0.14713875856704625</v>
      </c>
      <c r="G42" s="77"/>
      <c r="H42" s="66">
        <f>+H39/H69</f>
        <v>0.104143942021914</v>
      </c>
      <c r="I42" s="77"/>
      <c r="J42" s="66">
        <f>+J39/J69</f>
        <v>1.9720267508456631E-2</v>
      </c>
      <c r="K42" s="77"/>
      <c r="L42" s="66">
        <f>+L39/L69</f>
        <v>1.899865267093406E-2</v>
      </c>
      <c r="M42" s="77"/>
      <c r="N42" s="66">
        <f>+N39/N69</f>
        <v>3.971771779293317E-2</v>
      </c>
      <c r="O42" s="77"/>
      <c r="P42" s="66">
        <f>+P39/P69</f>
        <v>3.0636345200032847E-2</v>
      </c>
      <c r="Q42" s="77"/>
      <c r="R42" s="66">
        <f>+R39/R69</f>
        <v>4.7458441198946044E-2</v>
      </c>
      <c r="S42" s="77"/>
      <c r="T42" s="66">
        <f>+T39/T69</f>
        <v>2.8805598892098605E-2</v>
      </c>
      <c r="U42" s="77"/>
      <c r="V42" s="66">
        <f>+V39/V69</f>
        <v>6.6990139682197268E-3</v>
      </c>
      <c r="W42" s="77"/>
      <c r="X42" s="66">
        <f>+X39/X69</f>
        <v>9.9068089751276327E-3</v>
      </c>
      <c r="Y42" s="77"/>
      <c r="Z42" s="66">
        <f>+Z39/Z69</f>
        <v>0.1980284588527319</v>
      </c>
      <c r="AA42" s="77"/>
      <c r="AB42" s="66">
        <f>+AB39/AB69</f>
        <v>0.20187116622931525</v>
      </c>
      <c r="AC42" s="77"/>
      <c r="AD42" s="66">
        <f>+AD39/AD69</f>
        <v>0.17647719287741281</v>
      </c>
      <c r="AE42" s="77"/>
      <c r="AF42" s="64">
        <f>+AF39/AF69</f>
        <v>7.3452154622887095E-2</v>
      </c>
      <c r="AG42" s="76"/>
      <c r="AH42" s="64">
        <f>+AH39/AH69</f>
        <v>1.2160202943341348E-2</v>
      </c>
      <c r="AI42" s="76"/>
      <c r="AJ42" s="64">
        <f>+AJ39/AJ69</f>
        <v>1.7629688416774366E-2</v>
      </c>
      <c r="AK42" s="76"/>
      <c r="AL42" s="64">
        <f>+AL39/AL69</f>
        <v>4.9133401038483147E-2</v>
      </c>
      <c r="AM42" s="76"/>
      <c r="AN42" s="64">
        <f>+AN39/AN69</f>
        <v>3.783864593559888E-2</v>
      </c>
      <c r="AO42" s="76"/>
      <c r="AP42" s="66">
        <f>+AP39/AP69</f>
        <v>5.019796016429702E-2</v>
      </c>
      <c r="AQ42" s="77"/>
      <c r="AR42" s="66">
        <f>+AR39/AR69</f>
        <v>2.8215498790030408E-2</v>
      </c>
      <c r="AS42" s="77"/>
      <c r="AT42" s="66">
        <f>+AT39/AT69</f>
        <v>5.300012557478407E-3</v>
      </c>
      <c r="AU42" s="77"/>
      <c r="AV42" s="66">
        <f>+AV39/AV69</f>
        <v>8.250846824638617E-3</v>
      </c>
      <c r="AW42" s="77"/>
      <c r="AX42" s="66">
        <f>+AX39/AX69</f>
        <v>0.20529901669630551</v>
      </c>
      <c r="AY42" s="77"/>
      <c r="AZ42" s="66">
        <f>+AZ39/AZ69</f>
        <v>0.22637358742581232</v>
      </c>
      <c r="BA42" s="77"/>
      <c r="BB42" s="66">
        <f>+BB39/BB69</f>
        <v>0.16093577348733221</v>
      </c>
      <c r="BC42" s="77"/>
      <c r="BD42" s="66">
        <f>+BD39/BD69</f>
        <v>8.06164790387498E-2</v>
      </c>
      <c r="BE42" s="77"/>
      <c r="BF42" s="66">
        <f>+BF39/BF69</f>
        <v>2.2324690275989434E-2</v>
      </c>
      <c r="BG42" s="77"/>
      <c r="BH42" s="66">
        <f>+BH39/BH69</f>
        <v>2.060558848411272E-2</v>
      </c>
      <c r="BI42" s="77"/>
      <c r="BJ42" s="66">
        <f>+BJ39/BJ69</f>
        <v>3.5357066330089566E-2</v>
      </c>
      <c r="BK42" s="77"/>
      <c r="BL42" s="66">
        <f>+BL39/BL69</f>
        <v>3.969412672829787E-2</v>
      </c>
      <c r="BM42" s="77"/>
      <c r="BN42" s="66">
        <f>+BN39/BN69</f>
        <v>5.4386717498715577E-2</v>
      </c>
      <c r="BO42" s="77"/>
      <c r="BP42" s="66">
        <f>+BP39/BP69</f>
        <v>2.3257281539898509E-2</v>
      </c>
      <c r="BQ42" s="77"/>
      <c r="BR42" s="66">
        <f>+BR39/BR69</f>
        <v>1.2615760368968497E-2</v>
      </c>
      <c r="BS42" s="77"/>
      <c r="BT42" s="66">
        <f>+BT39/BT69</f>
        <v>1.002778756825025E-2</v>
      </c>
      <c r="BU42" s="77"/>
      <c r="BV42" s="66">
        <f>+BV39/BV69</f>
        <v>0.21342777636156102</v>
      </c>
      <c r="BW42" s="77"/>
      <c r="BX42" s="66">
        <f>+BX39/BX69</f>
        <v>0.21988707009141306</v>
      </c>
      <c r="BY42" s="77"/>
      <c r="BZ42" s="64">
        <f>+BZ39/BZ69</f>
        <v>0.38399475747479672</v>
      </c>
      <c r="CA42" s="76"/>
      <c r="CB42" s="64">
        <f>+CB39/CB69</f>
        <v>0.10571266378935479</v>
      </c>
      <c r="CC42" s="76"/>
      <c r="CD42" s="66">
        <f>+CD39/CD69</f>
        <v>3.1441736332045903E-2</v>
      </c>
      <c r="CE42" s="77"/>
      <c r="CF42" s="66">
        <f>+CF39/CF69</f>
        <v>1.9402701647402373E-2</v>
      </c>
      <c r="CG42" s="77"/>
      <c r="CH42" s="66">
        <f>+CH39/CH69</f>
        <v>3.7561724203798004E-2</v>
      </c>
      <c r="CI42" s="77"/>
      <c r="CJ42" s="66">
        <f>+CJ39/CJ69</f>
        <v>3.6364300911300704E-2</v>
      </c>
      <c r="CK42" s="77"/>
      <c r="CL42" s="66">
        <f>+CL39/CL69</f>
        <v>4.6220755118539805E-2</v>
      </c>
      <c r="CM42" s="77"/>
      <c r="CN42" s="66">
        <f>+CN39/CN69</f>
        <v>2.2220939647806116E-2</v>
      </c>
      <c r="CO42" s="77"/>
      <c r="CP42" s="66">
        <f>+CP39/CP69</f>
        <v>1.0838536588186839E-2</v>
      </c>
      <c r="CQ42" s="77"/>
      <c r="CR42" s="66">
        <f>+CR39/CR69</f>
        <v>9.5658488068775249E-3</v>
      </c>
      <c r="CS42" s="77"/>
      <c r="CT42" s="66">
        <f>+CT39/CT69</f>
        <v>0.20104177111385962</v>
      </c>
      <c r="CU42" s="77"/>
      <c r="CV42" s="66">
        <f>+CV39/CV69</f>
        <v>0.19168380103745933</v>
      </c>
      <c r="CW42" s="77"/>
      <c r="CX42" s="66">
        <f>+CX39/CX69</f>
        <v>0.15666342128606744</v>
      </c>
      <c r="CY42" s="77"/>
      <c r="CZ42" s="66">
        <f>+CZ39/CZ69</f>
        <v>6.335596986806874E-2</v>
      </c>
      <c r="DA42" s="77"/>
      <c r="DB42" s="66">
        <f>+DB39/DB69</f>
        <v>2.8101013654073314E-2</v>
      </c>
      <c r="DC42" s="77"/>
      <c r="DD42" s="66">
        <f>+DD39/DD69</f>
        <v>2.0995714088055461E-2</v>
      </c>
      <c r="DE42" s="77"/>
      <c r="DF42" s="66">
        <f>+DF39/DF69</f>
        <v>3.9532787844271278E-2</v>
      </c>
      <c r="DG42" s="77"/>
      <c r="DH42" s="74">
        <f>+DH39/DH69</f>
        <v>3.1799963437481892E-2</v>
      </c>
      <c r="DI42" s="78"/>
      <c r="DJ42" s="15"/>
    </row>
    <row r="43" spans="1:114" s="26" customFormat="1">
      <c r="A43" s="63"/>
      <c r="B43" s="59"/>
      <c r="C43" s="76"/>
      <c r="D43" s="92"/>
      <c r="E43" s="77"/>
      <c r="F43" s="92"/>
      <c r="G43" s="77"/>
      <c r="H43" s="92"/>
      <c r="I43" s="77"/>
      <c r="J43" s="92"/>
      <c r="K43" s="77"/>
      <c r="L43" s="92"/>
      <c r="M43" s="77"/>
      <c r="N43" s="92"/>
      <c r="O43" s="77"/>
      <c r="P43" s="92"/>
      <c r="Q43" s="77"/>
      <c r="R43" s="92"/>
      <c r="S43" s="77"/>
      <c r="T43" s="92"/>
      <c r="U43" s="77"/>
      <c r="V43" s="92"/>
      <c r="W43" s="77"/>
      <c r="X43" s="92"/>
      <c r="Y43" s="77"/>
      <c r="Z43" s="92"/>
      <c r="AA43" s="77"/>
      <c r="AB43" s="92"/>
      <c r="AC43" s="77"/>
      <c r="AD43" s="92"/>
      <c r="AE43" s="77"/>
      <c r="AF43" s="59"/>
      <c r="AG43" s="76"/>
      <c r="AH43" s="59"/>
      <c r="AI43" s="76"/>
      <c r="AJ43" s="59"/>
      <c r="AK43" s="76"/>
      <c r="AL43" s="59"/>
      <c r="AM43" s="76"/>
      <c r="AN43" s="59"/>
      <c r="AO43" s="76"/>
      <c r="AP43" s="92"/>
      <c r="AQ43" s="77"/>
      <c r="AR43" s="92"/>
      <c r="AS43" s="77"/>
      <c r="AT43" s="92"/>
      <c r="AU43" s="77"/>
      <c r="AV43" s="92"/>
      <c r="AW43" s="77"/>
      <c r="AX43" s="92"/>
      <c r="AY43" s="77"/>
      <c r="AZ43" s="92"/>
      <c r="BA43" s="77"/>
      <c r="BB43" s="92"/>
      <c r="BC43" s="77"/>
      <c r="BD43" s="92"/>
      <c r="BE43" s="77"/>
      <c r="BF43" s="92"/>
      <c r="BG43" s="77"/>
      <c r="BH43" s="92"/>
      <c r="BI43" s="77"/>
      <c r="BJ43" s="92"/>
      <c r="BK43" s="77"/>
      <c r="BL43" s="92"/>
      <c r="BM43" s="77"/>
      <c r="BN43" s="92"/>
      <c r="BO43" s="77"/>
      <c r="BP43" s="92"/>
      <c r="BQ43" s="77"/>
      <c r="BR43" s="92"/>
      <c r="BS43" s="77"/>
      <c r="BT43" s="92"/>
      <c r="BU43" s="77"/>
      <c r="BV43" s="92"/>
      <c r="BW43" s="77"/>
      <c r="BX43" s="92"/>
      <c r="BY43" s="77"/>
      <c r="BZ43" s="59"/>
      <c r="CA43" s="76"/>
      <c r="CB43" s="59"/>
      <c r="CC43" s="76"/>
      <c r="CD43" s="92"/>
      <c r="CE43" s="77"/>
      <c r="CF43" s="92"/>
      <c r="CG43" s="77"/>
      <c r="CH43" s="92"/>
      <c r="CI43" s="77"/>
      <c r="CJ43" s="92"/>
      <c r="CK43" s="77"/>
      <c r="CL43" s="92"/>
      <c r="CM43" s="77"/>
      <c r="CN43" s="92"/>
      <c r="CO43" s="77"/>
      <c r="CP43" s="92"/>
      <c r="CQ43" s="77"/>
      <c r="CR43" s="92"/>
      <c r="CS43" s="77"/>
      <c r="CT43" s="92"/>
      <c r="CU43" s="77"/>
      <c r="CV43" s="92"/>
      <c r="CW43" s="77"/>
      <c r="CX43" s="92"/>
      <c r="CY43" s="77"/>
      <c r="CZ43" s="92"/>
      <c r="DA43" s="77"/>
      <c r="DB43" s="92"/>
      <c r="DC43" s="77"/>
      <c r="DD43" s="92"/>
      <c r="DE43" s="77"/>
      <c r="DF43" s="92"/>
      <c r="DG43" s="77"/>
      <c r="DH43" s="93"/>
      <c r="DI43" s="78"/>
      <c r="DJ43" s="15"/>
    </row>
    <row r="44" spans="1:114" s="90" customFormat="1">
      <c r="A44" s="50" t="s">
        <v>73</v>
      </c>
      <c r="B44" s="51">
        <f>+B51+B57</f>
        <v>24419524.434925117</v>
      </c>
      <c r="C44" s="52">
        <f>+C7</f>
        <v>1.0000000000000002</v>
      </c>
      <c r="D44" s="53">
        <f>+D51+D57</f>
        <v>24730791.136497095</v>
      </c>
      <c r="E44" s="54">
        <f>+E7</f>
        <v>1.0000000000000002</v>
      </c>
      <c r="F44" s="53">
        <f>+F51+F57</f>
        <v>25132803.064492788</v>
      </c>
      <c r="G44" s="54">
        <f>+G7</f>
        <v>1.0000000000000002</v>
      </c>
      <c r="H44" s="53">
        <f>+H51+H57</f>
        <v>25414116.772194099</v>
      </c>
      <c r="I44" s="54">
        <f>+I7</f>
        <v>1.0000000000000002</v>
      </c>
      <c r="J44" s="53">
        <f>+J51+J57</f>
        <v>25632281.531303372</v>
      </c>
      <c r="K44" s="54">
        <f>+K7</f>
        <v>1.0000000000000002</v>
      </c>
      <c r="L44" s="53">
        <f>+L51+L57</f>
        <v>25795142.906391811</v>
      </c>
      <c r="M44" s="54">
        <f>+M7</f>
        <v>1.0000000000000002</v>
      </c>
      <c r="N44" s="53">
        <f>+N51+N57</f>
        <v>26037538.022205777</v>
      </c>
      <c r="O44" s="54">
        <f>+O7</f>
        <v>1.0000000000000002</v>
      </c>
      <c r="P44" s="53">
        <f>+P51+P57</f>
        <v>26183141.367586501</v>
      </c>
      <c r="Q44" s="54">
        <f>+Q7</f>
        <v>1.0000000000000002</v>
      </c>
      <c r="R44" s="53">
        <f>+R51+R57</f>
        <v>26992492.710732244</v>
      </c>
      <c r="S44" s="54">
        <f>+S7</f>
        <v>1.0000000000000002</v>
      </c>
      <c r="T44" s="53">
        <f>+T51+T57</f>
        <v>27199974.340962373</v>
      </c>
      <c r="U44" s="54">
        <f>+U7</f>
        <v>1.0000000000000002</v>
      </c>
      <c r="V44" s="53">
        <f>+V51+V57</f>
        <v>27415744.843993634</v>
      </c>
      <c r="W44" s="54">
        <f>+W7</f>
        <v>1.0000000000000002</v>
      </c>
      <c r="X44" s="53">
        <f>+X51+X57</f>
        <v>27193669.260969192</v>
      </c>
      <c r="Y44" s="54">
        <f>+Y7</f>
        <v>1.0000000000000002</v>
      </c>
      <c r="Z44" s="53">
        <f>+Z51+Z57</f>
        <v>27271988.399788596</v>
      </c>
      <c r="AA44" s="54">
        <f>+AA7</f>
        <v>1.0000000000000002</v>
      </c>
      <c r="AB44" s="53">
        <f>+AB51+AB57</f>
        <v>27477919.847449571</v>
      </c>
      <c r="AC44" s="54">
        <f>+AC7</f>
        <v>1.0000000000000002</v>
      </c>
      <c r="AD44" s="53">
        <f>+AD51+AD57</f>
        <v>27728804.80610963</v>
      </c>
      <c r="AE44" s="54">
        <f>+AE7</f>
        <v>1.0000000000000002</v>
      </c>
      <c r="AF44" s="51">
        <f>+AF51+AF57</f>
        <v>28443391.975436471</v>
      </c>
      <c r="AG44" s="52">
        <f>+AG7</f>
        <v>1.0000000000000002</v>
      </c>
      <c r="AH44" s="51">
        <f>+AH51+AH57</f>
        <v>28726005.893349223</v>
      </c>
      <c r="AI44" s="52">
        <f>+AI7</f>
        <v>1.0000000000000002</v>
      </c>
      <c r="AJ44" s="51">
        <f>+AJ51+AJ57</f>
        <v>28990793.268679667</v>
      </c>
      <c r="AK44" s="52">
        <f>+AK7</f>
        <v>1.0000000000000002</v>
      </c>
      <c r="AL44" s="51">
        <f>+AL51+AL57</f>
        <v>28914265.535337344</v>
      </c>
      <c r="AM44" s="52">
        <f>+AM7</f>
        <v>1.0000000000000002</v>
      </c>
      <c r="AN44" s="51">
        <f>+AN51+AN57</f>
        <v>28614138.03343349</v>
      </c>
      <c r="AO44" s="52">
        <f>+AO7</f>
        <v>1.0000000000000002</v>
      </c>
      <c r="AP44" s="53">
        <f>+AP51+AP57</f>
        <v>28841020.998626966</v>
      </c>
      <c r="AQ44" s="54">
        <f>+AQ7</f>
        <v>1.0000000000000002</v>
      </c>
      <c r="AR44" s="53">
        <f>+AR51+AR57</f>
        <v>28228861.733665925</v>
      </c>
      <c r="AS44" s="54">
        <f>+AS7</f>
        <v>1.0000000000000002</v>
      </c>
      <c r="AT44" s="53">
        <f>+AT51+AT57</f>
        <v>28197043.203371756</v>
      </c>
      <c r="AU44" s="54">
        <f>+AU7</f>
        <v>1.0000000000000002</v>
      </c>
      <c r="AV44" s="53">
        <f>+AV51+AV57</f>
        <v>28370430.099246822</v>
      </c>
      <c r="AW44" s="54">
        <f>+AW7</f>
        <v>1.0000000000000002</v>
      </c>
      <c r="AX44" s="53">
        <f>+AX51+AX57</f>
        <v>28223523.088653203</v>
      </c>
      <c r="AY44" s="54">
        <f>+AY7</f>
        <v>1.0000000000000002</v>
      </c>
      <c r="AZ44" s="53">
        <f>+AZ51+AZ57</f>
        <v>27281904.772360206</v>
      </c>
      <c r="BA44" s="54">
        <f>+BA7</f>
        <v>1.0000000000000002</v>
      </c>
      <c r="BB44" s="53">
        <f>+BB51+BB57</f>
        <v>27506565.441791043</v>
      </c>
      <c r="BC44" s="54">
        <f>+BC7</f>
        <v>1.0000000000000002</v>
      </c>
      <c r="BD44" s="53">
        <f>+BD51+BD57</f>
        <v>27335677.691902217</v>
      </c>
      <c r="BE44" s="54">
        <f>+BE7</f>
        <v>1.0000000000000002</v>
      </c>
      <c r="BF44" s="53">
        <f>+BF51+BF57</f>
        <v>28518290.800171927</v>
      </c>
      <c r="BG44" s="54">
        <f>+BG7</f>
        <v>1.0000000000000002</v>
      </c>
      <c r="BH44" s="53">
        <f>+BH51+BH57</f>
        <v>28573446.636473157</v>
      </c>
      <c r="BI44" s="54">
        <f>+BI7</f>
        <v>1.0000000000000002</v>
      </c>
      <c r="BJ44" s="53">
        <f>+BJ51+BJ57</f>
        <v>28633197.321469903</v>
      </c>
      <c r="BK44" s="54">
        <f>+BK7</f>
        <v>1.0000000000000002</v>
      </c>
      <c r="BL44" s="53">
        <f>+BL51+BL57</f>
        <v>28498062.546900008</v>
      </c>
      <c r="BM44" s="54">
        <f>+BM7</f>
        <v>1.0000000000000002</v>
      </c>
      <c r="BN44" s="53">
        <f>+BN51+BN57</f>
        <v>28344813.350836322</v>
      </c>
      <c r="BO44" s="54">
        <f>+BO7</f>
        <v>1.0000000000000002</v>
      </c>
      <c r="BP44" s="53">
        <f>+BP51+BP57</f>
        <v>28232248.350362241</v>
      </c>
      <c r="BQ44" s="54">
        <f>+BQ7</f>
        <v>1.0000000000000002</v>
      </c>
      <c r="BR44" s="53">
        <f>+BR51+BR57</f>
        <v>28216672.035746399</v>
      </c>
      <c r="BS44" s="54">
        <f>+BS7</f>
        <v>1.0000000000000002</v>
      </c>
      <c r="BT44" s="53">
        <f>+BT51+BT57</f>
        <v>28998880.366493523</v>
      </c>
      <c r="BU44" s="54">
        <f>+BU7</f>
        <v>1.0000000000000002</v>
      </c>
      <c r="BV44" s="53">
        <f>+BV51+BV57</f>
        <v>28762281.503659882</v>
      </c>
      <c r="BW44" s="54">
        <f>+BW7</f>
        <v>1.0000000000000002</v>
      </c>
      <c r="BX44" s="53">
        <f>+BX51+BX57</f>
        <v>28982449.251117256</v>
      </c>
      <c r="BY44" s="54">
        <f>+BY7</f>
        <v>1.0000000000000002</v>
      </c>
      <c r="BZ44" s="51">
        <f>+BZ51+BZ57</f>
        <v>28831313.663769655</v>
      </c>
      <c r="CA44" s="52">
        <f>+CA7</f>
        <v>1.0000000000000002</v>
      </c>
      <c r="CB44" s="51">
        <f>+CB51+CB57</f>
        <v>28534091.612621296</v>
      </c>
      <c r="CC44" s="52">
        <f>+CC7</f>
        <v>1.0000000000000002</v>
      </c>
      <c r="CD44" s="53">
        <f>+CD51+CD57</f>
        <v>28785401.386293549</v>
      </c>
      <c r="CE44" s="54">
        <f>+CE7</f>
        <v>1.0000000000000002</v>
      </c>
      <c r="CF44" s="53">
        <f>+CF51+CF57</f>
        <v>29344776.850174192</v>
      </c>
      <c r="CG44" s="54">
        <f>+CG7</f>
        <v>1</v>
      </c>
      <c r="CH44" s="53">
        <f>+CH51+CH57</f>
        <v>29211398.929450206</v>
      </c>
      <c r="CI44" s="54">
        <f>+CI7</f>
        <v>1.0000000000000002</v>
      </c>
      <c r="CJ44" s="53">
        <f>+CJ51+CJ57</f>
        <v>29212104.397685386</v>
      </c>
      <c r="CK44" s="54">
        <f>+CK7</f>
        <v>1.0000000000000002</v>
      </c>
      <c r="CL44" s="53">
        <f>+CL51+CL57</f>
        <v>29419657.942250058</v>
      </c>
      <c r="CM44" s="54">
        <f>+CM7</f>
        <v>1.0000000000000002</v>
      </c>
      <c r="CN44" s="53">
        <f>+CN51+CN57</f>
        <v>29257181.942706484</v>
      </c>
      <c r="CO44" s="54">
        <f>+CO7</f>
        <v>1.0000000000000002</v>
      </c>
      <c r="CP44" s="53">
        <f>+CP51+CP57</f>
        <v>29286231.826885071</v>
      </c>
      <c r="CQ44" s="54">
        <f>+CQ7</f>
        <v>1.0000000000000002</v>
      </c>
      <c r="CR44" s="53">
        <f>+CR51+CR57</f>
        <v>29376955.387812898</v>
      </c>
      <c r="CS44" s="54">
        <f>+CS7</f>
        <v>1.0000000000000002</v>
      </c>
      <c r="CT44" s="53">
        <f>+CT51+CT57</f>
        <v>29348437.5676869</v>
      </c>
      <c r="CU44" s="54">
        <f>+CU7</f>
        <v>1.0000000000000002</v>
      </c>
      <c r="CV44" s="53">
        <f>+CV51+CV57</f>
        <v>29330395.980755396</v>
      </c>
      <c r="CW44" s="54">
        <f>+CW7</f>
        <v>1.0000000000000002</v>
      </c>
      <c r="CX44" s="53">
        <f>+CX51+CX57</f>
        <v>29398749.470126208</v>
      </c>
      <c r="CY44" s="54">
        <f>+CY7</f>
        <v>1.0000000000000002</v>
      </c>
      <c r="CZ44" s="53">
        <f>+CZ51+CZ57</f>
        <v>29532179.655783933</v>
      </c>
      <c r="DA44" s="54">
        <f>+DA7</f>
        <v>1.0000000000000002</v>
      </c>
      <c r="DB44" s="53">
        <f>+DB51+DB57</f>
        <v>29562761.838893168</v>
      </c>
      <c r="DC44" s="54">
        <f>+DC7</f>
        <v>1.0000000000000002</v>
      </c>
      <c r="DD44" s="53">
        <f>+DD51+DD57</f>
        <v>29687816.979519688</v>
      </c>
      <c r="DE44" s="54">
        <f>+DE7</f>
        <v>1.0000000000000002</v>
      </c>
      <c r="DF44" s="53">
        <f>+DF51+DF57</f>
        <v>29663209.498812757</v>
      </c>
      <c r="DG44" s="54">
        <f>+DG7</f>
        <v>1.0000000000000002</v>
      </c>
      <c r="DH44" s="75">
        <f>+DH51+DH57</f>
        <v>29622473.341969088</v>
      </c>
      <c r="DI44" s="58">
        <f>+DI7</f>
        <v>1.0000000000000002</v>
      </c>
      <c r="DJ44" s="445"/>
    </row>
    <row r="45" spans="1:114" s="90" customFormat="1" ht="12.75" customHeight="1">
      <c r="A45" s="63" t="s">
        <v>53</v>
      </c>
      <c r="B45" s="64">
        <f>+B44/B64</f>
        <v>0.66911521517675643</v>
      </c>
      <c r="C45" s="52"/>
      <c r="D45" s="66">
        <v>0</v>
      </c>
      <c r="E45" s="54"/>
      <c r="F45" s="66">
        <v>0</v>
      </c>
      <c r="G45" s="54"/>
      <c r="H45" s="66">
        <v>0</v>
      </c>
      <c r="I45" s="54"/>
      <c r="J45" s="66">
        <v>0</v>
      </c>
      <c r="K45" s="54"/>
      <c r="L45" s="66">
        <v>0</v>
      </c>
      <c r="M45" s="54"/>
      <c r="N45" s="66">
        <v>0</v>
      </c>
      <c r="O45" s="54"/>
      <c r="P45" s="66">
        <v>0</v>
      </c>
      <c r="Q45" s="54"/>
      <c r="R45" s="66">
        <v>0</v>
      </c>
      <c r="S45" s="54"/>
      <c r="T45" s="66">
        <v>0</v>
      </c>
      <c r="U45" s="54"/>
      <c r="V45" s="66">
        <v>0</v>
      </c>
      <c r="W45" s="54"/>
      <c r="X45" s="66">
        <v>0</v>
      </c>
      <c r="Y45" s="54"/>
      <c r="Z45" s="66">
        <f>+Z44/Z64</f>
        <v>0.67627746598788963</v>
      </c>
      <c r="AA45" s="54"/>
      <c r="AB45" s="66">
        <v>0</v>
      </c>
      <c r="AC45" s="54"/>
      <c r="AD45" s="66">
        <v>0</v>
      </c>
      <c r="AE45" s="54"/>
      <c r="AF45" s="64">
        <v>0</v>
      </c>
      <c r="AG45" s="52"/>
      <c r="AH45" s="64">
        <v>0</v>
      </c>
      <c r="AI45" s="52"/>
      <c r="AJ45" s="64">
        <v>0</v>
      </c>
      <c r="AK45" s="52"/>
      <c r="AL45" s="64">
        <v>0</v>
      </c>
      <c r="AM45" s="52"/>
      <c r="AN45" s="64">
        <v>0</v>
      </c>
      <c r="AO45" s="52"/>
      <c r="AP45" s="66">
        <v>0</v>
      </c>
      <c r="AQ45" s="54"/>
      <c r="AR45" s="66">
        <v>0</v>
      </c>
      <c r="AS45" s="54"/>
      <c r="AT45" s="66">
        <v>0</v>
      </c>
      <c r="AU45" s="54"/>
      <c r="AV45" s="66">
        <v>0</v>
      </c>
      <c r="AW45" s="54"/>
      <c r="AX45" s="66">
        <f>+AX44/AX64</f>
        <v>0.62984833370541948</v>
      </c>
      <c r="AY45" s="54"/>
      <c r="AZ45" s="68" t="e">
        <f>+AZ44/AZ64</f>
        <v>#DIV/0!</v>
      </c>
      <c r="BA45" s="54"/>
      <c r="BB45" s="68" t="e">
        <f>+BB44/BB64</f>
        <v>#DIV/0!</v>
      </c>
      <c r="BC45" s="54"/>
      <c r="BD45" s="68" t="e">
        <f>+BD44/BD64</f>
        <v>#DIV/0!</v>
      </c>
      <c r="BE45" s="54"/>
      <c r="BF45" s="68" t="e">
        <f>+BF44/BF64</f>
        <v>#DIV/0!</v>
      </c>
      <c r="BG45" s="54"/>
      <c r="BH45" s="68" t="e">
        <f>+BH44/BH64</f>
        <v>#DIV/0!</v>
      </c>
      <c r="BI45" s="54"/>
      <c r="BJ45" s="68" t="e">
        <f>+BJ44/BJ64</f>
        <v>#DIV/0!</v>
      </c>
      <c r="BK45" s="54"/>
      <c r="BL45" s="68" t="e">
        <f>+BL44/BL64</f>
        <v>#DIV/0!</v>
      </c>
      <c r="BM45" s="54"/>
      <c r="BN45" s="68" t="e">
        <f>+BN44/BN64</f>
        <v>#DIV/0!</v>
      </c>
      <c r="BO45" s="54"/>
      <c r="BP45" s="68"/>
      <c r="BQ45" s="54"/>
      <c r="BR45" s="68"/>
      <c r="BS45" s="54"/>
      <c r="BT45" s="68"/>
      <c r="BU45" s="54"/>
      <c r="BV45" s="66">
        <f>+BV44/BV64</f>
        <v>0.61119265517910004</v>
      </c>
      <c r="BW45" s="54"/>
      <c r="BX45" s="66"/>
      <c r="BY45" s="54"/>
      <c r="BZ45" s="64"/>
      <c r="CA45" s="52"/>
      <c r="CB45" s="64"/>
      <c r="CC45" s="52"/>
      <c r="CD45" s="66"/>
      <c r="CE45" s="54"/>
      <c r="CF45" s="66"/>
      <c r="CG45" s="54"/>
      <c r="CH45" s="66"/>
      <c r="CI45" s="54"/>
      <c r="CJ45" s="66"/>
      <c r="CK45" s="54"/>
      <c r="CL45" s="66"/>
      <c r="CM45" s="54"/>
      <c r="CN45" s="66"/>
      <c r="CO45" s="54"/>
      <c r="CP45" s="66"/>
      <c r="CQ45" s="54"/>
      <c r="CR45" s="66"/>
      <c r="CS45" s="54"/>
      <c r="CT45" s="66">
        <f>+CT44/CT64</f>
        <v>0.59753393164452795</v>
      </c>
      <c r="CU45" s="54"/>
      <c r="CV45" s="66"/>
      <c r="CW45" s="54"/>
      <c r="CX45" s="66"/>
      <c r="CY45" s="54"/>
      <c r="CZ45" s="66"/>
      <c r="DA45" s="54"/>
      <c r="DB45" s="66"/>
      <c r="DC45" s="54"/>
      <c r="DD45" s="66"/>
      <c r="DE45" s="54"/>
      <c r="DF45" s="66"/>
      <c r="DG45" s="54"/>
      <c r="DH45" s="74"/>
      <c r="DI45" s="58"/>
      <c r="DJ45" s="18"/>
    </row>
    <row r="46" spans="1:114" s="90" customFormat="1" ht="12.75" customHeight="1">
      <c r="A46" s="63" t="s">
        <v>74</v>
      </c>
      <c r="B46" s="64">
        <f>+B44/B66</f>
        <v>3.3874716408932022</v>
      </c>
      <c r="C46" s="52"/>
      <c r="D46" s="66">
        <v>0</v>
      </c>
      <c r="E46" s="54"/>
      <c r="F46" s="66">
        <v>0</v>
      </c>
      <c r="G46" s="54"/>
      <c r="H46" s="66">
        <v>0</v>
      </c>
      <c r="I46" s="54"/>
      <c r="J46" s="66">
        <v>0</v>
      </c>
      <c r="K46" s="54"/>
      <c r="L46" s="66">
        <v>0</v>
      </c>
      <c r="M46" s="54"/>
      <c r="N46" s="66">
        <v>0</v>
      </c>
      <c r="O46" s="54"/>
      <c r="P46" s="66">
        <v>0</v>
      </c>
      <c r="Q46" s="54"/>
      <c r="R46" s="66">
        <v>0</v>
      </c>
      <c r="S46" s="54"/>
      <c r="T46" s="66">
        <v>0</v>
      </c>
      <c r="U46" s="54"/>
      <c r="V46" s="66">
        <v>0</v>
      </c>
      <c r="W46" s="54"/>
      <c r="X46" s="66">
        <v>0</v>
      </c>
      <c r="Y46" s="54"/>
      <c r="Z46" s="66">
        <f>+Z44/Z66</f>
        <v>2.9314801606630456</v>
      </c>
      <c r="AA46" s="54"/>
      <c r="AB46" s="66">
        <v>0</v>
      </c>
      <c r="AC46" s="54"/>
      <c r="AD46" s="66">
        <v>0</v>
      </c>
      <c r="AE46" s="54"/>
      <c r="AF46" s="64">
        <v>0</v>
      </c>
      <c r="AG46" s="52"/>
      <c r="AH46" s="64">
        <v>0</v>
      </c>
      <c r="AI46" s="52"/>
      <c r="AJ46" s="64">
        <v>0</v>
      </c>
      <c r="AK46" s="52"/>
      <c r="AL46" s="64">
        <v>0</v>
      </c>
      <c r="AM46" s="52"/>
      <c r="AN46" s="64">
        <v>0</v>
      </c>
      <c r="AO46" s="52"/>
      <c r="AP46" s="66">
        <v>0</v>
      </c>
      <c r="AQ46" s="54"/>
      <c r="AR46" s="66">
        <v>0</v>
      </c>
      <c r="AS46" s="54"/>
      <c r="AT46" s="66">
        <v>0</v>
      </c>
      <c r="AU46" s="54"/>
      <c r="AV46" s="66">
        <v>0</v>
      </c>
      <c r="AW46" s="54"/>
      <c r="AX46" s="66">
        <f>+AX44/AX66</f>
        <v>2.857719428509323</v>
      </c>
      <c r="AY46" s="54"/>
      <c r="AZ46" s="68" t="e">
        <f>+AZ44/AZ66</f>
        <v>#DIV/0!</v>
      </c>
      <c r="BA46" s="54"/>
      <c r="BB46" s="68" t="e">
        <f>+BB44/BB66</f>
        <v>#DIV/0!</v>
      </c>
      <c r="BC46" s="54"/>
      <c r="BD46" s="68" t="e">
        <f>+BD44/BD66</f>
        <v>#DIV/0!</v>
      </c>
      <c r="BE46" s="54"/>
      <c r="BF46" s="68" t="e">
        <f>+BF44/BF66</f>
        <v>#DIV/0!</v>
      </c>
      <c r="BG46" s="54"/>
      <c r="BH46" s="68" t="e">
        <f>+BH44/BH66</f>
        <v>#DIV/0!</v>
      </c>
      <c r="BI46" s="54"/>
      <c r="BJ46" s="68" t="e">
        <f>+BJ44/BJ66</f>
        <v>#DIV/0!</v>
      </c>
      <c r="BK46" s="54"/>
      <c r="BL46" s="68" t="e">
        <f>+BL44/BL66</f>
        <v>#DIV/0!</v>
      </c>
      <c r="BM46" s="54"/>
      <c r="BN46" s="68" t="e">
        <f>+BN44/BN66</f>
        <v>#DIV/0!</v>
      </c>
      <c r="BO46" s="54"/>
      <c r="BP46" s="68"/>
      <c r="BQ46" s="54"/>
      <c r="BR46" s="68"/>
      <c r="BS46" s="54"/>
      <c r="BT46" s="68"/>
      <c r="BU46" s="54"/>
      <c r="BV46" s="66">
        <f>+BV44/BV66</f>
        <v>2.9208454372168307</v>
      </c>
      <c r="BW46" s="54"/>
      <c r="BX46" s="66"/>
      <c r="BY46" s="54"/>
      <c r="BZ46" s="64"/>
      <c r="CA46" s="52"/>
      <c r="CB46" s="64"/>
      <c r="CC46" s="52"/>
      <c r="CD46" s="66"/>
      <c r="CE46" s="54"/>
      <c r="CF46" s="66"/>
      <c r="CG46" s="54"/>
      <c r="CH46" s="66"/>
      <c r="CI46" s="54"/>
      <c r="CJ46" s="66"/>
      <c r="CK46" s="54"/>
      <c r="CL46" s="66"/>
      <c r="CM46" s="54"/>
      <c r="CN46" s="66"/>
      <c r="CO46" s="54"/>
      <c r="CP46" s="66"/>
      <c r="CQ46" s="54"/>
      <c r="CR46" s="66"/>
      <c r="CS46" s="54"/>
      <c r="CT46" s="66">
        <f>+CT44/CT66</f>
        <v>2.7829760628413731</v>
      </c>
      <c r="CU46" s="54"/>
      <c r="CV46" s="66"/>
      <c r="CW46" s="54"/>
      <c r="CX46" s="66"/>
      <c r="CY46" s="54"/>
      <c r="CZ46" s="66"/>
      <c r="DA46" s="54"/>
      <c r="DB46" s="66"/>
      <c r="DC46" s="54"/>
      <c r="DD46" s="66"/>
      <c r="DE46" s="54"/>
      <c r="DF46" s="66"/>
      <c r="DG46" s="54"/>
      <c r="DH46" s="74"/>
      <c r="DI46" s="58"/>
      <c r="DJ46" s="18"/>
    </row>
    <row r="47" spans="1:114" s="90" customFormat="1" ht="12.75" customHeight="1">
      <c r="A47" s="63" t="s">
        <v>71</v>
      </c>
      <c r="B47" s="64">
        <f>+B44/B67</f>
        <v>5.2015001973434822</v>
      </c>
      <c r="C47" s="52"/>
      <c r="D47" s="66">
        <f>+D44/D67</f>
        <v>51.06871684503723</v>
      </c>
      <c r="E47" s="54"/>
      <c r="F47" s="66">
        <f>+F44/F67</f>
        <v>27.744761983618027</v>
      </c>
      <c r="G47" s="54"/>
      <c r="H47" s="66">
        <f>+H44/H67</f>
        <v>14.67561928581774</v>
      </c>
      <c r="I47" s="54"/>
      <c r="J47" s="66">
        <f>+J44/J67</f>
        <v>11.717059476801882</v>
      </c>
      <c r="K47" s="54"/>
      <c r="L47" s="66">
        <f>+L44/L67</f>
        <v>9.8913017431687464</v>
      </c>
      <c r="M47" s="54"/>
      <c r="N47" s="66">
        <f>+N44/N67</f>
        <v>8.2886562220110669</v>
      </c>
      <c r="O47" s="54"/>
      <c r="P47" s="66">
        <f>+P44/P67</f>
        <v>7.2991470861410015</v>
      </c>
      <c r="Q47" s="54"/>
      <c r="R47" s="66">
        <f>+R44/R67</f>
        <v>6.7163259377663289</v>
      </c>
      <c r="S47" s="54"/>
      <c r="T47" s="66">
        <f>+T44/T67</f>
        <v>5.9802283307844499</v>
      </c>
      <c r="U47" s="54"/>
      <c r="V47" s="66">
        <f>+V44/V67</f>
        <v>5.4441149240567244</v>
      </c>
      <c r="W47" s="54"/>
      <c r="X47" s="66">
        <f>+X44/X67</f>
        <v>4.9270195008883118</v>
      </c>
      <c r="Y47" s="54"/>
      <c r="Z47" s="66">
        <f>+Z44/Z67</f>
        <v>4.3154093663591748</v>
      </c>
      <c r="AA47" s="54"/>
      <c r="AB47" s="66">
        <f>+AB44/AB67</f>
        <v>44.873207013830367</v>
      </c>
      <c r="AC47" s="54"/>
      <c r="AD47" s="66">
        <f>+AD44/AD67</f>
        <v>25.156997655697801</v>
      </c>
      <c r="AE47" s="54"/>
      <c r="AF47" s="64">
        <f>+AF44/AF67</f>
        <v>14.68233443272308</v>
      </c>
      <c r="AG47" s="52"/>
      <c r="AH47" s="64">
        <f>+AH44/AH67</f>
        <v>12.022067739895132</v>
      </c>
      <c r="AI47" s="52"/>
      <c r="AJ47" s="64">
        <f>+AJ44/AJ67</f>
        <v>10.053634040999752</v>
      </c>
      <c r="AK47" s="52"/>
      <c r="AL47" s="64">
        <f>+AL44/AL67</f>
        <v>8.1889344891461491</v>
      </c>
      <c r="AM47" s="52"/>
      <c r="AN47" s="64">
        <f>+AN44/AN67</f>
        <v>6.9465028108422491</v>
      </c>
      <c r="AO47" s="52"/>
      <c r="AP47" s="66">
        <f>+AP44/AP67</f>
        <v>6.0039838830873036</v>
      </c>
      <c r="AQ47" s="54"/>
      <c r="AR47" s="66">
        <f>+AR44/AR67</f>
        <v>5.1690518654257875</v>
      </c>
      <c r="AS47" s="54"/>
      <c r="AT47" s="66">
        <f>+AT44/AT67</f>
        <v>4.7131362410481428</v>
      </c>
      <c r="AU47" s="54"/>
      <c r="AV47" s="66">
        <f>+AV44/AV67</f>
        <v>4.3580721237622866</v>
      </c>
      <c r="AW47" s="54"/>
      <c r="AX47" s="66">
        <f>+AX44/AX67</f>
        <v>3.8485408708301483</v>
      </c>
      <c r="AY47" s="54"/>
      <c r="AZ47" s="66">
        <f>+AZ44/AZ67</f>
        <v>40.29728282376599</v>
      </c>
      <c r="BA47" s="54"/>
      <c r="BB47" s="66">
        <f>+BB44/BB67</f>
        <v>23.843896089452336</v>
      </c>
      <c r="BC47" s="54"/>
      <c r="BD47" s="66">
        <f>+BD44/BD67</f>
        <v>13.57219178559709</v>
      </c>
      <c r="BE47" s="54"/>
      <c r="BF47" s="66">
        <f>+BF44/BF67</f>
        <v>11.384804127426388</v>
      </c>
      <c r="BG47" s="54"/>
      <c r="BH47" s="66">
        <f>+BH44/BH67</f>
        <v>9.4621908306786775</v>
      </c>
      <c r="BI47" s="54"/>
      <c r="BJ47" s="66">
        <f>+BJ44/BJ67</f>
        <v>7.8021980334659116</v>
      </c>
      <c r="BK47" s="54"/>
      <c r="BL47" s="66">
        <f>+BL44/BL67</f>
        <v>6.7790893506937788</v>
      </c>
      <c r="BM47" s="54"/>
      <c r="BN47" s="66">
        <f>+BN44/BN67</f>
        <v>6.041249988643421</v>
      </c>
      <c r="BO47" s="54"/>
      <c r="BP47" s="66">
        <f>+BP44/BP67</f>
        <v>5.313221293182842</v>
      </c>
      <c r="BQ47" s="54"/>
      <c r="BR47" s="66">
        <f>+BR44/BR67</f>
        <v>4.8319254913029388</v>
      </c>
      <c r="BS47" s="54"/>
      <c r="BT47" s="66">
        <f>+BT44/BT67</f>
        <v>4.5389968455252721</v>
      </c>
      <c r="BU47" s="54"/>
      <c r="BV47" s="66">
        <f>+BV44/BV67</f>
        <v>4.0087469593479366</v>
      </c>
      <c r="BW47" s="54"/>
      <c r="BX47" s="66">
        <f>+BX44/BX67</f>
        <v>43.18454959245846</v>
      </c>
      <c r="BY47" s="54"/>
      <c r="BZ47" s="64">
        <f>+BZ44/BZ67</f>
        <v>42.959353915914797</v>
      </c>
      <c r="CA47" s="52"/>
      <c r="CB47" s="64">
        <f>+CB44/CB67</f>
        <v>23.83055543127557</v>
      </c>
      <c r="CC47" s="52"/>
      <c r="CD47" s="66">
        <f>+CD44/CD67</f>
        <v>11.460398084488631</v>
      </c>
      <c r="CE47" s="54"/>
      <c r="CF47" s="66">
        <f>+CF44/CF67</f>
        <v>9.6561512859948859</v>
      </c>
      <c r="CG47" s="54"/>
      <c r="CH47" s="66">
        <f>+CH44/CH67</f>
        <v>7.8330150428310326</v>
      </c>
      <c r="CI47" s="54"/>
      <c r="CJ47" s="66">
        <f>+CJ44/CJ67</f>
        <v>6.8186611559245014</v>
      </c>
      <c r="CK47" s="54"/>
      <c r="CL47" s="66">
        <f>+CL44/CL67</f>
        <v>6.1336871769691923</v>
      </c>
      <c r="CM47" s="54"/>
      <c r="CN47" s="66">
        <f>+CN44/CN67</f>
        <v>5.3682352547408954</v>
      </c>
      <c r="CO47" s="54"/>
      <c r="CP47" s="66">
        <f>+CP44/CP67</f>
        <v>4.8458620578508276</v>
      </c>
      <c r="CQ47" s="54"/>
      <c r="CR47" s="66">
        <f>+CR44/CR67</f>
        <v>4.4664436402504872</v>
      </c>
      <c r="CS47" s="54"/>
      <c r="CT47" s="66">
        <f>+CT44/CT67</f>
        <v>3.9646873051250116</v>
      </c>
      <c r="CU47" s="54"/>
      <c r="CV47" s="66">
        <f>+CV44/CV67</f>
        <v>42.011244561806144</v>
      </c>
      <c r="CW47" s="54"/>
      <c r="CX47" s="66">
        <f>+CX44/CX67</f>
        <v>24.500107732305285</v>
      </c>
      <c r="CY47" s="54"/>
      <c r="CZ47" s="66">
        <f>+CZ44/CZ67</f>
        <v>14.601989820284723</v>
      </c>
      <c r="DA47" s="54"/>
      <c r="DB47" s="66">
        <f>+DB44/DB67</f>
        <v>11.478285485539093</v>
      </c>
      <c r="DC47" s="54"/>
      <c r="DD47" s="66">
        <f>+DD44/DD67</f>
        <v>9.5536174028191141</v>
      </c>
      <c r="DE47" s="54"/>
      <c r="DF47" s="66">
        <f>+DF44/DF67</f>
        <v>7.8622014409211847</v>
      </c>
      <c r="DG47" s="54"/>
      <c r="DH47" s="74">
        <f>+DH44/DH67</f>
        <v>7.8514043668201268</v>
      </c>
      <c r="DI47" s="58"/>
      <c r="DJ47" s="18"/>
    </row>
    <row r="48" spans="1:114" s="90" customFormat="1" ht="12.75" customHeight="1">
      <c r="A48" s="63" t="s">
        <v>75</v>
      </c>
      <c r="B48" s="64">
        <f>+B44/B68</f>
        <v>5.6248966413970054</v>
      </c>
      <c r="C48" s="52"/>
      <c r="D48" s="66">
        <f>+D44/D68</f>
        <v>54.507702467263719</v>
      </c>
      <c r="E48" s="54"/>
      <c r="F48" s="66">
        <f>+F44/F68</f>
        <v>31.431735650738297</v>
      </c>
      <c r="G48" s="54"/>
      <c r="H48" s="66">
        <f>+H44/H68</f>
        <v>17.37505188651652</v>
      </c>
      <c r="I48" s="54"/>
      <c r="J48" s="66">
        <f>+J44/J68</f>
        <v>13.806455123806876</v>
      </c>
      <c r="K48" s="54"/>
      <c r="L48" s="66">
        <f>+L44/L68</f>
        <v>11.575295920774471</v>
      </c>
      <c r="M48" s="54"/>
      <c r="N48" s="66">
        <f>+N44/N68</f>
        <v>9.6063706521807521</v>
      </c>
      <c r="O48" s="54"/>
      <c r="P48" s="66">
        <f>+P44/P68</f>
        <v>8.4259196897566078</v>
      </c>
      <c r="Q48" s="54"/>
      <c r="R48" s="66">
        <f>+R44/R68</f>
        <v>7.7460725836574031</v>
      </c>
      <c r="S48" s="54"/>
      <c r="T48" s="66">
        <f>+T44/T68</f>
        <v>6.8458516284256072</v>
      </c>
      <c r="U48" s="54"/>
      <c r="V48" s="66">
        <f>+V44/V68</f>
        <v>6.2243950576311473</v>
      </c>
      <c r="W48" s="54"/>
      <c r="X48" s="66">
        <f>+X44/X68</f>
        <v>5.6224660081050652</v>
      </c>
      <c r="Y48" s="54"/>
      <c r="Z48" s="66">
        <f>+Z44/Z68</f>
        <v>4.8995275677490886</v>
      </c>
      <c r="AA48" s="54"/>
      <c r="AB48" s="66">
        <f>+AB44/AB68</f>
        <v>50.530044477252261</v>
      </c>
      <c r="AC48" s="54"/>
      <c r="AD48" s="66">
        <f>+AD44/AD68</f>
        <v>28.312675052876042</v>
      </c>
      <c r="AE48" s="54"/>
      <c r="AF48" s="64">
        <f>+AF44/AF68</f>
        <v>16.374829687571605</v>
      </c>
      <c r="AG48" s="52"/>
      <c r="AH48" s="64">
        <f>+AH44/AH68</f>
        <v>13.59470507939932</v>
      </c>
      <c r="AI48" s="52"/>
      <c r="AJ48" s="64">
        <f>+AJ44/AJ68</f>
        <v>11.741262753267897</v>
      </c>
      <c r="AK48" s="52"/>
      <c r="AL48" s="64">
        <f>+AL44/AL68</f>
        <v>9.5060848711917227</v>
      </c>
      <c r="AM48" s="52"/>
      <c r="AN48" s="64">
        <f>+AN44/AN68</f>
        <v>8.0111265830336951</v>
      </c>
      <c r="AO48" s="52"/>
      <c r="AP48" s="66">
        <f>+AP44/AP68</f>
        <v>7.166535579671212</v>
      </c>
      <c r="AQ48" s="54"/>
      <c r="AR48" s="66">
        <f>+AR44/AR68</f>
        <v>6.1303488218096529</v>
      </c>
      <c r="AS48" s="54"/>
      <c r="AT48" s="66">
        <f>+AT44/AT68</f>
        <v>5.5594894461130568</v>
      </c>
      <c r="AU48" s="54"/>
      <c r="AV48" s="66">
        <f>+AV44/AV68</f>
        <v>5.1185021097664904</v>
      </c>
      <c r="AW48" s="54"/>
      <c r="AX48" s="66">
        <f>+AX44/AX68</f>
        <v>4.47151154850628</v>
      </c>
      <c r="AY48" s="54"/>
      <c r="AZ48" s="66">
        <f>+AZ44/AZ68</f>
        <v>45.453987097489666</v>
      </c>
      <c r="BA48" s="54"/>
      <c r="BB48" s="66">
        <f>+BB44/BB68</f>
        <v>26.922186908217114</v>
      </c>
      <c r="BC48" s="54"/>
      <c r="BD48" s="66">
        <f>+BD44/BD68</f>
        <v>15.063610731443017</v>
      </c>
      <c r="BE48" s="54"/>
      <c r="BF48" s="66">
        <f>+BF44/BF68</f>
        <v>12.693026507970002</v>
      </c>
      <c r="BG48" s="54"/>
      <c r="BH48" s="66">
        <f>+BH44/BH68</f>
        <v>10.569647785325303</v>
      </c>
      <c r="BI48" s="54"/>
      <c r="BJ48" s="66">
        <f>+BJ44/BJ68</f>
        <v>8.701977513303035</v>
      </c>
      <c r="BK48" s="54"/>
      <c r="BL48" s="66">
        <f>+BL44/BL68</f>
        <v>7.5725597776486042</v>
      </c>
      <c r="BM48" s="54"/>
      <c r="BN48" s="66">
        <f>+BN44/BN68</f>
        <v>6.7562648813389865</v>
      </c>
      <c r="BO48" s="54"/>
      <c r="BP48" s="66">
        <f>+BP44/BP68</f>
        <v>5.9303003440832818</v>
      </c>
      <c r="BQ48" s="54"/>
      <c r="BR48" s="66">
        <f>+BR44/BR68</f>
        <v>5.3955288804592785</v>
      </c>
      <c r="BS48" s="54"/>
      <c r="BT48" s="66">
        <f>+BT44/BT68</f>
        <v>5.0809383936584638</v>
      </c>
      <c r="BU48" s="54"/>
      <c r="BV48" s="66">
        <f>+BV44/BV68</f>
        <v>4.4778802316008521</v>
      </c>
      <c r="BW48" s="54"/>
      <c r="BX48" s="66">
        <f>+BX44/BX68</f>
        <v>49.110223383714953</v>
      </c>
      <c r="BY48" s="54"/>
      <c r="BZ48" s="64">
        <f>+BZ44/BZ68</f>
        <v>48.854126930597438</v>
      </c>
      <c r="CA48" s="52"/>
      <c r="CB48" s="64">
        <f>+CB44/CB68</f>
        <v>26.960269217522999</v>
      </c>
      <c r="CC48" s="52"/>
      <c r="CD48" s="66">
        <f>+CD44/CD68</f>
        <v>12.887156778692432</v>
      </c>
      <c r="CE48" s="54"/>
      <c r="CF48" s="66">
        <f>+CF44/CF68</f>
        <v>10.881434330204309</v>
      </c>
      <c r="CG48" s="54"/>
      <c r="CH48" s="66">
        <f>+CH44/CH68</f>
        <v>8.8175435376692217</v>
      </c>
      <c r="CI48" s="54"/>
      <c r="CJ48" s="66">
        <f>+CJ44/CJ68</f>
        <v>7.67394427782419</v>
      </c>
      <c r="CK48" s="54"/>
      <c r="CL48" s="66">
        <f>+CL44/CL68</f>
        <v>6.9171805393400083</v>
      </c>
      <c r="CM48" s="54"/>
      <c r="CN48" s="66">
        <f>+CN44/CN68</f>
        <v>6.0675447962696483</v>
      </c>
      <c r="CO48" s="54"/>
      <c r="CP48" s="66">
        <f>+CP44/CP68</f>
        <v>5.4681122952651675</v>
      </c>
      <c r="CQ48" s="54"/>
      <c r="CR48" s="66">
        <f>+CR44/CR68</f>
        <v>5.0446747923490349</v>
      </c>
      <c r="CS48" s="54"/>
      <c r="CT48" s="66">
        <f>+CT44/CT68</f>
        <v>4.4624516467298676</v>
      </c>
      <c r="CU48" s="54"/>
      <c r="CV48" s="66">
        <f>+CV44/CV68</f>
        <v>47.635148488185514</v>
      </c>
      <c r="CW48" s="54"/>
      <c r="CX48" s="66">
        <f>+CX44/CX68</f>
        <v>27.870288713985126</v>
      </c>
      <c r="CY48" s="54"/>
      <c r="CZ48" s="66">
        <f>+CZ44/CZ68</f>
        <v>16.377785033335325</v>
      </c>
      <c r="DA48" s="54"/>
      <c r="DB48" s="66">
        <f>+DB44/DB68</f>
        <v>12.909837499407946</v>
      </c>
      <c r="DC48" s="54"/>
      <c r="DD48" s="66">
        <f>+DD44/DD68</f>
        <v>10.771546267338875</v>
      </c>
      <c r="DE48" s="54"/>
      <c r="DF48" s="66">
        <f>+DF44/DF68</f>
        <v>8.8375758940296159</v>
      </c>
      <c r="DG48" s="54"/>
      <c r="DH48" s="74">
        <f>+DH44/DH68</f>
        <v>8.8254393490023002</v>
      </c>
      <c r="DI48" s="58"/>
      <c r="DJ48" s="18"/>
    </row>
    <row r="49" spans="1:114" s="90" customFormat="1" ht="12.75" customHeight="1">
      <c r="A49" s="63" t="s">
        <v>72</v>
      </c>
      <c r="B49" s="64">
        <f>+B44/B69</f>
        <v>3.1786958192154251</v>
      </c>
      <c r="C49" s="52"/>
      <c r="D49" s="66">
        <f>+D44/D69</f>
        <v>36.988578049575295</v>
      </c>
      <c r="E49" s="54"/>
      <c r="F49" s="66">
        <f>+F44/F69</f>
        <v>18.431659310650819</v>
      </c>
      <c r="G49" s="54"/>
      <c r="H49" s="66">
        <f>+H44/H69</f>
        <v>11.910326566998158</v>
      </c>
      <c r="I49" s="54"/>
      <c r="J49" s="66">
        <f>+J44/J69</f>
        <v>9.635430908036966</v>
      </c>
      <c r="K49" s="54"/>
      <c r="L49" s="66">
        <f>+L44/L69</f>
        <v>8.0016245587634671</v>
      </c>
      <c r="M49" s="54"/>
      <c r="N49" s="66">
        <f>+N44/N69</f>
        <v>6.6887308565349359</v>
      </c>
      <c r="O49" s="54"/>
      <c r="P49" s="66">
        <f>+P44/P69</f>
        <v>5.7382786886948187</v>
      </c>
      <c r="Q49" s="54"/>
      <c r="R49" s="66">
        <f>+R44/R69</f>
        <v>5.047330628571463</v>
      </c>
      <c r="S49" s="54"/>
      <c r="T49" s="66">
        <f>+T44/T69</f>
        <v>4.5020968445985297</v>
      </c>
      <c r="U49" s="54"/>
      <c r="V49" s="66">
        <f>+V44/V69</f>
        <v>4.1677019890428371</v>
      </c>
      <c r="W49" s="54"/>
      <c r="X49" s="66">
        <f>+X44/X69</f>
        <v>3.7822374386143833</v>
      </c>
      <c r="Y49" s="54"/>
      <c r="Z49" s="66">
        <f>+Z44/Z69</f>
        <v>3.2719731890976651</v>
      </c>
      <c r="AA49" s="54"/>
      <c r="AB49" s="66">
        <f>+AB44/AB69</f>
        <v>37.552408705342245</v>
      </c>
      <c r="AC49" s="54"/>
      <c r="AD49" s="66">
        <f>+AD44/AD69</f>
        <v>18.072549268251549</v>
      </c>
      <c r="AE49" s="54"/>
      <c r="AF49" s="64">
        <f>+AF44/AF69</f>
        <v>12.539280395955714</v>
      </c>
      <c r="AG49" s="52"/>
      <c r="AH49" s="64">
        <f>+AH44/AH69</f>
        <v>10.430872389990411</v>
      </c>
      <c r="AI49" s="52"/>
      <c r="AJ49" s="64">
        <f>+AJ44/AJ69</f>
        <v>8.9695794021680353</v>
      </c>
      <c r="AK49" s="52"/>
      <c r="AL49" s="64">
        <f>+AL44/AL69</f>
        <v>7.2782789013529321</v>
      </c>
      <c r="AM49" s="52"/>
      <c r="AN49" s="64">
        <f>+AN44/AN69</f>
        <v>6.1988433669759697</v>
      </c>
      <c r="AO49" s="52"/>
      <c r="AP49" s="66">
        <f>+AP44/AP69</f>
        <v>5.2742166990995996</v>
      </c>
      <c r="AQ49" s="54"/>
      <c r="AR49" s="66">
        <f>+AR44/AR69</f>
        <v>4.538765631003133</v>
      </c>
      <c r="AS49" s="54"/>
      <c r="AT49" s="66">
        <f>+AT44/AT69</f>
        <v>4.1537937319484941</v>
      </c>
      <c r="AU49" s="54"/>
      <c r="AV49" s="66">
        <f>+AV44/AV69</f>
        <v>3.8376312784265072</v>
      </c>
      <c r="AW49" s="54"/>
      <c r="AX49" s="66">
        <f>+AX44/AX69</f>
        <v>3.3369318180959087</v>
      </c>
      <c r="AY49" s="54"/>
      <c r="AZ49" s="66">
        <f>+AZ44/AZ69</f>
        <v>36.015564559705204</v>
      </c>
      <c r="BA49" s="54"/>
      <c r="BB49" s="66">
        <f>+BB44/BB69</f>
        <v>18.33482548122327</v>
      </c>
      <c r="BC49" s="54"/>
      <c r="BD49" s="66">
        <f>+BD44/BD69</f>
        <v>12.06301761844361</v>
      </c>
      <c r="BE49" s="54"/>
      <c r="BF49" s="66">
        <f>+BF44/BF69</f>
        <v>10.098083742855883</v>
      </c>
      <c r="BG49" s="54"/>
      <c r="BH49" s="66">
        <f>+BH44/BH69</f>
        <v>8.3657620866894664</v>
      </c>
      <c r="BI49" s="54"/>
      <c r="BJ49" s="66">
        <f>+BJ44/BJ69</f>
        <v>7.006120241390275</v>
      </c>
      <c r="BK49" s="54"/>
      <c r="BL49" s="66">
        <f>+BL44/BL69</f>
        <v>5.9203082669469769</v>
      </c>
      <c r="BM49" s="54"/>
      <c r="BN49" s="66">
        <f>+BN44/BN69</f>
        <v>5.0155514616424854</v>
      </c>
      <c r="BO49" s="54"/>
      <c r="BP49" s="66">
        <f>+BP44/BP69</f>
        <v>4.4423876638554622</v>
      </c>
      <c r="BQ49" s="54"/>
      <c r="BR49" s="66">
        <f>+BR44/BR69</f>
        <v>4.0304059994499815</v>
      </c>
      <c r="BS49" s="54"/>
      <c r="BT49" s="66">
        <f>+BT44/BT69</f>
        <v>3.8187870372310191</v>
      </c>
      <c r="BU49" s="54"/>
      <c r="BV49" s="66">
        <f>+BV44/BV69</f>
        <v>3.3005650366466397</v>
      </c>
      <c r="BW49" s="54"/>
      <c r="BX49" s="66">
        <f>+BX44/BX69</f>
        <v>37.523838977297586</v>
      </c>
      <c r="BY49" s="54"/>
      <c r="BZ49" s="64">
        <f>+BZ44/BZ69</f>
        <v>37.328162366455182</v>
      </c>
      <c r="CA49" s="52"/>
      <c r="CB49" s="64">
        <f>+CB44/CB69</f>
        <v>26.670521113818154</v>
      </c>
      <c r="CC49" s="52"/>
      <c r="CD49" s="66">
        <f>+CD44/CD69</f>
        <v>9.4071132901221386</v>
      </c>
      <c r="CE49" s="54"/>
      <c r="CF49" s="66">
        <f>+CF44/CF69</f>
        <v>7.9184877613458902</v>
      </c>
      <c r="CG49" s="54"/>
      <c r="CH49" s="66">
        <f>+CH44/CH69</f>
        <v>6.5621886477001254</v>
      </c>
      <c r="CI49" s="54"/>
      <c r="CJ49" s="66">
        <f>+CJ44/CJ69</f>
        <v>5.6226710897177652</v>
      </c>
      <c r="CK49" s="54"/>
      <c r="CL49" s="66">
        <f>+CL44/CL69</f>
        <v>4.8576891928979471</v>
      </c>
      <c r="CM49" s="54"/>
      <c r="CN49" s="66">
        <f>+CN44/CN69</f>
        <v>4.3056895831187587</v>
      </c>
      <c r="CO49" s="54"/>
      <c r="CP49" s="66">
        <f>+CP44/CP69</f>
        <v>3.9233795787731172</v>
      </c>
      <c r="CQ49" s="54"/>
      <c r="CR49" s="66">
        <f>+CR44/CR69</f>
        <v>3.598078548771559</v>
      </c>
      <c r="CS49" s="54"/>
      <c r="CT49" s="66">
        <f>+CT44/CT69</f>
        <v>3.1680895041842092</v>
      </c>
      <c r="CU49" s="54"/>
      <c r="CV49" s="66">
        <f>+CV44/CV69</f>
        <v>37.460516799589797</v>
      </c>
      <c r="CW49" s="54"/>
      <c r="CX49" s="66">
        <f>+CX44/CX69</f>
        <v>18.432507315379482</v>
      </c>
      <c r="CY49" s="54"/>
      <c r="CZ49" s="66">
        <f>+CZ44/CZ69</f>
        <v>12.371473806906462</v>
      </c>
      <c r="DA49" s="54"/>
      <c r="DB49" s="66">
        <f>+DB44/DB69</f>
        <v>9.8260970516079436</v>
      </c>
      <c r="DC49" s="54"/>
      <c r="DD49" s="66">
        <f>+DD44/DD69</f>
        <v>8.06838845597788</v>
      </c>
      <c r="DE49" s="54"/>
      <c r="DF49" s="66">
        <f>+DF44/DF69</f>
        <v>6.7552616179812617</v>
      </c>
      <c r="DG49" s="54"/>
      <c r="DH49" s="74">
        <f>+DH44/DH69</f>
        <v>6.745984692070695</v>
      </c>
      <c r="DI49" s="58"/>
      <c r="DJ49" s="18"/>
    </row>
    <row r="50" spans="1:114" s="18" customFormat="1">
      <c r="A50" s="98"/>
      <c r="B50" s="94"/>
      <c r="C50" s="52"/>
      <c r="D50" s="95"/>
      <c r="E50" s="54"/>
      <c r="F50" s="95"/>
      <c r="G50" s="54"/>
      <c r="H50" s="95"/>
      <c r="I50" s="54"/>
      <c r="J50" s="95"/>
      <c r="K50" s="54"/>
      <c r="L50" s="95"/>
      <c r="M50" s="54"/>
      <c r="N50" s="95"/>
      <c r="O50" s="54"/>
      <c r="P50" s="95"/>
      <c r="Q50" s="54"/>
      <c r="R50" s="95"/>
      <c r="S50" s="54"/>
      <c r="T50" s="95"/>
      <c r="U50" s="54"/>
      <c r="V50" s="95"/>
      <c r="W50" s="54"/>
      <c r="X50" s="95"/>
      <c r="Y50" s="54"/>
      <c r="Z50" s="95"/>
      <c r="AA50" s="54"/>
      <c r="AB50" s="95"/>
      <c r="AC50" s="54"/>
      <c r="AD50" s="95"/>
      <c r="AE50" s="54"/>
      <c r="AF50" s="94"/>
      <c r="AG50" s="52"/>
      <c r="AH50" s="94"/>
      <c r="AI50" s="52"/>
      <c r="AJ50" s="94"/>
      <c r="AK50" s="52"/>
      <c r="AL50" s="94"/>
      <c r="AM50" s="52"/>
      <c r="AN50" s="94"/>
      <c r="AO50" s="52"/>
      <c r="AP50" s="95"/>
      <c r="AQ50" s="54"/>
      <c r="AR50" s="95"/>
      <c r="AS50" s="54"/>
      <c r="AT50" s="95"/>
      <c r="AU50" s="54"/>
      <c r="AV50" s="95"/>
      <c r="AW50" s="54"/>
      <c r="AX50" s="95"/>
      <c r="AY50" s="54"/>
      <c r="AZ50" s="95"/>
      <c r="BA50" s="54"/>
      <c r="BB50" s="95"/>
      <c r="BC50" s="54"/>
      <c r="BD50" s="95"/>
      <c r="BE50" s="54"/>
      <c r="BF50" s="95"/>
      <c r="BG50" s="54"/>
      <c r="BH50" s="95"/>
      <c r="BI50" s="54"/>
      <c r="BJ50" s="95"/>
      <c r="BK50" s="54"/>
      <c r="BL50" s="95"/>
      <c r="BM50" s="54"/>
      <c r="BN50" s="95"/>
      <c r="BO50" s="54"/>
      <c r="BP50" s="95"/>
      <c r="BQ50" s="54"/>
      <c r="BR50" s="95"/>
      <c r="BS50" s="54"/>
      <c r="BT50" s="95"/>
      <c r="BU50" s="54"/>
      <c r="BV50" s="95"/>
      <c r="BW50" s="54"/>
      <c r="BX50" s="95"/>
      <c r="BY50" s="54"/>
      <c r="BZ50" s="94"/>
      <c r="CA50" s="52"/>
      <c r="CB50" s="94"/>
      <c r="CC50" s="52"/>
      <c r="CD50" s="95"/>
      <c r="CE50" s="54"/>
      <c r="CF50" s="95"/>
      <c r="CG50" s="54"/>
      <c r="CH50" s="95"/>
      <c r="CI50" s="54"/>
      <c r="CJ50" s="95"/>
      <c r="CK50" s="54"/>
      <c r="CL50" s="95"/>
      <c r="CM50" s="54"/>
      <c r="CN50" s="95"/>
      <c r="CO50" s="54"/>
      <c r="CP50" s="95"/>
      <c r="CQ50" s="54"/>
      <c r="CR50" s="95"/>
      <c r="CS50" s="54"/>
      <c r="CT50" s="95"/>
      <c r="CU50" s="54"/>
      <c r="CV50" s="95"/>
      <c r="CW50" s="54"/>
      <c r="CX50" s="95"/>
      <c r="CY50" s="54"/>
      <c r="CZ50" s="95"/>
      <c r="DA50" s="54"/>
      <c r="DB50" s="95"/>
      <c r="DC50" s="54"/>
      <c r="DD50" s="95"/>
      <c r="DE50" s="54"/>
      <c r="DF50" s="95"/>
      <c r="DG50" s="54"/>
      <c r="DH50" s="97"/>
      <c r="DI50" s="58"/>
    </row>
    <row r="51" spans="1:114" s="18" customFormat="1" ht="19.5" customHeight="1">
      <c r="A51" s="99" t="s">
        <v>76</v>
      </c>
      <c r="B51" s="51">
        <f>+B7</f>
        <v>18521714.419826303</v>
      </c>
      <c r="C51" s="52">
        <f>+B51/B44</f>
        <v>0.75847973490164733</v>
      </c>
      <c r="D51" s="53">
        <f>+D7</f>
        <v>18832981.121398281</v>
      </c>
      <c r="E51" s="54">
        <f>+D51/D44</f>
        <v>0.76151955743967403</v>
      </c>
      <c r="F51" s="53">
        <f>+F7</f>
        <v>19225867.467702847</v>
      </c>
      <c r="G51" s="54">
        <f>+F51/F44</f>
        <v>0.76497107856882218</v>
      </c>
      <c r="H51" s="53">
        <f>+H7</f>
        <v>19507181.175404157</v>
      </c>
      <c r="I51" s="54">
        <f>+H51/H44</f>
        <v>0.76757265854492363</v>
      </c>
      <c r="J51" s="53">
        <f>+J7</f>
        <v>19755385.13051039</v>
      </c>
      <c r="K51" s="54">
        <f>+J51/J44</f>
        <v>0.77072285221212811</v>
      </c>
      <c r="L51" s="53">
        <f>+L7</f>
        <v>19817701.469286058</v>
      </c>
      <c r="M51" s="54">
        <f>+L51/L44</f>
        <v>0.76827259849664975</v>
      </c>
      <c r="N51" s="53">
        <f>+N7</f>
        <v>20060096.585100025</v>
      </c>
      <c r="O51" s="54">
        <f>+N51/N44</f>
        <v>0.77042985277609699</v>
      </c>
      <c r="P51" s="53">
        <f>+P7</f>
        <v>20016546.479964837</v>
      </c>
      <c r="Q51" s="54">
        <f>+P51/P44</f>
        <v>0.76448223683138272</v>
      </c>
      <c r="R51" s="53">
        <f>+R7</f>
        <v>20624141.106511217</v>
      </c>
      <c r="S51" s="54">
        <f>+R51/R44</f>
        <v>0.76406952583193755</v>
      </c>
      <c r="T51" s="53">
        <f>+T7</f>
        <v>20792321.032614809</v>
      </c>
      <c r="U51" s="54">
        <f>+T51/T44</f>
        <v>0.76442428849288202</v>
      </c>
      <c r="V51" s="53">
        <f>+V7</f>
        <v>20994323.041972108</v>
      </c>
      <c r="W51" s="54">
        <f>+V51/V44</f>
        <v>0.76577613197956351</v>
      </c>
      <c r="X51" s="53">
        <f>+X7</f>
        <v>20660267.070618737</v>
      </c>
      <c r="Y51" s="54">
        <f>+X51/X44</f>
        <v>0.75974547135763759</v>
      </c>
      <c r="Z51" s="53">
        <f>+Z7</f>
        <v>20493129.264719069</v>
      </c>
      <c r="AA51" s="54">
        <f>+Z51/Z44</f>
        <v>0.75143509759185456</v>
      </c>
      <c r="AB51" s="53">
        <f>+AB7</f>
        <v>20629294.85577241</v>
      </c>
      <c r="AC51" s="54">
        <f>+AB51/AB44</f>
        <v>0.75075897194187236</v>
      </c>
      <c r="AD51" s="53">
        <f>+AD7</f>
        <v>20889905.949386332</v>
      </c>
      <c r="AE51" s="54">
        <f>+AD51/AD44</f>
        <v>0.7533648166755299</v>
      </c>
      <c r="AF51" s="51">
        <f>+AF7</f>
        <v>21042689.597606197</v>
      </c>
      <c r="AG51" s="52">
        <f>+AF51/AF44</f>
        <v>0.73980942975361474</v>
      </c>
      <c r="AH51" s="51">
        <f>+AH7</f>
        <v>21146587.472747594</v>
      </c>
      <c r="AI51" s="52">
        <f>+AH51/AH44</f>
        <v>0.73614784983538384</v>
      </c>
      <c r="AJ51" s="51">
        <f>+AJ7</f>
        <v>21177604.412774112</v>
      </c>
      <c r="AK51" s="52">
        <f>+AJ51/AJ44</f>
        <v>0.73049413365495697</v>
      </c>
      <c r="AL51" s="51">
        <f>+AL7</f>
        <v>21077669.872826945</v>
      </c>
      <c r="AM51" s="52">
        <f>+AL51/AL44</f>
        <v>0.72897130473769201</v>
      </c>
      <c r="AN51" s="51">
        <f>+AN7</f>
        <v>20803382.383642416</v>
      </c>
      <c r="AO51" s="52">
        <f>+AN51/AN44</f>
        <v>0.72703159393916439</v>
      </c>
      <c r="AP51" s="53">
        <f>+AP7</f>
        <v>21174987.096155554</v>
      </c>
      <c r="AQ51" s="54">
        <f>+AP51/AP44</f>
        <v>0.73419686137892382</v>
      </c>
      <c r="AR51" s="53">
        <f>+AR7</f>
        <v>20909633.399432335</v>
      </c>
      <c r="AS51" s="54">
        <f>+AR51/AR44</f>
        <v>0.74071826192323476</v>
      </c>
      <c r="AT51" s="53">
        <f>+AT7</f>
        <v>20942795.607659969</v>
      </c>
      <c r="AU51" s="54">
        <f>+AT51/AT44</f>
        <v>0.74273020247582788</v>
      </c>
      <c r="AV51" s="53">
        <f>+AV7</f>
        <v>21095326.7095575</v>
      </c>
      <c r="AW51" s="54">
        <f>+AV51/AV44</f>
        <v>0.74356739167368269</v>
      </c>
      <c r="AX51" s="53">
        <f>+AX7</f>
        <v>21013776.638652969</v>
      </c>
      <c r="AY51" s="54">
        <f>+AX51/AX44</f>
        <v>0.74454831782149866</v>
      </c>
      <c r="AZ51" s="53">
        <f>+AZ7</f>
        <v>21099291.598387972</v>
      </c>
      <c r="BA51" s="54">
        <f>+AZ51/AZ44</f>
        <v>0.77338044298739905</v>
      </c>
      <c r="BB51" s="53">
        <f>+BB7</f>
        <v>21274466.155454803</v>
      </c>
      <c r="BC51" s="54">
        <f>+BB51/BB44</f>
        <v>0.77343229929870705</v>
      </c>
      <c r="BD51" s="53">
        <f>+BD7</f>
        <v>21313666.565063216</v>
      </c>
      <c r="BE51" s="54">
        <f>+BD51/BD44</f>
        <v>0.77970141458673514</v>
      </c>
      <c r="BF51" s="53">
        <f>+BF7</f>
        <v>21622273.878905475</v>
      </c>
      <c r="BG51" s="54">
        <f>+BF51/BF44</f>
        <v>0.75818968361088179</v>
      </c>
      <c r="BH51" s="53">
        <f>+BH7</f>
        <v>21728178.59644562</v>
      </c>
      <c r="BI51" s="54">
        <f>+BH51/BH44</f>
        <v>0.76043253979414038</v>
      </c>
      <c r="BJ51" s="53">
        <f>+BJ7</f>
        <v>21739120.140477508</v>
      </c>
      <c r="BK51" s="54">
        <f>+BJ51/BJ44</f>
        <v>0.7592278255344177</v>
      </c>
      <c r="BL51" s="53">
        <f>+BL7</f>
        <v>21450096.713886175</v>
      </c>
      <c r="BM51" s="54">
        <f>+BL51/BL44</f>
        <v>0.75268614063097061</v>
      </c>
      <c r="BN51" s="53">
        <f>+BN7</f>
        <v>21429439.476565976</v>
      </c>
      <c r="BO51" s="54">
        <f>+BN51/BN44</f>
        <v>0.75602683324544429</v>
      </c>
      <c r="BP51" s="53">
        <f>+BP7</f>
        <v>21298688.133745521</v>
      </c>
      <c r="BQ51" s="54">
        <f>+BP51/BP44</f>
        <v>0.75440991696547766</v>
      </c>
      <c r="BR51" s="53">
        <f>+BR7</f>
        <v>21333330.105526634</v>
      </c>
      <c r="BS51" s="54">
        <f>+BR51/BR44</f>
        <v>0.75605408314986344</v>
      </c>
      <c r="BT51" s="53">
        <f>+BT7</f>
        <v>21259659.093629364</v>
      </c>
      <c r="BU51" s="54">
        <f>+BT51/BT44</f>
        <v>0.73311999721870758</v>
      </c>
      <c r="BV51" s="53">
        <f>+BV7</f>
        <v>21223700.054057196</v>
      </c>
      <c r="BW51" s="54">
        <f>+BV51/BV44</f>
        <v>0.73790043572713682</v>
      </c>
      <c r="BX51" s="53">
        <f>+BX7</f>
        <v>21132063.167984799</v>
      </c>
      <c r="BY51" s="54">
        <f>+BX51/BX44</f>
        <v>0.72913310344777604</v>
      </c>
      <c r="BZ51" s="51">
        <f>+BZ7</f>
        <v>21025110.602632739</v>
      </c>
      <c r="CA51" s="52">
        <f>+BZ51/BZ44</f>
        <v>0.72924566836694504</v>
      </c>
      <c r="CB51" s="51">
        <f>+CB7</f>
        <v>20888158.527699575</v>
      </c>
      <c r="CC51" s="52">
        <f>+CB51/CB44</f>
        <v>0.73204217647006686</v>
      </c>
      <c r="CD51" s="53">
        <f>+CD7</f>
        <v>21139468.301371828</v>
      </c>
      <c r="CE51" s="54">
        <f>+CD51/CD44</f>
        <v>0.73438157132794379</v>
      </c>
      <c r="CF51" s="53">
        <f>+CF7</f>
        <v>21363494.717740849</v>
      </c>
      <c r="CG51" s="54">
        <f>+CF51/CF44</f>
        <v>0.72801694239545844</v>
      </c>
      <c r="CH51" s="53">
        <f>+CH7</f>
        <v>21008282.539021295</v>
      </c>
      <c r="CI51" s="54">
        <f>+CH51/CH44</f>
        <v>0.71918098101906602</v>
      </c>
      <c r="CJ51" s="53">
        <f>+CJ7</f>
        <v>21057277.66499183</v>
      </c>
      <c r="CK51" s="54">
        <f>+CJ51/CJ44</f>
        <v>0.72084083290693357</v>
      </c>
      <c r="CL51" s="53">
        <f>+CL7</f>
        <v>21302098.17096696</v>
      </c>
      <c r="CM51" s="54">
        <f>+CL51/CL44</f>
        <v>0.72407701723733042</v>
      </c>
      <c r="CN51" s="53">
        <f>+CN7</f>
        <v>21209771.026138827</v>
      </c>
      <c r="CO51" s="54">
        <f>+CN51/CN44</f>
        <v>0.72494237714600551</v>
      </c>
      <c r="CP51" s="53">
        <f>+CP7</f>
        <v>21356007.52289021</v>
      </c>
      <c r="CQ51" s="54">
        <f>+CP51/CP44</f>
        <v>0.72921663835513206</v>
      </c>
      <c r="CR51" s="53">
        <f>+CR7</f>
        <v>21510548.107459247</v>
      </c>
      <c r="CS51" s="54">
        <f>+CR51/CR44</f>
        <v>0.73222523653295102</v>
      </c>
      <c r="CT51" s="53">
        <f>+CT7</f>
        <v>21530671.806680299</v>
      </c>
      <c r="CU51" s="54">
        <f>+CT51/CT44</f>
        <v>0.73362242051297177</v>
      </c>
      <c r="CV51" s="53">
        <f>+CV7</f>
        <v>21531631.558498938</v>
      </c>
      <c r="CW51" s="54">
        <f>+CV51/CV44</f>
        <v>0.73410640526730442</v>
      </c>
      <c r="CX51" s="53">
        <f>+CX7</f>
        <v>21659268.79151646</v>
      </c>
      <c r="CY51" s="54">
        <f>+CX51/CX44</f>
        <v>0.73674116014783941</v>
      </c>
      <c r="CZ51" s="53">
        <f>+CZ7</f>
        <v>21835586.757350322</v>
      </c>
      <c r="DA51" s="54">
        <f>+CZ51/CZ44</f>
        <v>0.73938283634522661</v>
      </c>
      <c r="DB51" s="53">
        <f>+DB7</f>
        <v>22020465.832927749</v>
      </c>
      <c r="DC51" s="54">
        <f>+DB51/DB44</f>
        <v>0.74487173941770646</v>
      </c>
      <c r="DD51" s="53">
        <f>+DD7</f>
        <v>22147200.93676848</v>
      </c>
      <c r="DE51" s="54">
        <f>+DD51/DD44</f>
        <v>0.74600301369571409</v>
      </c>
      <c r="DF51" s="53">
        <f>+DF7</f>
        <v>22130473.368723165</v>
      </c>
      <c r="DG51" s="54">
        <f>+DF51/DF44</f>
        <v>0.74605795335831471</v>
      </c>
      <c r="DH51" s="75">
        <f>+DH7</f>
        <v>22109476.607539751</v>
      </c>
      <c r="DI51" s="58">
        <f>+DH51/DH44</f>
        <v>0.74637510353381153</v>
      </c>
    </row>
    <row r="52" spans="1:114">
      <c r="A52" s="98" t="s">
        <v>53</v>
      </c>
      <c r="B52" s="64">
        <f>+B51/B64</f>
        <v>0.50751033102592491</v>
      </c>
      <c r="C52" s="100"/>
      <c r="D52" s="66">
        <v>0</v>
      </c>
      <c r="E52" s="101"/>
      <c r="F52" s="66">
        <v>0</v>
      </c>
      <c r="G52" s="101"/>
      <c r="H52" s="66">
        <v>0</v>
      </c>
      <c r="I52" s="101"/>
      <c r="J52" s="66">
        <v>0</v>
      </c>
      <c r="K52" s="101"/>
      <c r="L52" s="66">
        <v>0</v>
      </c>
      <c r="M52" s="101"/>
      <c r="N52" s="66">
        <v>0</v>
      </c>
      <c r="O52" s="101"/>
      <c r="P52" s="66">
        <v>0</v>
      </c>
      <c r="Q52" s="101"/>
      <c r="R52" s="66">
        <v>0</v>
      </c>
      <c r="S52" s="101"/>
      <c r="T52" s="66">
        <v>0</v>
      </c>
      <c r="U52" s="101"/>
      <c r="V52" s="66">
        <v>0</v>
      </c>
      <c r="W52" s="101"/>
      <c r="X52" s="66">
        <v>0</v>
      </c>
      <c r="Y52" s="101"/>
      <c r="Z52" s="66">
        <f>+Z51/Z64</f>
        <v>0.50817862365378197</v>
      </c>
      <c r="AA52" s="101"/>
      <c r="AB52" s="66">
        <v>0</v>
      </c>
      <c r="AC52" s="101"/>
      <c r="AD52" s="66">
        <v>0</v>
      </c>
      <c r="AE52" s="101"/>
      <c r="AF52" s="64">
        <v>0</v>
      </c>
      <c r="AG52" s="100"/>
      <c r="AH52" s="64">
        <v>0</v>
      </c>
      <c r="AI52" s="100"/>
      <c r="AJ52" s="64">
        <v>0</v>
      </c>
      <c r="AK52" s="100"/>
      <c r="AL52" s="64">
        <v>0</v>
      </c>
      <c r="AM52" s="100"/>
      <c r="AN52" s="64">
        <v>0</v>
      </c>
      <c r="AO52" s="100"/>
      <c r="AP52" s="66">
        <v>0</v>
      </c>
      <c r="AQ52" s="101"/>
      <c r="AR52" s="66">
        <v>0</v>
      </c>
      <c r="AS52" s="101"/>
      <c r="AT52" s="66">
        <v>0</v>
      </c>
      <c r="AU52" s="101"/>
      <c r="AV52" s="66">
        <v>0</v>
      </c>
      <c r="AW52" s="101"/>
      <c r="AX52" s="66">
        <f>+AX51/AX64</f>
        <v>0.468952517343044</v>
      </c>
      <c r="AY52" s="101"/>
      <c r="AZ52" s="68" t="e">
        <f>+AZ51/AZ64</f>
        <v>#DIV/0!</v>
      </c>
      <c r="BA52" s="101"/>
      <c r="BB52" s="68" t="e">
        <f>+BB51/BB64</f>
        <v>#DIV/0!</v>
      </c>
      <c r="BC52" s="101"/>
      <c r="BD52" s="68" t="e">
        <f>+BD51/BD64</f>
        <v>#DIV/0!</v>
      </c>
      <c r="BE52" s="101"/>
      <c r="BF52" s="68" t="e">
        <f>+BF51/BF64</f>
        <v>#DIV/0!</v>
      </c>
      <c r="BG52" s="101"/>
      <c r="BH52" s="68" t="e">
        <f>+BH51/BH64</f>
        <v>#DIV/0!</v>
      </c>
      <c r="BI52" s="101"/>
      <c r="BJ52" s="68" t="e">
        <f>+BJ51/BJ64</f>
        <v>#DIV/0!</v>
      </c>
      <c r="BK52" s="101"/>
      <c r="BL52" s="68" t="e">
        <f>+BL51/BL64</f>
        <v>#DIV/0!</v>
      </c>
      <c r="BM52" s="101"/>
      <c r="BN52" s="68" t="e">
        <f>+BN51/BN64</f>
        <v>#DIV/0!</v>
      </c>
      <c r="BO52" s="101"/>
      <c r="BP52" s="68"/>
      <c r="BQ52" s="101"/>
      <c r="BR52" s="68"/>
      <c r="BS52" s="101"/>
      <c r="BT52" s="68"/>
      <c r="BU52" s="101"/>
      <c r="BV52" s="66">
        <f>+BV51/BV64</f>
        <v>0.45099932656988362</v>
      </c>
      <c r="BW52" s="101"/>
      <c r="BX52" s="66"/>
      <c r="BY52" s="101"/>
      <c r="BZ52" s="64"/>
      <c r="CA52" s="100"/>
      <c r="CB52" s="64"/>
      <c r="CC52" s="100"/>
      <c r="CD52" s="66"/>
      <c r="CE52" s="101"/>
      <c r="CF52" s="66"/>
      <c r="CG52" s="101"/>
      <c r="CH52" s="66"/>
      <c r="CI52" s="101"/>
      <c r="CJ52" s="66"/>
      <c r="CK52" s="101"/>
      <c r="CL52" s="66"/>
      <c r="CM52" s="101"/>
      <c r="CN52" s="66"/>
      <c r="CO52" s="101"/>
      <c r="CP52" s="66"/>
      <c r="CQ52" s="101"/>
      <c r="CR52" s="66"/>
      <c r="CS52" s="101"/>
      <c r="CT52" s="66">
        <f>+CT51/CT64</f>
        <v>0.43836428927169124</v>
      </c>
      <c r="CU52" s="101"/>
      <c r="CV52" s="66"/>
      <c r="CW52" s="101"/>
      <c r="CX52" s="66"/>
      <c r="CY52" s="101"/>
      <c r="CZ52" s="66"/>
      <c r="DA52" s="101"/>
      <c r="DB52" s="66"/>
      <c r="DC52" s="101"/>
      <c r="DD52" s="66"/>
      <c r="DE52" s="101"/>
      <c r="DF52" s="66"/>
      <c r="DG52" s="101"/>
      <c r="DH52" s="74"/>
      <c r="DI52" s="102"/>
    </row>
    <row r="53" spans="1:114">
      <c r="A53" s="98" t="s">
        <v>71</v>
      </c>
      <c r="B53" s="64">
        <f>+B51/B67</f>
        <v>3.9452324907719505</v>
      </c>
      <c r="C53" s="100"/>
      <c r="D53" s="66">
        <f>+D51/D67</f>
        <v>38.889826650844782</v>
      </c>
      <c r="E53" s="101"/>
      <c r="F53" s="66">
        <f>+F51/F67</f>
        <v>21.223940499243536</v>
      </c>
      <c r="G53" s="101"/>
      <c r="H53" s="66">
        <f>+H51/H67</f>
        <v>11.264604111008277</v>
      </c>
      <c r="I53" s="101"/>
      <c r="J53" s="66">
        <f>+J51/J67</f>
        <v>9.0306054994998917</v>
      </c>
      <c r="K53" s="101"/>
      <c r="L53" s="66">
        <f>+L51/L67</f>
        <v>7.5992160927386943</v>
      </c>
      <c r="M53" s="101"/>
      <c r="N53" s="66">
        <f>+N51/N67</f>
        <v>6.3858281928356666</v>
      </c>
      <c r="O53" s="101"/>
      <c r="P53" s="66">
        <f>+P51/P67</f>
        <v>5.5800682913743422</v>
      </c>
      <c r="Q53" s="101"/>
      <c r="R53" s="66">
        <f>+R51/R67</f>
        <v>5.1317399746018619</v>
      </c>
      <c r="S53" s="101"/>
      <c r="T53" s="66">
        <f>+T51/T67</f>
        <v>4.5714317867848786</v>
      </c>
      <c r="U53" s="101"/>
      <c r="V53" s="66">
        <f>+V51/V67</f>
        <v>4.1689732685963738</v>
      </c>
      <c r="W53" s="101"/>
      <c r="X53" s="66">
        <f>+X51/X67</f>
        <v>3.7432807530906627</v>
      </c>
      <c r="Y53" s="101"/>
      <c r="Z53" s="66">
        <f>+Z51/Z67</f>
        <v>3.2427500583589097</v>
      </c>
      <c r="AA53" s="101"/>
      <c r="AB53" s="66">
        <f>+AB51/AB67</f>
        <v>33.688962765438106</v>
      </c>
      <c r="AC53" s="101"/>
      <c r="AD53" s="66">
        <f>+AD51/AD67</f>
        <v>18.952396926991508</v>
      </c>
      <c r="AE53" s="101"/>
      <c r="AF53" s="64">
        <f>+AF51/AF67</f>
        <v>10.862129464124724</v>
      </c>
      <c r="AG53" s="100"/>
      <c r="AH53" s="64">
        <f>+AH51/AH67</f>
        <v>8.8500193172991342</v>
      </c>
      <c r="AI53" s="100"/>
      <c r="AJ53" s="64">
        <f>+AJ51/AJ67</f>
        <v>7.3441206888640975</v>
      </c>
      <c r="AK53" s="100"/>
      <c r="AL53" s="64">
        <f>+AL51/AL67</f>
        <v>5.9694982589643537</v>
      </c>
      <c r="AM53" s="100"/>
      <c r="AN53" s="64">
        <f>+AN51/AN67</f>
        <v>5.050327010869526</v>
      </c>
      <c r="AO53" s="100"/>
      <c r="AP53" s="66">
        <f>+AP51/AP67</f>
        <v>4.4081061227323417</v>
      </c>
      <c r="AQ53" s="101"/>
      <c r="AR53" s="66">
        <f>+AR51/AR67</f>
        <v>3.8288111135492437</v>
      </c>
      <c r="AS53" s="101"/>
      <c r="AT53" s="66">
        <f>+AT51/AT67</f>
        <v>3.5005886346098491</v>
      </c>
      <c r="AU53" s="101"/>
      <c r="AV53" s="66">
        <f>+AV51/AV67</f>
        <v>3.2405203217917102</v>
      </c>
      <c r="AW53" s="101"/>
      <c r="AX53" s="66">
        <f>+AX51/AX67</f>
        <v>2.8654246314438723</v>
      </c>
      <c r="AY53" s="101"/>
      <c r="AZ53" s="66">
        <f>+AZ51/AZ67</f>
        <v>31.165130441432645</v>
      </c>
      <c r="BA53" s="101"/>
      <c r="BB53" s="66">
        <f>+BB51/BB67</f>
        <v>18.441639376704568</v>
      </c>
      <c r="BC53" s="101"/>
      <c r="BD53" s="66">
        <f>+BD51/BD67</f>
        <v>10.582257134272517</v>
      </c>
      <c r="BE53" s="101"/>
      <c r="BF53" s="66">
        <f>+BF51/BF67</f>
        <v>8.6318410393452751</v>
      </c>
      <c r="BG53" s="101"/>
      <c r="BH53" s="66">
        <f>+BH51/BH67</f>
        <v>7.195357805389814</v>
      </c>
      <c r="BI53" s="101"/>
      <c r="BJ53" s="66">
        <f>+BJ51/BJ67</f>
        <v>5.9236458473372338</v>
      </c>
      <c r="BK53" s="101"/>
      <c r="BL53" s="66">
        <f>+BL51/BL67</f>
        <v>5.1025266003662129</v>
      </c>
      <c r="BM53" s="101"/>
      <c r="BN53" s="66">
        <f>+BN51/BN67</f>
        <v>4.5673470977581623</v>
      </c>
      <c r="BO53" s="101"/>
      <c r="BP53" s="66">
        <f>+BP51/BP67</f>
        <v>4.0083468346092754</v>
      </c>
      <c r="BQ53" s="101"/>
      <c r="BR53" s="66">
        <f>+BR51/BR67</f>
        <v>3.6531969971754963</v>
      </c>
      <c r="BS53" s="101"/>
      <c r="BT53" s="66">
        <f>+BT51/BT67</f>
        <v>3.3276293547672098</v>
      </c>
      <c r="BU53" s="101"/>
      <c r="BV53" s="66">
        <f>+BV51/BV67</f>
        <v>2.9580561280226774</v>
      </c>
      <c r="BW53" s="101"/>
      <c r="BX53" s="66">
        <f>+BX51/BX67</f>
        <v>31.48728466534363</v>
      </c>
      <c r="BY53" s="101"/>
      <c r="BZ53" s="64">
        <f>+BZ51/BZ67</f>
        <v>31.327922759023423</v>
      </c>
      <c r="CA53" s="100"/>
      <c r="CB53" s="64">
        <f>+CB51/CB67</f>
        <v>17.444971664401542</v>
      </c>
      <c r="CC53" s="100"/>
      <c r="CD53" s="66">
        <f>+CD51/CD67</f>
        <v>8.4163051533305175</v>
      </c>
      <c r="CE53" s="101"/>
      <c r="CF53" s="66">
        <f>+CF51/CF67</f>
        <v>7.0298417345379711</v>
      </c>
      <c r="CG53" s="101"/>
      <c r="CH53" s="66">
        <f>+CH51/CH67</f>
        <v>5.6333554428403234</v>
      </c>
      <c r="CI53" s="101"/>
      <c r="CJ53" s="66">
        <f>+CJ51/CJ67</f>
        <v>4.9151693869467712</v>
      </c>
      <c r="CK53" s="101"/>
      <c r="CL53" s="66">
        <f>+CL51/CL67</f>
        <v>4.4412619157667139</v>
      </c>
      <c r="CM53" s="101"/>
      <c r="CN53" s="66">
        <f>+CN51/CN67</f>
        <v>3.8916612266508572</v>
      </c>
      <c r="CO53" s="101"/>
      <c r="CP53" s="66">
        <f>+CP51/CP67</f>
        <v>3.5336832397586631</v>
      </c>
      <c r="CQ53" s="101"/>
      <c r="CR53" s="66">
        <f>+CR51/CR67</f>
        <v>3.2704427509435074</v>
      </c>
      <c r="CS53" s="101"/>
      <c r="CT53" s="66">
        <f>+CT51/CT67</f>
        <v>2.9085834973628621</v>
      </c>
      <c r="CU53" s="101"/>
      <c r="CV53" s="66">
        <f>+CV51/CV67</f>
        <v>30.840723726073101</v>
      </c>
      <c r="CW53" s="101"/>
      <c r="CX53" s="66">
        <f>+CX51/CX67</f>
        <v>18.050237794445646</v>
      </c>
      <c r="CY53" s="101"/>
      <c r="CZ53" s="66">
        <f>+CZ51/CZ67</f>
        <v>10.796460649606244</v>
      </c>
      <c r="DA53" s="101"/>
      <c r="DB53" s="66">
        <f>+DB51/DB67</f>
        <v>8.5498504751465187</v>
      </c>
      <c r="DC53" s="101"/>
      <c r="DD53" s="66">
        <f>+DD51/DD67</f>
        <v>7.1270273741988808</v>
      </c>
      <c r="DE53" s="101"/>
      <c r="DF53" s="66">
        <f>+DF51/DF67</f>
        <v>5.8656579159044515</v>
      </c>
      <c r="DG53" s="101"/>
      <c r="DH53" s="74">
        <f>+DH51/DH67</f>
        <v>5.8600927471711923</v>
      </c>
      <c r="DI53" s="102"/>
    </row>
    <row r="54" spans="1:114">
      <c r="A54" s="98" t="s">
        <v>75</v>
      </c>
      <c r="B54" s="64">
        <f>+B51/B68</f>
        <v>4.2663701134159675</v>
      </c>
      <c r="C54" s="100"/>
      <c r="D54" s="66">
        <f>+D51/D68</f>
        <v>41.508681459924098</v>
      </c>
      <c r="E54" s="101"/>
      <c r="F54" s="66">
        <f>+F51/F68</f>
        <v>24.044368722035372</v>
      </c>
      <c r="G54" s="101"/>
      <c r="H54" s="66">
        <f>+H51/H68</f>
        <v>13.336614768889476</v>
      </c>
      <c r="I54" s="101"/>
      <c r="J54" s="66">
        <f>+J51/J68</f>
        <v>10.640950471959185</v>
      </c>
      <c r="K54" s="101"/>
      <c r="L54" s="66">
        <f>+L51/L68</f>
        <v>8.8929826754210719</v>
      </c>
      <c r="M54" s="101"/>
      <c r="N54" s="66">
        <f>+N51/N68</f>
        <v>7.4010347272722363</v>
      </c>
      <c r="O54" s="101"/>
      <c r="P54" s="66">
        <f>+P51/P68</f>
        <v>6.4414659317867224</v>
      </c>
      <c r="Q54" s="101"/>
      <c r="R54" s="66">
        <f>+R51/R68</f>
        <v>5.9185380060548836</v>
      </c>
      <c r="S54" s="101"/>
      <c r="T54" s="66">
        <f>+T51/T68</f>
        <v>5.2331352601870824</v>
      </c>
      <c r="U54" s="101"/>
      <c r="V54" s="66">
        <f>+V51/V68</f>
        <v>4.7664931711454921</v>
      </c>
      <c r="W54" s="101"/>
      <c r="X54" s="66">
        <f>+X51/X68</f>
        <v>4.2716430875200775</v>
      </c>
      <c r="Y54" s="101"/>
      <c r="Z54" s="66">
        <f>+Z51/Z68</f>
        <v>3.6816769760255181</v>
      </c>
      <c r="AA54" s="101"/>
      <c r="AB54" s="66">
        <f>+AB51/AB68</f>
        <v>37.935884243918991</v>
      </c>
      <c r="AC54" s="101"/>
      <c r="AD54" s="66">
        <f>+AD51/AD68</f>
        <v>21.329773250803807</v>
      </c>
      <c r="AE54" s="101"/>
      <c r="AF54" s="64">
        <f>+AF51/AF68</f>
        <v>12.114253413474911</v>
      </c>
      <c r="AG54" s="100"/>
      <c r="AH54" s="64">
        <f>+AH51/AH68</f>
        <v>10.00771291334598</v>
      </c>
      <c r="AI54" s="100"/>
      <c r="AJ54" s="64">
        <f>+AJ51/AJ68</f>
        <v>8.5769235629636462</v>
      </c>
      <c r="AK54" s="100"/>
      <c r="AL54" s="64">
        <f>+AL51/AL68</f>
        <v>6.9296630914998643</v>
      </c>
      <c r="AM54" s="100"/>
      <c r="AN54" s="64">
        <f>+AN51/AN68</f>
        <v>5.8243421289113986</v>
      </c>
      <c r="AO54" s="100"/>
      <c r="AP54" s="66">
        <f>+AP51/AP68</f>
        <v>5.2616479295549903</v>
      </c>
      <c r="AQ54" s="101"/>
      <c r="AR54" s="66">
        <f>+AR51/AR68</f>
        <v>4.5408613242739957</v>
      </c>
      <c r="AS54" s="101"/>
      <c r="AT54" s="66">
        <f>+AT51/AT68</f>
        <v>4.1292007219737785</v>
      </c>
      <c r="AU54" s="101"/>
      <c r="AV54" s="66">
        <f>+AV51/AV68</f>
        <v>3.8059512630353116</v>
      </c>
      <c r="AW54" s="101"/>
      <c r="AX54" s="66">
        <f>+AX51/AX68</f>
        <v>3.3292564015597552</v>
      </c>
      <c r="AY54" s="101"/>
      <c r="AZ54" s="66">
        <f>+AZ51/AZ68</f>
        <v>35.153224677000082</v>
      </c>
      <c r="BA54" s="101"/>
      <c r="BB54" s="66">
        <f>+BB51/BB68</f>
        <v>20.822488922571914</v>
      </c>
      <c r="BC54" s="101"/>
      <c r="BD54" s="66">
        <f>+BD51/BD68</f>
        <v>11.745118596090043</v>
      </c>
      <c r="BE54" s="101"/>
      <c r="BF54" s="66">
        <f>+BF51/BF68</f>
        <v>9.6237217521423108</v>
      </c>
      <c r="BG54" s="101"/>
      <c r="BH54" s="66">
        <f>+BH51/BH68</f>
        <v>8.0375041101244307</v>
      </c>
      <c r="BI54" s="101"/>
      <c r="BJ54" s="66">
        <f>+BJ51/BJ68</f>
        <v>6.6067834652744635</v>
      </c>
      <c r="BK54" s="101"/>
      <c r="BL54" s="66">
        <f>+BL51/BL68</f>
        <v>5.6997607937356483</v>
      </c>
      <c r="BM54" s="101"/>
      <c r="BN54" s="66">
        <f>+BN51/BN68</f>
        <v>5.1079175428061214</v>
      </c>
      <c r="BO54" s="101"/>
      <c r="BP54" s="66">
        <f>+BP51/BP68</f>
        <v>4.4738773901602116</v>
      </c>
      <c r="BQ54" s="101"/>
      <c r="BR54" s="66">
        <f>+BR51/BR68</f>
        <v>4.0793116408242485</v>
      </c>
      <c r="BS54" s="101"/>
      <c r="BT54" s="66">
        <f>+BT51/BT68</f>
        <v>3.7249375410273173</v>
      </c>
      <c r="BU54" s="101"/>
      <c r="BV54" s="66">
        <f>+BV51/BV68</f>
        <v>3.3042297740322013</v>
      </c>
      <c r="BW54" s="101"/>
      <c r="BX54" s="66">
        <f>+BX51/BX68</f>
        <v>35.807889586781627</v>
      </c>
      <c r="BY54" s="101"/>
      <c r="BZ54" s="64">
        <f>+BZ51/BZ68</f>
        <v>35.626660445987099</v>
      </c>
      <c r="CA54" s="100"/>
      <c r="CB54" s="64">
        <f>+CB51/CB68</f>
        <v>19.736054156214482</v>
      </c>
      <c r="CC54" s="100"/>
      <c r="CD54" s="66">
        <f>+CD51/CD68</f>
        <v>9.4640904450857111</v>
      </c>
      <c r="CE54" s="101"/>
      <c r="CF54" s="66">
        <f>+CF51/CF68</f>
        <v>7.9218685499523147</v>
      </c>
      <c r="CG54" s="101"/>
      <c r="CH54" s="66">
        <f>+CH51/CH68</f>
        <v>6.3414096115992775</v>
      </c>
      <c r="CI54" s="101"/>
      <c r="CJ54" s="66">
        <f>+CJ51/CJ68</f>
        <v>5.5316923849081858</v>
      </c>
      <c r="CK54" s="101"/>
      <c r="CL54" s="66">
        <f>+CL51/CL68</f>
        <v>5.0085714526174216</v>
      </c>
      <c r="CM54" s="101"/>
      <c r="CN54" s="66">
        <f>+CN51/CN68</f>
        <v>4.3986203480475945</v>
      </c>
      <c r="CO54" s="101"/>
      <c r="CP54" s="66">
        <f>+CP51/CP68</f>
        <v>3.9874384661016311</v>
      </c>
      <c r="CQ54" s="101"/>
      <c r="CR54" s="66">
        <f>+CR51/CR68</f>
        <v>3.6938381930595874</v>
      </c>
      <c r="CS54" s="101"/>
      <c r="CT54" s="66">
        <f>+CT51/CT68</f>
        <v>3.2737545784960629</v>
      </c>
      <c r="CU54" s="101"/>
      <c r="CV54" s="66">
        <f>+CV51/CV68</f>
        <v>34.969267621036138</v>
      </c>
      <c r="CW54" s="101"/>
      <c r="CX54" s="66">
        <f>+CX51/CX68</f>
        <v>20.533188840796633</v>
      </c>
      <c r="CY54" s="101"/>
      <c r="CZ54" s="66">
        <f>+CZ51/CZ68</f>
        <v>12.109453150999876</v>
      </c>
      <c r="DA54" s="101"/>
      <c r="DB54" s="66">
        <f>+DB51/DB68</f>
        <v>9.6161731137839315</v>
      </c>
      <c r="DC54" s="101"/>
      <c r="DD54" s="66">
        <f>+DD51/DD68</f>
        <v>8.035605977597621</v>
      </c>
      <c r="DE54" s="101"/>
      <c r="DF54" s="66">
        <f>+DF51/DF68</f>
        <v>6.5933437841485132</v>
      </c>
      <c r="DG54" s="101"/>
      <c r="DH54" s="74">
        <f>+DH51/DH68</f>
        <v>6.5870882078429664</v>
      </c>
      <c r="DI54" s="102"/>
    </row>
    <row r="55" spans="1:114">
      <c r="A55" s="98" t="s">
        <v>72</v>
      </c>
      <c r="B55" s="64">
        <f>+B51/B69</f>
        <v>2.4109763622914904</v>
      </c>
      <c r="C55" s="100"/>
      <c r="D55" s="66">
        <f>+D51/D69</f>
        <v>28.167525586635421</v>
      </c>
      <c r="E55" s="101"/>
      <c r="F55" s="66">
        <f>+F51/F69</f>
        <v>14.099686302681629</v>
      </c>
      <c r="G55" s="101"/>
      <c r="H55" s="66">
        <f>+H51/H69</f>
        <v>9.1420410271690091</v>
      </c>
      <c r="I55" s="101"/>
      <c r="J55" s="66">
        <f>+J51/J69</f>
        <v>7.4262467917351467</v>
      </c>
      <c r="K55" s="101"/>
      <c r="L55" s="66">
        <f>+L51/L69</f>
        <v>6.1474288919558173</v>
      </c>
      <c r="M55" s="101"/>
      <c r="N55" s="66">
        <f>+N51/N69</f>
        <v>5.1531979290591483</v>
      </c>
      <c r="O55" s="101"/>
      <c r="P55" s="66">
        <f>+P51/P69</f>
        <v>4.3868121274952694</v>
      </c>
      <c r="Q55" s="101"/>
      <c r="R55" s="66">
        <f>+R51/R69</f>
        <v>3.856511520089613</v>
      </c>
      <c r="S55" s="101"/>
      <c r="T55" s="66">
        <f>+T51/T69</f>
        <v>3.44151217715828</v>
      </c>
      <c r="U55" s="101"/>
      <c r="V55" s="66">
        <f>+V51/V69</f>
        <v>3.191526708412757</v>
      </c>
      <c r="W55" s="101"/>
      <c r="X55" s="66">
        <f>+X51/X69</f>
        <v>2.8735377655865881</v>
      </c>
      <c r="Y55" s="101"/>
      <c r="Z55" s="66">
        <f>+Z51/Z69</f>
        <v>2.4586754926675356</v>
      </c>
      <c r="AA55" s="101"/>
      <c r="AB55" s="66">
        <f>+AB51/AB69</f>
        <v>28.192807753563763</v>
      </c>
      <c r="AC55" s="101"/>
      <c r="AD55" s="66">
        <f>+AD51/AD69</f>
        <v>13.615222766335808</v>
      </c>
      <c r="AE55" s="101"/>
      <c r="AF55" s="64">
        <f>+AF51/AF69</f>
        <v>9.2766778792526772</v>
      </c>
      <c r="AG55" s="100"/>
      <c r="AH55" s="64">
        <f>+AH51/AH69</f>
        <v>7.6786642817987127</v>
      </c>
      <c r="AI55" s="100"/>
      <c r="AJ55" s="64">
        <f>+AJ51/AJ69</f>
        <v>6.5522251346360854</v>
      </c>
      <c r="AK55" s="100"/>
      <c r="AL55" s="64">
        <f>+AL51/AL69</f>
        <v>5.3056564669640629</v>
      </c>
      <c r="AM55" s="100"/>
      <c r="AN55" s="64">
        <f>+AN51/AN69</f>
        <v>4.5067549736717556</v>
      </c>
      <c r="AO55" s="100"/>
      <c r="AP55" s="66">
        <f>+AP51/AP69</f>
        <v>3.8723133467112341</v>
      </c>
      <c r="AQ55" s="101"/>
      <c r="AR55" s="66">
        <f>+AR51/AR69</f>
        <v>3.3619465894735541</v>
      </c>
      <c r="AS55" s="101"/>
      <c r="AT55" s="66">
        <f>+AT51/AT69</f>
        <v>3.0851480595729295</v>
      </c>
      <c r="AU55" s="101"/>
      <c r="AV55" s="66">
        <f>+AV51/AV69</f>
        <v>2.8535374799049387</v>
      </c>
      <c r="AW55" s="101"/>
      <c r="AX55" s="66">
        <f>+AX51/AX69</f>
        <v>2.4845069718483437</v>
      </c>
      <c r="AY55" s="101"/>
      <c r="AZ55" s="66">
        <f>+AZ51/AZ69</f>
        <v>27.853733273626084</v>
      </c>
      <c r="BA55" s="101"/>
      <c r="BB55" s="66">
        <f>+BB51/BB69</f>
        <v>14.180746229183036</v>
      </c>
      <c r="BC55" s="101"/>
      <c r="BD55" s="66">
        <f>+BD51/BD69</f>
        <v>9.4055519012851896</v>
      </c>
      <c r="BE55" s="101"/>
      <c r="BF55" s="66">
        <f>+BF51/BF69</f>
        <v>7.6562629180720911</v>
      </c>
      <c r="BG55" s="101"/>
      <c r="BH55" s="66">
        <f>+BH51/BH69</f>
        <v>6.3615977108947979</v>
      </c>
      <c r="BI55" s="101"/>
      <c r="BJ55" s="66">
        <f>+BJ51/BJ69</f>
        <v>5.3192414363034084</v>
      </c>
      <c r="BK55" s="101"/>
      <c r="BL55" s="66">
        <f>+BL51/BL69</f>
        <v>4.4561339807939504</v>
      </c>
      <c r="BM55" s="101"/>
      <c r="BN55" s="66">
        <f>+BN51/BN69</f>
        <v>3.791891488525128</v>
      </c>
      <c r="BO55" s="101"/>
      <c r="BP55" s="66">
        <f>+BP51/BP69</f>
        <v>3.3513813086176616</v>
      </c>
      <c r="BQ55" s="101"/>
      <c r="BR55" s="66">
        <f>+BR51/BR69</f>
        <v>3.0472049126358645</v>
      </c>
      <c r="BS55" s="101"/>
      <c r="BT55" s="66">
        <f>+BT51/BT69</f>
        <v>2.7996291421136412</v>
      </c>
      <c r="BU55" s="101"/>
      <c r="BV55" s="66">
        <f>+BV51/BV69</f>
        <v>2.4354883786873089</v>
      </c>
      <c r="BW55" s="101"/>
      <c r="BX55" s="66">
        <f>+BX51/BX69</f>
        <v>27.359873166791616</v>
      </c>
      <c r="BY55" s="101"/>
      <c r="BZ55" s="64">
        <f>+BZ51/BZ69</f>
        <v>27.221400713835454</v>
      </c>
      <c r="CA55" s="100"/>
      <c r="CB55" s="64">
        <f>+CB51/CB69</f>
        <v>19.523946323750316</v>
      </c>
      <c r="CC55" s="100"/>
      <c r="CD55" s="66">
        <f>+CD51/CD69</f>
        <v>6.9084106396598788</v>
      </c>
      <c r="CE55" s="101"/>
      <c r="CF55" s="66">
        <f>+CF51/CF69</f>
        <v>5.7647932484108937</v>
      </c>
      <c r="CG55" s="101"/>
      <c r="CH55" s="66">
        <f>+CH51/CH69</f>
        <v>4.7194012692851546</v>
      </c>
      <c r="CI55" s="101"/>
      <c r="CJ55" s="66">
        <f>+CJ51/CJ69</f>
        <v>4.0530509114738891</v>
      </c>
      <c r="CK55" s="101"/>
      <c r="CL55" s="66">
        <f>+CL51/CL69</f>
        <v>3.5173411014595604</v>
      </c>
      <c r="CM55" s="101"/>
      <c r="CN55" s="66">
        <f>+CN51/CN69</f>
        <v>3.1213768416389063</v>
      </c>
      <c r="CO55" s="101"/>
      <c r="CP55" s="66">
        <f>+CP51/CP69</f>
        <v>2.8609936674241068</v>
      </c>
      <c r="CQ55" s="101"/>
      <c r="CR55" s="66">
        <f>+CR51/CR69</f>
        <v>2.6346039164383916</v>
      </c>
      <c r="CS55" s="101"/>
      <c r="CT55" s="66">
        <f>+CT51/CT69</f>
        <v>2.3241814904613602</v>
      </c>
      <c r="CU55" s="101"/>
      <c r="CV55" s="66">
        <f>+CV51/CV69</f>
        <v>27.500005327202334</v>
      </c>
      <c r="CW55" s="101"/>
      <c r="CX55" s="66">
        <f>+CX51/CX69</f>
        <v>13.579986823966214</v>
      </c>
      <c r="CY55" s="101"/>
      <c r="CZ55" s="66">
        <f>+CZ51/CZ69</f>
        <v>9.1472553931211777</v>
      </c>
      <c r="DA55" s="101"/>
      <c r="DB55" s="66">
        <f>+DB51/DB69</f>
        <v>7.3191820025184056</v>
      </c>
      <c r="DC55" s="101"/>
      <c r="DD55" s="66">
        <f>+DD51/DD69</f>
        <v>6.0190421038272079</v>
      </c>
      <c r="DE55" s="101"/>
      <c r="DF55" s="66">
        <f>+DF51/DF69</f>
        <v>5.0398166571110776</v>
      </c>
      <c r="DG55" s="101"/>
      <c r="DH55" s="74">
        <f>+DH51/DH69</f>
        <v>5.0350350229817726</v>
      </c>
      <c r="DI55" s="102"/>
    </row>
    <row r="56" spans="1:114" s="26" customFormat="1" ht="12.75" customHeight="1">
      <c r="A56" s="63"/>
      <c r="B56" s="64"/>
      <c r="C56" s="100"/>
      <c r="D56" s="66"/>
      <c r="E56" s="101"/>
      <c r="F56" s="66"/>
      <c r="G56" s="101"/>
      <c r="H56" s="66"/>
      <c r="I56" s="101"/>
      <c r="J56" s="66"/>
      <c r="K56" s="101"/>
      <c r="L56" s="66"/>
      <c r="M56" s="101"/>
      <c r="N56" s="66"/>
      <c r="O56" s="101"/>
      <c r="P56" s="66"/>
      <c r="Q56" s="101"/>
      <c r="R56" s="66"/>
      <c r="S56" s="101"/>
      <c r="T56" s="66"/>
      <c r="U56" s="101"/>
      <c r="V56" s="66"/>
      <c r="W56" s="101"/>
      <c r="X56" s="66"/>
      <c r="Y56" s="101"/>
      <c r="Z56" s="66"/>
      <c r="AA56" s="101"/>
      <c r="AB56" s="66"/>
      <c r="AC56" s="101"/>
      <c r="AD56" s="66"/>
      <c r="AE56" s="101"/>
      <c r="AF56" s="64"/>
      <c r="AG56" s="100"/>
      <c r="AH56" s="64"/>
      <c r="AI56" s="100"/>
      <c r="AJ56" s="64"/>
      <c r="AK56" s="100"/>
      <c r="AL56" s="64"/>
      <c r="AM56" s="100"/>
      <c r="AN56" s="64"/>
      <c r="AO56" s="100"/>
      <c r="AP56" s="66"/>
      <c r="AQ56" s="101"/>
      <c r="AR56" s="66"/>
      <c r="AS56" s="101"/>
      <c r="AT56" s="66"/>
      <c r="AU56" s="101"/>
      <c r="AV56" s="66"/>
      <c r="AW56" s="101"/>
      <c r="AX56" s="66"/>
      <c r="AY56" s="101"/>
      <c r="AZ56" s="66"/>
      <c r="BA56" s="101"/>
      <c r="BB56" s="66"/>
      <c r="BC56" s="101"/>
      <c r="BD56" s="66"/>
      <c r="BE56" s="101"/>
      <c r="BF56" s="66"/>
      <c r="BG56" s="101"/>
      <c r="BH56" s="66"/>
      <c r="BI56" s="101"/>
      <c r="BJ56" s="66"/>
      <c r="BK56" s="101"/>
      <c r="BL56" s="66"/>
      <c r="BM56" s="101"/>
      <c r="BN56" s="66"/>
      <c r="BO56" s="101"/>
      <c r="BP56" s="66"/>
      <c r="BQ56" s="101"/>
      <c r="BR56" s="66"/>
      <c r="BS56" s="101"/>
      <c r="BT56" s="66"/>
      <c r="BU56" s="101"/>
      <c r="BV56" s="66"/>
      <c r="BW56" s="101"/>
      <c r="BX56" s="66"/>
      <c r="BY56" s="101"/>
      <c r="BZ56" s="64"/>
      <c r="CA56" s="100"/>
      <c r="CB56" s="64"/>
      <c r="CC56" s="100"/>
      <c r="CD56" s="66"/>
      <c r="CE56" s="101"/>
      <c r="CF56" s="66"/>
      <c r="CG56" s="101"/>
      <c r="CH56" s="66"/>
      <c r="CI56" s="101"/>
      <c r="CJ56" s="66"/>
      <c r="CK56" s="101"/>
      <c r="CL56" s="66"/>
      <c r="CM56" s="101"/>
      <c r="CN56" s="66"/>
      <c r="CO56" s="101"/>
      <c r="CP56" s="66"/>
      <c r="CQ56" s="101"/>
      <c r="CR56" s="66"/>
      <c r="CS56" s="101"/>
      <c r="CT56" s="66"/>
      <c r="CU56" s="101"/>
      <c r="CV56" s="66"/>
      <c r="CW56" s="101"/>
      <c r="CX56" s="66"/>
      <c r="CY56" s="101"/>
      <c r="CZ56" s="66"/>
      <c r="DA56" s="101"/>
      <c r="DB56" s="66"/>
      <c r="DC56" s="101"/>
      <c r="DD56" s="66"/>
      <c r="DE56" s="101"/>
      <c r="DF56" s="66"/>
      <c r="DG56" s="101"/>
      <c r="DH56" s="74"/>
      <c r="DI56" s="102"/>
      <c r="DJ56" s="15"/>
    </row>
    <row r="57" spans="1:114" s="90" customFormat="1" ht="12.75" customHeight="1">
      <c r="A57" s="50" t="s">
        <v>77</v>
      </c>
      <c r="B57" s="51">
        <f>+'Deuda Externa colones'!B65</f>
        <v>5897810.0150988149</v>
      </c>
      <c r="C57" s="52">
        <f>+B57/B44</f>
        <v>0.24152026509835267</v>
      </c>
      <c r="D57" s="53">
        <f>+'Deuda Externa colones'!B65</f>
        <v>5897810.0150988149</v>
      </c>
      <c r="E57" s="54">
        <f>+D57/D44</f>
        <v>0.23848044256032599</v>
      </c>
      <c r="F57" s="53">
        <f>+'Deuda Externa colones'!F65</f>
        <v>5906935.5967899421</v>
      </c>
      <c r="G57" s="54">
        <f>+F57/F44</f>
        <v>0.23502892143117787</v>
      </c>
      <c r="H57" s="53">
        <f>+'Deuda Externa colones'!F65</f>
        <v>5906935.5967899421</v>
      </c>
      <c r="I57" s="54">
        <f>+H57/H44</f>
        <v>0.2324273414550764</v>
      </c>
      <c r="J57" s="53">
        <f>+'Deuda Externa colones'!H65</f>
        <v>5876896.4007929834</v>
      </c>
      <c r="K57" s="54">
        <f>+J57/J44</f>
        <v>0.22927714778787192</v>
      </c>
      <c r="L57" s="53">
        <f>+'Deuda Externa colones'!L65</f>
        <v>5977441.4371057525</v>
      </c>
      <c r="M57" s="54">
        <f>+L57/L44</f>
        <v>0.23172740150335025</v>
      </c>
      <c r="N57" s="53">
        <f>+'Deuda Externa colones'!L65</f>
        <v>5977441.4371057525</v>
      </c>
      <c r="O57" s="54">
        <f>+N57/N44</f>
        <v>0.22957014722390301</v>
      </c>
      <c r="P57" s="53">
        <f>+'Deuda Externa colones'!N65</f>
        <v>6166594.8876216616</v>
      </c>
      <c r="Q57" s="54">
        <f>+P57/P44</f>
        <v>0.23551776316861722</v>
      </c>
      <c r="R57" s="53">
        <f>+'Deuda Externa colones'!P65</f>
        <v>6368351.6042210264</v>
      </c>
      <c r="S57" s="54">
        <f>+R57/R44</f>
        <v>0.2359304741680624</v>
      </c>
      <c r="T57" s="53">
        <f>+'Deuda Externa colones'!R65</f>
        <v>6407653.3083475651</v>
      </c>
      <c r="U57" s="54">
        <f>+T57/T44</f>
        <v>0.23557571150711804</v>
      </c>
      <c r="V57" s="53">
        <f>+'Deuda Externa colones'!T65</f>
        <v>6421421.8020215277</v>
      </c>
      <c r="W57" s="54">
        <f>+V57/V44</f>
        <v>0.23422386802043652</v>
      </c>
      <c r="X57" s="53">
        <f>+'Deuda Externa colones'!V65</f>
        <v>6533402.1903504534</v>
      </c>
      <c r="Y57" s="54">
        <f>+X57/X44</f>
        <v>0.24025452864236244</v>
      </c>
      <c r="Z57" s="53">
        <v>6778859.1350695277</v>
      </c>
      <c r="AA57" s="54">
        <f>+Z57/Z44</f>
        <v>0.24856490240814547</v>
      </c>
      <c r="AB57" s="53">
        <v>6848624.9916771594</v>
      </c>
      <c r="AC57" s="54">
        <f>+AB57/AB44</f>
        <v>0.24924102805812759</v>
      </c>
      <c r="AD57" s="53">
        <v>6838898.8567232965</v>
      </c>
      <c r="AE57" s="54">
        <f>+AD57/AD44</f>
        <v>0.24663518332447013</v>
      </c>
      <c r="AF57" s="51">
        <f>+'Deuda Externa colones'!AF65</f>
        <v>7400702.3778302735</v>
      </c>
      <c r="AG57" s="52">
        <f>+AF57/AF44</f>
        <v>0.26019057024638526</v>
      </c>
      <c r="AH57" s="51">
        <f>+'Deuda Externa colones'!AH65</f>
        <v>7579418.4206016287</v>
      </c>
      <c r="AI57" s="52">
        <f>+AH57/AH44</f>
        <v>0.26385215016461616</v>
      </c>
      <c r="AJ57" s="51">
        <f>+'Deuda Externa colones'!AJ65</f>
        <v>7813188.8559055561</v>
      </c>
      <c r="AK57" s="52">
        <f>+AJ57/AJ44</f>
        <v>0.26950586634504303</v>
      </c>
      <c r="AL57" s="51">
        <f>+'Deuda Externa colones'!AL65</f>
        <v>7836595.6625104006</v>
      </c>
      <c r="AM57" s="52">
        <f>+AL57/AL44</f>
        <v>0.27102869526230805</v>
      </c>
      <c r="AN57" s="51">
        <f>+'Deuda Externa colones'!AN65</f>
        <v>7810755.6497910712</v>
      </c>
      <c r="AO57" s="52">
        <f>+AN57/AN44</f>
        <v>0.27296840606083556</v>
      </c>
      <c r="AP57" s="53">
        <f>+'Deuda Externa colones'!AP65</f>
        <v>7666033.902471412</v>
      </c>
      <c r="AQ57" s="54">
        <f>+AP57/AP44</f>
        <v>0.26580313862107618</v>
      </c>
      <c r="AR57" s="53">
        <f>+'Deuda Externa colones'!AR65</f>
        <v>7319228.3342335885</v>
      </c>
      <c r="AS57" s="54">
        <f>+AR57/AR44</f>
        <v>0.25928173807676519</v>
      </c>
      <c r="AT57" s="53">
        <f>+'Deuda Externa colones'!AT65</f>
        <v>7254247.5957117844</v>
      </c>
      <c r="AU57" s="54">
        <f>+AT57/AT44</f>
        <v>0.25726979752417212</v>
      </c>
      <c r="AV57" s="53">
        <f>+'Deuda Externa colones'!AV65</f>
        <v>7275103.3896893226</v>
      </c>
      <c r="AW57" s="54">
        <f>+AV57/AV44</f>
        <v>0.25643260832631726</v>
      </c>
      <c r="AX57" s="53">
        <f>+'Deuda Externa colones'!AX65</f>
        <v>7209746.450000233</v>
      </c>
      <c r="AY57" s="54">
        <f>+AX57/AX44</f>
        <v>0.25545168217850134</v>
      </c>
      <c r="AZ57" s="53">
        <f>+'Deuda Externa colones'!AZ65</f>
        <v>6182613.173972236</v>
      </c>
      <c r="BA57" s="54">
        <f>+AZ57/AZ44</f>
        <v>0.22661955701260103</v>
      </c>
      <c r="BB57" s="53">
        <f>+'Deuda Externa colones'!BB65</f>
        <v>6232099.2863362413</v>
      </c>
      <c r="BC57" s="54">
        <f>+BB57/BB44</f>
        <v>0.22656770070129298</v>
      </c>
      <c r="BD57" s="53">
        <f>+'Deuda Externa colones'!BD65</f>
        <v>6022011.1268389998</v>
      </c>
      <c r="BE57" s="54">
        <f>+BD57/BD44</f>
        <v>0.22029858541326489</v>
      </c>
      <c r="BF57" s="53">
        <f>+'Deuda Externa colones'!BF65</f>
        <v>6896016.9212664505</v>
      </c>
      <c r="BG57" s="54">
        <f>+BF57/BF44</f>
        <v>0.24181031638911812</v>
      </c>
      <c r="BH57" s="53">
        <f>+'Deuda Externa colones'!BH65</f>
        <v>6845268.0400275365</v>
      </c>
      <c r="BI57" s="54">
        <f>+BH57/BH44</f>
        <v>0.23956746020585962</v>
      </c>
      <c r="BJ57" s="53">
        <f>+'Deuda Externa colones'!BJ65</f>
        <v>6894077.1809923947</v>
      </c>
      <c r="BK57" s="54">
        <f>+BJ57/BJ44</f>
        <v>0.24077217446558227</v>
      </c>
      <c r="BL57" s="53">
        <f>+'Deuda Externa colones'!BL65</f>
        <v>7047965.8330138335</v>
      </c>
      <c r="BM57" s="54">
        <f>+BL57/BL44</f>
        <v>0.24731385936902944</v>
      </c>
      <c r="BN57" s="53">
        <f>+'Deuda Externa colones'!BN65</f>
        <v>6915373.8742703469</v>
      </c>
      <c r="BO57" s="54">
        <f>+BN57/BN44</f>
        <v>0.24397316675455571</v>
      </c>
      <c r="BP57" s="53">
        <f>+'Deuda Externa colones'!BP65</f>
        <v>6933560.2166167218</v>
      </c>
      <c r="BQ57" s="54">
        <f>+BP57/BP44</f>
        <v>0.24559008303452243</v>
      </c>
      <c r="BR57" s="53">
        <f>+'Deuda Externa colones'!BR65</f>
        <v>6883341.9302197667</v>
      </c>
      <c r="BS57" s="54">
        <f>+BR57/BR44</f>
        <v>0.24394591685013664</v>
      </c>
      <c r="BT57" s="53">
        <f>+'Deuda Externa colones'!BT65</f>
        <v>7739221.2728641611</v>
      </c>
      <c r="BU57" s="54">
        <f>+BT57/BT44</f>
        <v>0.26688000278129254</v>
      </c>
      <c r="BV57" s="53">
        <f>+'Deuda Externa colones'!BV65</f>
        <v>7538581.4496026868</v>
      </c>
      <c r="BW57" s="54">
        <f>+BV57/BV44</f>
        <v>0.26209956427286318</v>
      </c>
      <c r="BX57" s="53">
        <f>+'Deuda Externa colones'!BX65</f>
        <v>7850386.0831324579</v>
      </c>
      <c r="BY57" s="54">
        <f>+BX57/BX44</f>
        <v>0.27086689655222396</v>
      </c>
      <c r="BZ57" s="51">
        <f>+'Deuda Externa colones'!BZ65</f>
        <v>7806203.0611369144</v>
      </c>
      <c r="CA57" s="52">
        <f>+BZ57/BZ44</f>
        <v>0.27075433163305485</v>
      </c>
      <c r="CB57" s="51">
        <f>+'Deuda Externa colones'!CD65</f>
        <v>7645933.0849217204</v>
      </c>
      <c r="CC57" s="52">
        <f>+CB57/CB44</f>
        <v>0.26795782352993308</v>
      </c>
      <c r="CD57" s="53">
        <f>+'Deuda Externa colones'!CD65</f>
        <v>7645933.0849217204</v>
      </c>
      <c r="CE57" s="54">
        <f>+CD57/CD44</f>
        <v>0.26561842867205621</v>
      </c>
      <c r="CF57" s="53">
        <f>+'Deuda Externa colones'!CF65</f>
        <v>7981282.1324333427</v>
      </c>
      <c r="CG57" s="54">
        <f>+CF57/CF44</f>
        <v>0.2719830576045415</v>
      </c>
      <c r="CH57" s="53">
        <f>+'Deuda Externa colones'!CH65</f>
        <v>8203116.3904289138</v>
      </c>
      <c r="CI57" s="54">
        <f>+CH57/CH44</f>
        <v>0.28081901898093403</v>
      </c>
      <c r="CJ57" s="53">
        <f>+'Deuda Externa colones'!CJ65</f>
        <v>8154826.7326935548</v>
      </c>
      <c r="CK57" s="54">
        <f>+CJ57/CJ44</f>
        <v>0.27915916709306643</v>
      </c>
      <c r="CL57" s="53">
        <f>+'Deuda Externa colones'!CL65</f>
        <v>8117559.7712830985</v>
      </c>
      <c r="CM57" s="54">
        <f>+CL57/CL44</f>
        <v>0.27592298276266958</v>
      </c>
      <c r="CN57" s="53">
        <f>+'Deuda Externa colones'!CN65</f>
        <v>8047410.9165676562</v>
      </c>
      <c r="CO57" s="54">
        <f>+CN57/CN44</f>
        <v>0.27505762285399443</v>
      </c>
      <c r="CP57" s="53">
        <f>+'Deuda Externa colones'!CP65</f>
        <v>7930224.3039948605</v>
      </c>
      <c r="CQ57" s="54">
        <f>+CP57/CP44</f>
        <v>0.27078336164486788</v>
      </c>
      <c r="CR57" s="53">
        <f>+'Deuda Externa colones'!CR65</f>
        <v>7866407.2803536514</v>
      </c>
      <c r="CS57" s="54">
        <f>+CR57/CR44</f>
        <v>0.26777476346704909</v>
      </c>
      <c r="CT57" s="53">
        <f>+'Deuda Externa colones'!CT65</f>
        <v>7817765.7610066002</v>
      </c>
      <c r="CU57" s="54">
        <f>+CT57/CT44</f>
        <v>0.26637757948702812</v>
      </c>
      <c r="CV57" s="53">
        <f>+'Deuda Externa colones'!CV65</f>
        <v>7798764.4222564567</v>
      </c>
      <c r="CW57" s="54">
        <f>+CV57/CV44</f>
        <v>0.26589359473269553</v>
      </c>
      <c r="CX57" s="53">
        <f>+'Deuda Externa colones'!CX65</f>
        <v>7739480.6786097465</v>
      </c>
      <c r="CY57" s="54">
        <f>+CX57/CX44</f>
        <v>0.26325883985216059</v>
      </c>
      <c r="CZ57" s="53">
        <f>+'Deuda Externa colones'!CZ65</f>
        <v>7696592.8984336108</v>
      </c>
      <c r="DA57" s="54">
        <f>+CZ57/CZ44</f>
        <v>0.26061716365477339</v>
      </c>
      <c r="DB57" s="53">
        <f>+'Deuda Externa colones'!DB65</f>
        <v>7542296.0059654191</v>
      </c>
      <c r="DC57" s="54">
        <f>+DB57/DB44</f>
        <v>0.25512826058229354</v>
      </c>
      <c r="DD57" s="53">
        <f>+'Deuda Externa colones'!DD65</f>
        <v>7540616.0427512098</v>
      </c>
      <c r="DE57" s="54">
        <f>+DD57/DD44</f>
        <v>0.25399698630428597</v>
      </c>
      <c r="DF57" s="53">
        <f>+'Deuda Externa colones'!DF65</f>
        <v>7532736.1300895903</v>
      </c>
      <c r="DG57" s="54">
        <f>+DF57/DF44</f>
        <v>0.25394204664168524</v>
      </c>
      <c r="DH57" s="75">
        <f>+'Deuda Externa colones'!DH65</f>
        <v>7512996.734429338</v>
      </c>
      <c r="DI57" s="58">
        <f>+DH57/DH44</f>
        <v>0.25362489646618847</v>
      </c>
      <c r="DJ57" s="18"/>
    </row>
    <row r="58" spans="1:114" s="26" customFormat="1" ht="12.75" customHeight="1">
      <c r="A58" s="63" t="s">
        <v>53</v>
      </c>
      <c r="B58" s="64">
        <f>+B57/B64</f>
        <v>0.16160488415083149</v>
      </c>
      <c r="C58" s="76"/>
      <c r="D58" s="66">
        <v>0</v>
      </c>
      <c r="E58" s="77"/>
      <c r="F58" s="66">
        <v>0</v>
      </c>
      <c r="G58" s="77"/>
      <c r="H58" s="66">
        <v>0</v>
      </c>
      <c r="I58" s="77"/>
      <c r="J58" s="66">
        <v>0</v>
      </c>
      <c r="K58" s="77"/>
      <c r="L58" s="66">
        <v>0</v>
      </c>
      <c r="M58" s="77"/>
      <c r="N58" s="66">
        <v>0</v>
      </c>
      <c r="O58" s="77"/>
      <c r="P58" s="66">
        <v>0</v>
      </c>
      <c r="Q58" s="77"/>
      <c r="R58" s="66">
        <v>0</v>
      </c>
      <c r="S58" s="77"/>
      <c r="T58" s="66">
        <v>0</v>
      </c>
      <c r="U58" s="77"/>
      <c r="V58" s="66">
        <v>0</v>
      </c>
      <c r="W58" s="77"/>
      <c r="X58" s="66">
        <v>0</v>
      </c>
      <c r="Y58" s="77"/>
      <c r="Z58" s="66">
        <f>+Z57/Z64</f>
        <v>0.16809884233410771</v>
      </c>
      <c r="AA58" s="77"/>
      <c r="AB58" s="66">
        <v>0</v>
      </c>
      <c r="AC58" s="77"/>
      <c r="AD58" s="66">
        <v>0</v>
      </c>
      <c r="AE58" s="77"/>
      <c r="AF58" s="64">
        <v>0</v>
      </c>
      <c r="AG58" s="76"/>
      <c r="AH58" s="64">
        <v>0</v>
      </c>
      <c r="AI58" s="76"/>
      <c r="AJ58" s="64">
        <v>0</v>
      </c>
      <c r="AK58" s="76"/>
      <c r="AL58" s="64">
        <v>0</v>
      </c>
      <c r="AM58" s="76"/>
      <c r="AN58" s="64">
        <v>0</v>
      </c>
      <c r="AO58" s="76"/>
      <c r="AP58" s="66">
        <v>0</v>
      </c>
      <c r="AQ58" s="77"/>
      <c r="AR58" s="66">
        <v>0</v>
      </c>
      <c r="AS58" s="77"/>
      <c r="AT58" s="66">
        <v>0</v>
      </c>
      <c r="AU58" s="77"/>
      <c r="AV58" s="66">
        <v>0</v>
      </c>
      <c r="AW58" s="77"/>
      <c r="AX58" s="66">
        <f>+AX57/AX64</f>
        <v>0.16089581636237549</v>
      </c>
      <c r="AY58" s="77"/>
      <c r="AZ58" s="68" t="e">
        <f>+AZ57/AZ64</f>
        <v>#DIV/0!</v>
      </c>
      <c r="BA58" s="77"/>
      <c r="BB58" s="68" t="e">
        <f>+BB57/BB64</f>
        <v>#DIV/0!</v>
      </c>
      <c r="BC58" s="77"/>
      <c r="BD58" s="68" t="e">
        <f>+BD57/BD64</f>
        <v>#DIV/0!</v>
      </c>
      <c r="BE58" s="77"/>
      <c r="BF58" s="68" t="e">
        <f>+BF57/BF64</f>
        <v>#DIV/0!</v>
      </c>
      <c r="BG58" s="77"/>
      <c r="BH58" s="68" t="e">
        <f>+BH57/BH64</f>
        <v>#DIV/0!</v>
      </c>
      <c r="BI58" s="77"/>
      <c r="BJ58" s="68" t="e">
        <f>+BJ57/BJ64</f>
        <v>#DIV/0!</v>
      </c>
      <c r="BK58" s="77"/>
      <c r="BL58" s="68" t="e">
        <f>+BL57/BL64</f>
        <v>#DIV/0!</v>
      </c>
      <c r="BM58" s="77"/>
      <c r="BN58" s="68" t="e">
        <f>+BN57/BN64</f>
        <v>#DIV/0!</v>
      </c>
      <c r="BO58" s="77"/>
      <c r="BP58" s="68"/>
      <c r="BQ58" s="77"/>
      <c r="BR58" s="68"/>
      <c r="BS58" s="77"/>
      <c r="BT58" s="68"/>
      <c r="BU58" s="77"/>
      <c r="BV58" s="66">
        <f>+BV57/BV64</f>
        <v>0.16019332860921642</v>
      </c>
      <c r="BW58" s="77"/>
      <c r="BX58" s="66"/>
      <c r="BY58" s="77"/>
      <c r="BZ58" s="64"/>
      <c r="CA58" s="76"/>
      <c r="CB58" s="64"/>
      <c r="CC58" s="76"/>
      <c r="CD58" s="66"/>
      <c r="CE58" s="77"/>
      <c r="CF58" s="66"/>
      <c r="CG58" s="77"/>
      <c r="CH58" s="66"/>
      <c r="CI58" s="77"/>
      <c r="CJ58" s="66"/>
      <c r="CK58" s="77"/>
      <c r="CL58" s="66"/>
      <c r="CM58" s="77"/>
      <c r="CN58" s="66"/>
      <c r="CO58" s="77"/>
      <c r="CP58" s="66"/>
      <c r="CQ58" s="77"/>
      <c r="CR58" s="66"/>
      <c r="CS58" s="77"/>
      <c r="CT58" s="66">
        <f>+CT57/CT64</f>
        <v>0.15916964237283668</v>
      </c>
      <c r="CU58" s="77"/>
      <c r="CV58" s="66"/>
      <c r="CW58" s="77"/>
      <c r="CX58" s="66"/>
      <c r="CY58" s="77"/>
      <c r="CZ58" s="66"/>
      <c r="DA58" s="77"/>
      <c r="DB58" s="66"/>
      <c r="DC58" s="77"/>
      <c r="DD58" s="66"/>
      <c r="DE58" s="77"/>
      <c r="DF58" s="66"/>
      <c r="DG58" s="77"/>
      <c r="DH58" s="74"/>
      <c r="DI58" s="78"/>
      <c r="DJ58" s="15"/>
    </row>
    <row r="59" spans="1:114" s="26" customFormat="1" ht="12.75" customHeight="1">
      <c r="A59" s="63" t="s">
        <v>74</v>
      </c>
      <c r="B59" s="64">
        <f>+B57/B66</f>
        <v>0.81814304872167798</v>
      </c>
      <c r="C59" s="76"/>
      <c r="D59" s="66">
        <v>0</v>
      </c>
      <c r="E59" s="77"/>
      <c r="F59" s="66">
        <v>0</v>
      </c>
      <c r="G59" s="77"/>
      <c r="H59" s="66">
        <v>0</v>
      </c>
      <c r="I59" s="77"/>
      <c r="J59" s="66">
        <v>0</v>
      </c>
      <c r="K59" s="77"/>
      <c r="L59" s="66">
        <v>0</v>
      </c>
      <c r="M59" s="77"/>
      <c r="N59" s="66">
        <v>0</v>
      </c>
      <c r="O59" s="77"/>
      <c r="P59" s="66">
        <v>0</v>
      </c>
      <c r="Q59" s="77"/>
      <c r="R59" s="66">
        <v>0</v>
      </c>
      <c r="S59" s="77"/>
      <c r="T59" s="66">
        <v>0</v>
      </c>
      <c r="U59" s="77"/>
      <c r="V59" s="66">
        <v>0</v>
      </c>
      <c r="W59" s="77"/>
      <c r="X59" s="66">
        <v>0</v>
      </c>
      <c r="Y59" s="77"/>
      <c r="Z59" s="66">
        <f>+Z57/Z66</f>
        <v>0.7286630800466245</v>
      </c>
      <c r="AA59" s="77"/>
      <c r="AB59" s="66">
        <v>0</v>
      </c>
      <c r="AC59" s="77"/>
      <c r="AD59" s="66">
        <v>0</v>
      </c>
      <c r="AE59" s="77"/>
      <c r="AF59" s="64">
        <v>0</v>
      </c>
      <c r="AG59" s="76"/>
      <c r="AH59" s="64">
        <v>0</v>
      </c>
      <c r="AI59" s="76"/>
      <c r="AJ59" s="64">
        <v>0</v>
      </c>
      <c r="AK59" s="76"/>
      <c r="AL59" s="64">
        <v>0</v>
      </c>
      <c r="AM59" s="76"/>
      <c r="AN59" s="64">
        <v>0</v>
      </c>
      <c r="AO59" s="76"/>
      <c r="AP59" s="66">
        <v>0</v>
      </c>
      <c r="AQ59" s="77"/>
      <c r="AR59" s="66">
        <v>0</v>
      </c>
      <c r="AS59" s="77"/>
      <c r="AT59" s="66">
        <v>0</v>
      </c>
      <c r="AU59" s="77"/>
      <c r="AV59" s="66">
        <v>0</v>
      </c>
      <c r="AW59" s="77"/>
      <c r="AX59" s="66">
        <f>+AX57/AX66</f>
        <v>0.73000923520689209</v>
      </c>
      <c r="AY59" s="77"/>
      <c r="AZ59" s="103" t="e">
        <f>+AZ57/AZ66</f>
        <v>#DIV/0!</v>
      </c>
      <c r="BA59" s="77"/>
      <c r="BB59" s="103" t="e">
        <f>+BB57/BB66</f>
        <v>#DIV/0!</v>
      </c>
      <c r="BC59" s="77"/>
      <c r="BD59" s="103" t="e">
        <f>+BD57/BD66</f>
        <v>#DIV/0!</v>
      </c>
      <c r="BE59" s="77"/>
      <c r="BF59" s="103" t="e">
        <f>+BF57/BF66</f>
        <v>#DIV/0!</v>
      </c>
      <c r="BG59" s="77"/>
      <c r="BH59" s="103" t="e">
        <f>+BH57/BH66</f>
        <v>#DIV/0!</v>
      </c>
      <c r="BI59" s="77"/>
      <c r="BJ59" s="103" t="e">
        <f>+BJ57/BJ66</f>
        <v>#DIV/0!</v>
      </c>
      <c r="BK59" s="77"/>
      <c r="BL59" s="103" t="e">
        <f>+BL57/BL66</f>
        <v>#DIV/0!</v>
      </c>
      <c r="BM59" s="77"/>
      <c r="BN59" s="103" t="e">
        <f>+BN57/BN66</f>
        <v>#DIV/0!</v>
      </c>
      <c r="BO59" s="77"/>
      <c r="BP59" s="103"/>
      <c r="BQ59" s="77"/>
      <c r="BR59" s="103"/>
      <c r="BS59" s="77"/>
      <c r="BT59" s="103"/>
      <c r="BU59" s="77"/>
      <c r="BV59" s="354">
        <f>+BV57/BV66</f>
        <v>0.76555231640291177</v>
      </c>
      <c r="BW59" s="77"/>
      <c r="BX59" s="354"/>
      <c r="BY59" s="77"/>
      <c r="BZ59" s="365"/>
      <c r="CA59" s="76"/>
      <c r="CB59" s="365"/>
      <c r="CC59" s="76"/>
      <c r="CD59" s="354"/>
      <c r="CE59" s="77"/>
      <c r="CF59" s="354"/>
      <c r="CG59" s="77"/>
      <c r="CH59" s="354"/>
      <c r="CI59" s="77"/>
      <c r="CJ59" s="354"/>
      <c r="CK59" s="77"/>
      <c r="CL59" s="354"/>
      <c r="CM59" s="77"/>
      <c r="CN59" s="354"/>
      <c r="CO59" s="77"/>
      <c r="CP59" s="354"/>
      <c r="CQ59" s="77"/>
      <c r="CR59" s="354"/>
      <c r="CS59" s="77"/>
      <c r="CT59" s="399">
        <f>+CT57/CT66</f>
        <v>0.74132242739002452</v>
      </c>
      <c r="CU59" s="77"/>
      <c r="CV59" s="354"/>
      <c r="CW59" s="77"/>
      <c r="CX59" s="354"/>
      <c r="CY59" s="77"/>
      <c r="CZ59" s="354"/>
      <c r="DA59" s="77"/>
      <c r="DB59" s="354"/>
      <c r="DC59" s="77"/>
      <c r="DD59" s="354"/>
      <c r="DE59" s="77"/>
      <c r="DF59" s="354"/>
      <c r="DG59" s="77"/>
      <c r="DH59" s="351"/>
      <c r="DI59" s="78"/>
      <c r="DJ59" s="15"/>
    </row>
    <row r="60" spans="1:114" s="26" customFormat="1" ht="12.75" customHeight="1">
      <c r="A60" s="63" t="s">
        <v>71</v>
      </c>
      <c r="B60" s="64">
        <f>+B57/B67</f>
        <v>1.2562677065715315</v>
      </c>
      <c r="C60" s="76"/>
      <c r="D60" s="66">
        <f>+D57/D67</f>
        <v>12.178890194192455</v>
      </c>
      <c r="E60" s="77"/>
      <c r="F60" s="66">
        <f>+F57/F67</f>
        <v>6.5208214843744914</v>
      </c>
      <c r="G60" s="77"/>
      <c r="H60" s="66">
        <f>+H57/H67</f>
        <v>3.4110151748094646</v>
      </c>
      <c r="I60" s="77"/>
      <c r="J60" s="66">
        <f>+J57/J67</f>
        <v>2.6864539773019902</v>
      </c>
      <c r="K60" s="77"/>
      <c r="L60" s="66">
        <f>+L57/L67</f>
        <v>2.2920856504300526</v>
      </c>
      <c r="M60" s="77"/>
      <c r="N60" s="66">
        <f>+N57/N67</f>
        <v>1.9028280291754003</v>
      </c>
      <c r="O60" s="77"/>
      <c r="P60" s="66">
        <f>+P57/P67</f>
        <v>1.7190787947666586</v>
      </c>
      <c r="Q60" s="77"/>
      <c r="R60" s="66">
        <f>+R57/R67</f>
        <v>1.5845859631644663</v>
      </c>
      <c r="S60" s="77"/>
      <c r="T60" s="66">
        <f>+T57/T67</f>
        <v>1.4087965439995718</v>
      </c>
      <c r="U60" s="77"/>
      <c r="V60" s="66">
        <f>+V57/V67</f>
        <v>1.275141655460351</v>
      </c>
      <c r="W60" s="77"/>
      <c r="X60" s="66">
        <f>+X57/X67</f>
        <v>1.1837387477976493</v>
      </c>
      <c r="Y60" s="77"/>
      <c r="Z60" s="66">
        <f>+Z57/Z67</f>
        <v>1.0726593080002653</v>
      </c>
      <c r="AA60" s="77"/>
      <c r="AB60" s="66">
        <f>+AB57/AB67</f>
        <v>11.184244248392263</v>
      </c>
      <c r="AC60" s="77"/>
      <c r="AD60" s="66">
        <f>+AD57/AD67</f>
        <v>6.2046007287062919</v>
      </c>
      <c r="AE60" s="77"/>
      <c r="AF60" s="64">
        <f>+AF57/AF67</f>
        <v>3.8202049685983552</v>
      </c>
      <c r="AG60" s="76"/>
      <c r="AH60" s="64">
        <f>+AH57/AH67</f>
        <v>3.1720484225959984</v>
      </c>
      <c r="AI60" s="76"/>
      <c r="AJ60" s="64">
        <f>+AJ57/AJ67</f>
        <v>2.7095133521356543</v>
      </c>
      <c r="AK60" s="76"/>
      <c r="AL60" s="64">
        <f>+AL57/AL67</f>
        <v>2.2194362301817954</v>
      </c>
      <c r="AM60" s="76"/>
      <c r="AN60" s="64">
        <f>+AN57/AN67</f>
        <v>1.8961757999727227</v>
      </c>
      <c r="AO60" s="76"/>
      <c r="AP60" s="66">
        <f>+AP57/AP67</f>
        <v>1.5958777603549616</v>
      </c>
      <c r="AQ60" s="77"/>
      <c r="AR60" s="66">
        <f>+AR57/AR67</f>
        <v>1.3402407518765436</v>
      </c>
      <c r="AS60" s="77"/>
      <c r="AT60" s="66">
        <f>+AT57/AT67</f>
        <v>1.2125476064382932</v>
      </c>
      <c r="AU60" s="77"/>
      <c r="AV60" s="66">
        <f>+AV57/AV67</f>
        <v>1.1175518019705761</v>
      </c>
      <c r="AW60" s="77"/>
      <c r="AX60" s="66">
        <f>+AX57/AX67</f>
        <v>0.98311623938627579</v>
      </c>
      <c r="AY60" s="77"/>
      <c r="AZ60" s="66">
        <f>+AZ57/AZ67</f>
        <v>9.132152382333345</v>
      </c>
      <c r="BA60" s="77"/>
      <c r="BB60" s="66">
        <f>+BB57/BB67</f>
        <v>5.4022567127477661</v>
      </c>
      <c r="BC60" s="77"/>
      <c r="BD60" s="66">
        <f>+BD57/BD67</f>
        <v>2.9899346513245724</v>
      </c>
      <c r="BE60" s="77"/>
      <c r="BF60" s="66">
        <f>+BF57/BF67</f>
        <v>2.7529630880811129</v>
      </c>
      <c r="BG60" s="77"/>
      <c r="BH60" s="66">
        <f>+BH57/BH67</f>
        <v>2.266833025288864</v>
      </c>
      <c r="BI60" s="77"/>
      <c r="BJ60" s="66">
        <f>+BJ57/BJ67</f>
        <v>1.8785521861286774</v>
      </c>
      <c r="BK60" s="77"/>
      <c r="BL60" s="66">
        <f>+BL57/BL67</f>
        <v>1.6765627503275664</v>
      </c>
      <c r="BM60" s="77"/>
      <c r="BN60" s="66">
        <f>+BN57/BN67</f>
        <v>1.4739028908852592</v>
      </c>
      <c r="BO60" s="77"/>
      <c r="BP60" s="66">
        <f>+BP57/BP67</f>
        <v>1.3048744585735668</v>
      </c>
      <c r="BQ60" s="77"/>
      <c r="BR60" s="66">
        <f>+BR57/BR67</f>
        <v>1.1787284941274423</v>
      </c>
      <c r="BS60" s="77"/>
      <c r="BT60" s="66">
        <f>+BT57/BT67</f>
        <v>1.2113674907580627</v>
      </c>
      <c r="BU60" s="77"/>
      <c r="BV60" s="66">
        <f>+BV57/BV67</f>
        <v>1.0506908313252594</v>
      </c>
      <c r="BW60" s="77"/>
      <c r="BX60" s="66">
        <f>+BX57/BX67</f>
        <v>11.69726492711483</v>
      </c>
      <c r="BY60" s="77"/>
      <c r="BZ60" s="64">
        <f>+BZ57/BZ67</f>
        <v>11.631431156891367</v>
      </c>
      <c r="CA60" s="76"/>
      <c r="CB60" s="64">
        <f>+CB57/CB67</f>
        <v>6.385583766874027</v>
      </c>
      <c r="CC60" s="76"/>
      <c r="CD60" s="66">
        <f>+CD57/CD67</f>
        <v>3.0440929311581129</v>
      </c>
      <c r="CE60" s="77"/>
      <c r="CF60" s="66">
        <f>+CF57/CF67</f>
        <v>2.6263095514569144</v>
      </c>
      <c r="CG60" s="77"/>
      <c r="CH60" s="66">
        <f>+CH57/CH67</f>
        <v>2.1996595999907096</v>
      </c>
      <c r="CI60" s="77"/>
      <c r="CJ60" s="66">
        <f>+CJ57/CJ67</f>
        <v>1.9034917689777291</v>
      </c>
      <c r="CK60" s="77"/>
      <c r="CL60" s="66">
        <f>+CL57/CL67</f>
        <v>1.6924252612024779</v>
      </c>
      <c r="CM60" s="77"/>
      <c r="CN60" s="66">
        <f>+CN57/CN67</f>
        <v>1.4765740280900379</v>
      </c>
      <c r="CO60" s="77"/>
      <c r="CP60" s="66">
        <f>+CP57/CP67</f>
        <v>1.3121788180921643</v>
      </c>
      <c r="CQ60" s="77"/>
      <c r="CR60" s="66">
        <f>+CR57/CR67</f>
        <v>1.1960008893069798</v>
      </c>
      <c r="CS60" s="77"/>
      <c r="CT60" s="66">
        <f>+CT57/CT67</f>
        <v>1.0561038077621492</v>
      </c>
      <c r="CU60" s="77"/>
      <c r="CV60" s="66">
        <f>+CV57/CV67</f>
        <v>11.170520835733042</v>
      </c>
      <c r="CW60" s="77"/>
      <c r="CX60" s="66">
        <f>+CX57/CX67</f>
        <v>6.4498699378596385</v>
      </c>
      <c r="CY60" s="77"/>
      <c r="CZ60" s="66">
        <f>+CZ57/CZ67</f>
        <v>3.8055291706784788</v>
      </c>
      <c r="DA60" s="77"/>
      <c r="DB60" s="66">
        <f>+DB57/DB67</f>
        <v>2.9284350103925756</v>
      </c>
      <c r="DC60" s="77"/>
      <c r="DD60" s="66">
        <f>+DD57/DD67</f>
        <v>2.4265900286202347</v>
      </c>
      <c r="DE60" s="77"/>
      <c r="DF60" s="66">
        <f>+DF57/DF67</f>
        <v>1.9965435250167325</v>
      </c>
      <c r="DG60" s="77"/>
      <c r="DH60" s="74">
        <f>+DH57/DH67</f>
        <v>1.9913116196489347</v>
      </c>
      <c r="DI60" s="78"/>
      <c r="DJ60" s="15"/>
    </row>
    <row r="61" spans="1:114" s="26" customFormat="1" ht="12.75" customHeight="1">
      <c r="A61" s="63" t="s">
        <v>75</v>
      </c>
      <c r="B61" s="64">
        <f>+B57/B68</f>
        <v>1.3585265279810383</v>
      </c>
      <c r="C61" s="76"/>
      <c r="D61" s="66">
        <f>+D57/D68</f>
        <v>12.999021007339625</v>
      </c>
      <c r="E61" s="77"/>
      <c r="F61" s="66">
        <f>+F57/F68</f>
        <v>7.3873669287029236</v>
      </c>
      <c r="G61" s="77"/>
      <c r="H61" s="66">
        <f>+H57/H68</f>
        <v>4.038437117627045</v>
      </c>
      <c r="I61" s="77"/>
      <c r="J61" s="66">
        <f>+J57/J68</f>
        <v>3.1655046518476904</v>
      </c>
      <c r="K61" s="77"/>
      <c r="L61" s="66">
        <f>+L57/L68</f>
        <v>2.6823132453533982</v>
      </c>
      <c r="M61" s="77"/>
      <c r="N61" s="66">
        <f>+N57/N68</f>
        <v>2.2053359249085163</v>
      </c>
      <c r="O61" s="77"/>
      <c r="P61" s="66">
        <f>+P57/P68</f>
        <v>1.9844537579698853</v>
      </c>
      <c r="Q61" s="77"/>
      <c r="R61" s="66">
        <f>+R57/R68</f>
        <v>1.8275345776025194</v>
      </c>
      <c r="S61" s="77"/>
      <c r="T61" s="66">
        <f>+T57/T68</f>
        <v>1.612716368238525</v>
      </c>
      <c r="U61" s="77"/>
      <c r="V61" s="66">
        <f>+V57/V68</f>
        <v>1.4579018864856552</v>
      </c>
      <c r="W61" s="77"/>
      <c r="X61" s="66">
        <f>+X57/X68</f>
        <v>1.3508229205849875</v>
      </c>
      <c r="Y61" s="77"/>
      <c r="Z61" s="66">
        <f>+Z57/Z68</f>
        <v>1.2178505917235705</v>
      </c>
      <c r="AA61" s="77"/>
      <c r="AB61" s="66">
        <f>+AB57/AB68</f>
        <v>12.594160233333266</v>
      </c>
      <c r="AC61" s="77"/>
      <c r="AD61" s="66">
        <f>+AD57/AD68</f>
        <v>6.9829018020722344</v>
      </c>
      <c r="AE61" s="77"/>
      <c r="AF61" s="64">
        <f>+AF57/AF68</f>
        <v>4.2605762740966941</v>
      </c>
      <c r="AG61" s="76"/>
      <c r="AH61" s="64">
        <f>+AH57/AH68</f>
        <v>3.5869921660533399</v>
      </c>
      <c r="AI61" s="76"/>
      <c r="AJ61" s="64">
        <f>+AJ57/AJ68</f>
        <v>3.1643391903042497</v>
      </c>
      <c r="AK61" s="76"/>
      <c r="AL61" s="64">
        <f>+AL57/AL68</f>
        <v>2.576421779691858</v>
      </c>
      <c r="AM61" s="76"/>
      <c r="AN61" s="64">
        <f>+AN57/AN68</f>
        <v>2.1867844541222956</v>
      </c>
      <c r="AO61" s="76"/>
      <c r="AP61" s="66">
        <f>+AP57/AP68</f>
        <v>1.9048876501162215</v>
      </c>
      <c r="AQ61" s="77"/>
      <c r="AR61" s="66">
        <f>+AR57/AR68</f>
        <v>1.5894874975356565</v>
      </c>
      <c r="AS61" s="77"/>
      <c r="AT61" s="66">
        <f>+AT57/AT68</f>
        <v>1.4302887241392779</v>
      </c>
      <c r="AU61" s="77"/>
      <c r="AV61" s="66">
        <f>+AV57/AV68</f>
        <v>1.3125508467311791</v>
      </c>
      <c r="AW61" s="77"/>
      <c r="AX61" s="66">
        <f>+AX57/AX68</f>
        <v>1.1422551469465247</v>
      </c>
      <c r="AY61" s="77"/>
      <c r="AZ61" s="66">
        <f>+AZ57/AZ68</f>
        <v>10.300762420489592</v>
      </c>
      <c r="BA61" s="77"/>
      <c r="BB61" s="66">
        <f>+BB57/BB68</f>
        <v>6.0996979856452027</v>
      </c>
      <c r="BC61" s="77"/>
      <c r="BD61" s="66">
        <f>+BD57/BD68</f>
        <v>3.3184921353529728</v>
      </c>
      <c r="BE61" s="77"/>
      <c r="BF61" s="66">
        <f>+BF57/BF68</f>
        <v>3.0693047558276891</v>
      </c>
      <c r="BG61" s="77"/>
      <c r="BH61" s="66">
        <f>+BH57/BH68</f>
        <v>2.5321436752008717</v>
      </c>
      <c r="BI61" s="77"/>
      <c r="BJ61" s="66">
        <f>+BJ57/BJ68</f>
        <v>2.0951940480285725</v>
      </c>
      <c r="BK61" s="77"/>
      <c r="BL61" s="66">
        <f>+BL57/BL68</f>
        <v>1.8727989839129557</v>
      </c>
      <c r="BM61" s="77"/>
      <c r="BN61" s="66">
        <f>+BN57/BN68</f>
        <v>1.6483473385328651</v>
      </c>
      <c r="BO61" s="77"/>
      <c r="BP61" s="66">
        <f>+BP57/BP68</f>
        <v>1.45642295392307</v>
      </c>
      <c r="BQ61" s="77"/>
      <c r="BR61" s="66">
        <f>+BR57/BR68</f>
        <v>1.31621723963503</v>
      </c>
      <c r="BS61" s="77"/>
      <c r="BT61" s="66">
        <f>+BT57/BT68</f>
        <v>1.3560008526311469</v>
      </c>
      <c r="BU61" s="77"/>
      <c r="BV61" s="66">
        <f>+BV57/BV68</f>
        <v>1.1736504575686508</v>
      </c>
      <c r="BW61" s="77"/>
      <c r="BX61" s="66">
        <f>+BX57/BX68</f>
        <v>13.302333796933327</v>
      </c>
      <c r="BY61" s="77"/>
      <c r="BZ61" s="64">
        <f>+BZ57/BZ68</f>
        <v>13.227466484610334</v>
      </c>
      <c r="CA61" s="76"/>
      <c r="CB61" s="64">
        <f>+CB57/CB68</f>
        <v>7.2242150613085139</v>
      </c>
      <c r="CC61" s="76"/>
      <c r="CD61" s="66">
        <f>+CD57/CD68</f>
        <v>3.4230663336067213</v>
      </c>
      <c r="CE61" s="77"/>
      <c r="CF61" s="66">
        <f>+CF57/CF68</f>
        <v>2.9595657802519941</v>
      </c>
      <c r="CG61" s="77"/>
      <c r="CH61" s="66">
        <f>+CH57/CH68</f>
        <v>2.4761339260699455</v>
      </c>
      <c r="CI61" s="77"/>
      <c r="CJ61" s="66">
        <f>+CJ57/CJ68</f>
        <v>2.1422518929160037</v>
      </c>
      <c r="CK61" s="77"/>
      <c r="CL61" s="66">
        <f>+CL57/CL68</f>
        <v>1.9086090867225867</v>
      </c>
      <c r="CM61" s="77"/>
      <c r="CN61" s="66">
        <f>+CN57/CN68</f>
        <v>1.6689244482220533</v>
      </c>
      <c r="CO61" s="77"/>
      <c r="CP61" s="66">
        <f>+CP57/CP68</f>
        <v>1.4806738291635366</v>
      </c>
      <c r="CQ61" s="77"/>
      <c r="CR61" s="66">
        <f>+CR57/CR68</f>
        <v>1.3508365992894478</v>
      </c>
      <c r="CS61" s="77"/>
      <c r="CT61" s="66">
        <f>+CT57/CT68</f>
        <v>1.1886970682338049</v>
      </c>
      <c r="CU61" s="77"/>
      <c r="CV61" s="66">
        <f>+CV57/CV68</f>
        <v>12.665880867149372</v>
      </c>
      <c r="CW61" s="77"/>
      <c r="CX61" s="66">
        <f>+CX57/CX68</f>
        <v>7.3370998731884889</v>
      </c>
      <c r="CY61" s="77"/>
      <c r="CZ61" s="66">
        <f>+CZ57/CZ68</f>
        <v>4.2683318823354517</v>
      </c>
      <c r="DA61" s="77"/>
      <c r="DB61" s="66">
        <f>+DB57/DB68</f>
        <v>3.2936643856240151</v>
      </c>
      <c r="DC61" s="77"/>
      <c r="DD61" s="66">
        <f>+DD57/DD68</f>
        <v>2.7359402897412548</v>
      </c>
      <c r="DE61" s="77"/>
      <c r="DF61" s="66">
        <f>+DF57/DF68</f>
        <v>2.2442321098811018</v>
      </c>
      <c r="DG61" s="77"/>
      <c r="DH61" s="74">
        <f>+DH57/DH68</f>
        <v>2.2383511411593342</v>
      </c>
      <c r="DI61" s="78"/>
      <c r="DJ61" s="15"/>
    </row>
    <row r="62" spans="1:114" s="26" customFormat="1" ht="12.75" customHeight="1">
      <c r="A62" s="63" t="s">
        <v>72</v>
      </c>
      <c r="B62" s="64">
        <f>+B57/B69</f>
        <v>0.76771945692393473</v>
      </c>
      <c r="C62" s="76"/>
      <c r="D62" s="66">
        <f>+D57/D69</f>
        <v>8.8210524629398765</v>
      </c>
      <c r="E62" s="77"/>
      <c r="F62" s="66">
        <f>+F57/F69</f>
        <v>4.3319730079691894</v>
      </c>
      <c r="G62" s="77"/>
      <c r="H62" s="66">
        <f>+H57/H69</f>
        <v>2.7682855398291486</v>
      </c>
      <c r="I62" s="77"/>
      <c r="J62" s="66">
        <f>+J57/J69</f>
        <v>2.2091841163018207</v>
      </c>
      <c r="K62" s="77"/>
      <c r="L62" s="66">
        <f>+L57/L69</f>
        <v>1.8541956668076498</v>
      </c>
      <c r="M62" s="77"/>
      <c r="N62" s="66">
        <f>+N57/N69</f>
        <v>1.5355329274757881</v>
      </c>
      <c r="O62" s="77"/>
      <c r="P62" s="66">
        <f>+P57/P69</f>
        <v>1.3514665611995498</v>
      </c>
      <c r="Q62" s="77"/>
      <c r="R62" s="66">
        <f>+R57/R69</f>
        <v>1.1908191084818496</v>
      </c>
      <c r="S62" s="77"/>
      <c r="T62" s="66">
        <f>+T57/T69</f>
        <v>1.0605846674402495</v>
      </c>
      <c r="U62" s="77"/>
      <c r="V62" s="66">
        <f>+V57/V69</f>
        <v>0.97617528063008019</v>
      </c>
      <c r="W62" s="77"/>
      <c r="X62" s="66">
        <f>+X57/X69</f>
        <v>0.90869967302779486</v>
      </c>
      <c r="Y62" s="77"/>
      <c r="Z62" s="66">
        <f>+Z57/Z69</f>
        <v>0.81329769643012972</v>
      </c>
      <c r="AA62" s="77"/>
      <c r="AB62" s="66">
        <f>+AB57/AB69</f>
        <v>9.3596009517784822</v>
      </c>
      <c r="AC62" s="77"/>
      <c r="AD62" s="66">
        <f>+AD57/AD69</f>
        <v>4.4573265019157384</v>
      </c>
      <c r="AE62" s="77"/>
      <c r="AF62" s="64">
        <f>+AF57/AF69</f>
        <v>3.2626025167030366</v>
      </c>
      <c r="AG62" s="76"/>
      <c r="AH62" s="64">
        <f>+AH57/AH69</f>
        <v>2.7522081081916991</v>
      </c>
      <c r="AI62" s="76"/>
      <c r="AJ62" s="64">
        <f>+AJ57/AJ69</f>
        <v>2.4173542675319495</v>
      </c>
      <c r="AK62" s="76"/>
      <c r="AL62" s="64">
        <f>+AL57/AL69</f>
        <v>1.9726224343888699</v>
      </c>
      <c r="AM62" s="76"/>
      <c r="AN62" s="64">
        <f>+AN57/AN69</f>
        <v>1.6920883933042135</v>
      </c>
      <c r="AO62" s="76"/>
      <c r="AP62" s="66">
        <f>+AP57/AP69</f>
        <v>1.4019033523883657</v>
      </c>
      <c r="AQ62" s="77"/>
      <c r="AR62" s="66">
        <f>+AR57/AR69</f>
        <v>1.1768190415295783</v>
      </c>
      <c r="AS62" s="77"/>
      <c r="AT62" s="66">
        <f>+AT57/AT69</f>
        <v>1.0686456723755642</v>
      </c>
      <c r="AU62" s="77"/>
      <c r="AV62" s="66">
        <f>+AV57/AV69</f>
        <v>0.98409379852156875</v>
      </c>
      <c r="AW62" s="77"/>
      <c r="AX62" s="66">
        <f>+AX57/AX69</f>
        <v>0.85242484624756476</v>
      </c>
      <c r="AY62" s="77"/>
      <c r="AZ62" s="66">
        <f>+AZ57/AZ69</f>
        <v>8.1618312860791278</v>
      </c>
      <c r="BA62" s="77"/>
      <c r="BB62" s="66">
        <f>+BB57/BB69</f>
        <v>4.1540792520402334</v>
      </c>
      <c r="BC62" s="77"/>
      <c r="BD62" s="66">
        <f>+BD57/BD69</f>
        <v>2.6574657171584186</v>
      </c>
      <c r="BE62" s="77"/>
      <c r="BF62" s="66">
        <f>+BF57/BF69</f>
        <v>2.4418208247837914</v>
      </c>
      <c r="BG62" s="77"/>
      <c r="BH62" s="66">
        <f>+BH57/BH69</f>
        <v>2.0041643757946677</v>
      </c>
      <c r="BI62" s="77"/>
      <c r="BJ62" s="66">
        <f>+BJ57/BJ69</f>
        <v>1.6868788050868668</v>
      </c>
      <c r="BK62" s="77"/>
      <c r="BL62" s="66">
        <f>+BL57/BL69</f>
        <v>1.4641742861530271</v>
      </c>
      <c r="BM62" s="77"/>
      <c r="BN62" s="66">
        <f>+BN57/BN69</f>
        <v>1.2236599731173579</v>
      </c>
      <c r="BO62" s="77"/>
      <c r="BP62" s="66">
        <f>+BP57/BP69</f>
        <v>1.0910063552378011</v>
      </c>
      <c r="BQ62" s="77"/>
      <c r="BR62" s="66">
        <f>+BR57/BR69</f>
        <v>0.98320108681411689</v>
      </c>
      <c r="BS62" s="77"/>
      <c r="BT62" s="66">
        <f>+BT57/BT69</f>
        <v>1.0191578951173783</v>
      </c>
      <c r="BU62" s="77"/>
      <c r="BV62" s="66">
        <f>+BV57/BV69</f>
        <v>0.86507665795933097</v>
      </c>
      <c r="BW62" s="77"/>
      <c r="BX62" s="66">
        <f>+BX57/BX69</f>
        <v>10.163965810505974</v>
      </c>
      <c r="BY62" s="77"/>
      <c r="BZ62" s="64">
        <f>+BZ57/BZ69</f>
        <v>10.106761652619722</v>
      </c>
      <c r="CA62" s="76"/>
      <c r="CB62" s="64">
        <f>+CB57/CB69</f>
        <v>7.1465747900678389</v>
      </c>
      <c r="CC62" s="76"/>
      <c r="CD62" s="66">
        <f>+CD57/CD69</f>
        <v>2.4987026504622589</v>
      </c>
      <c r="CE62" s="77"/>
      <c r="CF62" s="66">
        <f>+CF57/CF69</f>
        <v>2.153694512934996</v>
      </c>
      <c r="CG62" s="77"/>
      <c r="CH62" s="66">
        <f>+CH57/CH69</f>
        <v>1.8427873784149715</v>
      </c>
      <c r="CI62" s="77"/>
      <c r="CJ62" s="66">
        <f>+CJ57/CJ69</f>
        <v>1.5696201782438755</v>
      </c>
      <c r="CK62" s="77"/>
      <c r="CL62" s="66">
        <f>+CL57/CL69</f>
        <v>1.3403480914383865</v>
      </c>
      <c r="CM62" s="77"/>
      <c r="CN62" s="66">
        <f>+CN57/CN69</f>
        <v>1.184312741479852</v>
      </c>
      <c r="CO62" s="77"/>
      <c r="CP62" s="66">
        <f>+CP57/CP69</f>
        <v>1.0623859113490104</v>
      </c>
      <c r="CQ62" s="77"/>
      <c r="CR62" s="66">
        <f>+CR57/CR69</f>
        <v>0.96347463233316732</v>
      </c>
      <c r="CS62" s="77"/>
      <c r="CT62" s="66">
        <f>+CT57/CT69</f>
        <v>0.84390801372284874</v>
      </c>
      <c r="CU62" s="77"/>
      <c r="CV62" s="66">
        <f>+CV57/CV69</f>
        <v>9.960511472387461</v>
      </c>
      <c r="CW62" s="77"/>
      <c r="CX62" s="66">
        <f>+CX57/CX69</f>
        <v>4.8525204914132658</v>
      </c>
      <c r="CY62" s="77"/>
      <c r="CZ62" s="66">
        <f>+CZ57/CZ69</f>
        <v>3.2242184137852838</v>
      </c>
      <c r="DA62" s="77"/>
      <c r="DB62" s="66">
        <f>+DB57/DB69</f>
        <v>2.5069150490895376</v>
      </c>
      <c r="DC62" s="77"/>
      <c r="DD62" s="66">
        <f>+DD57/DD69</f>
        <v>2.0493463521506725</v>
      </c>
      <c r="DE62" s="77"/>
      <c r="DF62" s="66">
        <f>+DF57/DF69</f>
        <v>1.7154449608701836</v>
      </c>
      <c r="DG62" s="77"/>
      <c r="DH62" s="74">
        <f>+DH57/DH69</f>
        <v>1.7109496690889223</v>
      </c>
      <c r="DI62" s="78"/>
      <c r="DJ62" s="15"/>
    </row>
    <row r="63" spans="1:114" s="26" customFormat="1" ht="12.75" customHeight="1">
      <c r="A63" s="63"/>
      <c r="B63" s="59"/>
      <c r="C63" s="76"/>
      <c r="D63" s="92"/>
      <c r="E63" s="77"/>
      <c r="F63" s="92"/>
      <c r="G63" s="77"/>
      <c r="H63" s="92"/>
      <c r="I63" s="77"/>
      <c r="J63" s="92"/>
      <c r="K63" s="77"/>
      <c r="L63" s="92"/>
      <c r="M63" s="77"/>
      <c r="N63" s="92"/>
      <c r="O63" s="77"/>
      <c r="P63" s="92"/>
      <c r="Q63" s="77"/>
      <c r="R63" s="92"/>
      <c r="S63" s="77"/>
      <c r="T63" s="92"/>
      <c r="U63" s="77"/>
      <c r="V63" s="92"/>
      <c r="W63" s="77"/>
      <c r="X63" s="92"/>
      <c r="Y63" s="77"/>
      <c r="Z63" s="92"/>
      <c r="AA63" s="77"/>
      <c r="AB63" s="92"/>
      <c r="AC63" s="77"/>
      <c r="AD63" s="92"/>
      <c r="AE63" s="77"/>
      <c r="AF63" s="59"/>
      <c r="AG63" s="76"/>
      <c r="AH63" s="59"/>
      <c r="AI63" s="76"/>
      <c r="AJ63" s="59"/>
      <c r="AK63" s="76"/>
      <c r="AL63" s="59"/>
      <c r="AM63" s="76"/>
      <c r="AN63" s="59"/>
      <c r="AO63" s="76"/>
      <c r="AP63" s="92"/>
      <c r="AQ63" s="77"/>
      <c r="AR63" s="92"/>
      <c r="AS63" s="77"/>
      <c r="AT63" s="92"/>
      <c r="AU63" s="77"/>
      <c r="AV63" s="92"/>
      <c r="AW63" s="77"/>
      <c r="AX63" s="92"/>
      <c r="AY63" s="77"/>
      <c r="AZ63" s="92"/>
      <c r="BA63" s="77"/>
      <c r="BB63" s="92"/>
      <c r="BC63" s="77"/>
      <c r="BD63" s="92"/>
      <c r="BE63" s="77"/>
      <c r="BF63" s="92"/>
      <c r="BG63" s="77"/>
      <c r="BH63" s="92"/>
      <c r="BI63" s="77"/>
      <c r="BJ63" s="92"/>
      <c r="BK63" s="77"/>
      <c r="BL63" s="92"/>
      <c r="BM63" s="77"/>
      <c r="BN63" s="92"/>
      <c r="BO63" s="77"/>
      <c r="BP63" s="92"/>
      <c r="BQ63" s="77"/>
      <c r="BR63" s="92"/>
      <c r="BS63" s="77"/>
      <c r="BT63" s="92"/>
      <c r="BU63" s="77"/>
      <c r="BV63" s="92"/>
      <c r="BW63" s="77"/>
      <c r="BX63" s="92"/>
      <c r="BY63" s="77"/>
      <c r="BZ63" s="59"/>
      <c r="CA63" s="76"/>
      <c r="CB63" s="59"/>
      <c r="CC63" s="76"/>
      <c r="CD63" s="92"/>
      <c r="CE63" s="77"/>
      <c r="CF63" s="92"/>
      <c r="CG63" s="77"/>
      <c r="CH63" s="92"/>
      <c r="CI63" s="77"/>
      <c r="CJ63" s="92"/>
      <c r="CK63" s="77"/>
      <c r="CL63" s="92"/>
      <c r="CM63" s="77"/>
      <c r="CN63" s="92"/>
      <c r="CO63" s="77"/>
      <c r="CP63" s="92"/>
      <c r="CQ63" s="77"/>
      <c r="CR63" s="92"/>
      <c r="CS63" s="77"/>
      <c r="CT63" s="92"/>
      <c r="CU63" s="77"/>
      <c r="CV63" s="92"/>
      <c r="CW63" s="77"/>
      <c r="CX63" s="92"/>
      <c r="CY63" s="77"/>
      <c r="CZ63" s="92"/>
      <c r="DA63" s="77"/>
      <c r="DB63" s="92"/>
      <c r="DC63" s="77"/>
      <c r="DD63" s="92"/>
      <c r="DE63" s="77"/>
      <c r="DF63" s="92"/>
      <c r="DG63" s="77"/>
      <c r="DH63" s="93"/>
      <c r="DI63" s="78"/>
      <c r="DJ63" s="15"/>
    </row>
    <row r="64" spans="1:114" s="90" customFormat="1" ht="13.5" customHeight="1">
      <c r="A64" s="59" t="s">
        <v>78</v>
      </c>
      <c r="B64" s="53">
        <v>36495246.081759401</v>
      </c>
      <c r="C64" s="76"/>
      <c r="D64" s="53">
        <v>0</v>
      </c>
      <c r="E64" s="77"/>
      <c r="F64" s="53">
        <v>0</v>
      </c>
      <c r="G64" s="77"/>
      <c r="H64" s="53">
        <v>0</v>
      </c>
      <c r="I64" s="77"/>
      <c r="J64" s="53">
        <v>0</v>
      </c>
      <c r="K64" s="77"/>
      <c r="L64" s="53">
        <v>0</v>
      </c>
      <c r="M64" s="77"/>
      <c r="N64" s="53">
        <v>0</v>
      </c>
      <c r="O64" s="77"/>
      <c r="P64" s="53">
        <v>0</v>
      </c>
      <c r="Q64" s="77"/>
      <c r="R64" s="53">
        <v>0</v>
      </c>
      <c r="S64" s="77"/>
      <c r="T64" s="53">
        <v>0</v>
      </c>
      <c r="U64" s="77"/>
      <c r="V64" s="53">
        <v>0</v>
      </c>
      <c r="W64" s="77"/>
      <c r="X64" s="53">
        <v>0</v>
      </c>
      <c r="Y64" s="77"/>
      <c r="Z64" s="53">
        <v>40326625.935924597</v>
      </c>
      <c r="AA64" s="77"/>
      <c r="AB64" s="53"/>
      <c r="AC64" s="77"/>
      <c r="AD64" s="53"/>
      <c r="AE64" s="77"/>
      <c r="AF64" s="51"/>
      <c r="AG64" s="76"/>
      <c r="AH64" s="51"/>
      <c r="AI64" s="76"/>
      <c r="AJ64" s="51"/>
      <c r="AK64" s="76"/>
      <c r="AL64" s="51"/>
      <c r="AM64" s="76"/>
      <c r="AN64" s="51"/>
      <c r="AO64" s="76"/>
      <c r="AP64" s="53"/>
      <c r="AQ64" s="77"/>
      <c r="AR64" s="53"/>
      <c r="AS64" s="77"/>
      <c r="AT64" s="53"/>
      <c r="AU64" s="77"/>
      <c r="AV64" s="53"/>
      <c r="AW64" s="77"/>
      <c r="AX64" s="53">
        <v>44810030.571349204</v>
      </c>
      <c r="AY64" s="77"/>
      <c r="AZ64" s="53">
        <v>0</v>
      </c>
      <c r="BA64" s="77"/>
      <c r="BB64" s="53">
        <v>0</v>
      </c>
      <c r="BC64" s="77"/>
      <c r="BD64" s="53">
        <v>0</v>
      </c>
      <c r="BE64" s="77"/>
      <c r="BF64" s="53">
        <v>0</v>
      </c>
      <c r="BG64" s="77"/>
      <c r="BH64" s="53">
        <v>0</v>
      </c>
      <c r="BI64" s="77"/>
      <c r="BJ64" s="53">
        <v>0</v>
      </c>
      <c r="BK64" s="77"/>
      <c r="BL64" s="53">
        <v>0</v>
      </c>
      <c r="BM64" s="77"/>
      <c r="BN64" s="53">
        <v>0</v>
      </c>
      <c r="BO64" s="77"/>
      <c r="BP64" s="53">
        <v>0</v>
      </c>
      <c r="BQ64" s="77"/>
      <c r="BR64" s="53">
        <v>0</v>
      </c>
      <c r="BS64" s="77"/>
      <c r="BT64" s="53">
        <v>0</v>
      </c>
      <c r="BU64" s="77"/>
      <c r="BV64" s="53">
        <v>47059272.162280098</v>
      </c>
      <c r="BW64" s="77"/>
      <c r="BX64" s="53">
        <v>0</v>
      </c>
      <c r="BY64" s="77"/>
      <c r="BZ64" s="51">
        <v>0</v>
      </c>
      <c r="CA64" s="76"/>
      <c r="CB64" s="51">
        <v>0</v>
      </c>
      <c r="CC64" s="76"/>
      <c r="CD64" s="53">
        <v>0</v>
      </c>
      <c r="CE64" s="77"/>
      <c r="CF64" s="53">
        <v>0</v>
      </c>
      <c r="CG64" s="77"/>
      <c r="CH64" s="53">
        <v>0</v>
      </c>
      <c r="CI64" s="77"/>
      <c r="CJ64" s="53">
        <v>0</v>
      </c>
      <c r="CK64" s="77"/>
      <c r="CL64" s="53">
        <v>0</v>
      </c>
      <c r="CM64" s="77"/>
      <c r="CN64" s="53">
        <v>0</v>
      </c>
      <c r="CO64" s="77"/>
      <c r="CP64" s="53">
        <v>0</v>
      </c>
      <c r="CQ64" s="77"/>
      <c r="CR64" s="53">
        <v>0</v>
      </c>
      <c r="CS64" s="77"/>
      <c r="CT64" s="53">
        <v>49115934.700000003</v>
      </c>
      <c r="CU64" s="77"/>
      <c r="CV64" s="53"/>
      <c r="CW64" s="77"/>
      <c r="CX64" s="53"/>
      <c r="CY64" s="77"/>
      <c r="CZ64" s="53"/>
      <c r="DA64" s="77"/>
      <c r="DB64" s="53"/>
      <c r="DC64" s="77"/>
      <c r="DD64" s="53"/>
      <c r="DE64" s="77"/>
      <c r="DF64" s="53"/>
      <c r="DG64" s="77"/>
      <c r="DH64" s="75"/>
      <c r="DI64" s="78"/>
      <c r="DJ64" s="18"/>
    </row>
    <row r="65" spans="1:114" s="90" customFormat="1" ht="13.5" customHeight="1">
      <c r="A65" s="59" t="s">
        <v>79</v>
      </c>
      <c r="B65" s="104">
        <v>-4.4999999999999998E-2</v>
      </c>
      <c r="C65" s="76"/>
      <c r="D65" s="105">
        <v>0</v>
      </c>
      <c r="E65" s="77"/>
      <c r="F65" s="105">
        <v>0</v>
      </c>
      <c r="G65" s="77"/>
      <c r="H65" s="105">
        <v>0</v>
      </c>
      <c r="I65" s="77"/>
      <c r="J65" s="105">
        <v>0</v>
      </c>
      <c r="K65" s="77"/>
      <c r="L65" s="105">
        <v>0</v>
      </c>
      <c r="M65" s="77"/>
      <c r="N65" s="105">
        <v>0</v>
      </c>
      <c r="O65" s="77"/>
      <c r="P65" s="105">
        <v>0</v>
      </c>
      <c r="Q65" s="77"/>
      <c r="R65" s="105">
        <v>0</v>
      </c>
      <c r="S65" s="77"/>
      <c r="T65" s="105">
        <v>0</v>
      </c>
      <c r="U65" s="77"/>
      <c r="V65" s="105">
        <v>0</v>
      </c>
      <c r="W65" s="77"/>
      <c r="X65" s="105">
        <v>0</v>
      </c>
      <c r="Y65" s="77"/>
      <c r="Z65" s="105">
        <v>3.9E-2</v>
      </c>
      <c r="AA65" s="77"/>
      <c r="AB65" s="105">
        <v>0</v>
      </c>
      <c r="AC65" s="77"/>
      <c r="AD65" s="105">
        <v>0</v>
      </c>
      <c r="AE65" s="77"/>
      <c r="AF65" s="104">
        <v>0</v>
      </c>
      <c r="AG65" s="76"/>
      <c r="AH65" s="104">
        <v>0</v>
      </c>
      <c r="AI65" s="76"/>
      <c r="AJ65" s="104">
        <v>0</v>
      </c>
      <c r="AK65" s="76"/>
      <c r="AL65" s="104">
        <v>0</v>
      </c>
      <c r="AM65" s="76"/>
      <c r="AN65" s="104">
        <v>0</v>
      </c>
      <c r="AO65" s="76"/>
      <c r="AP65" s="105">
        <v>0</v>
      </c>
      <c r="AQ65" s="77"/>
      <c r="AR65" s="105">
        <v>0</v>
      </c>
      <c r="AS65" s="77"/>
      <c r="AT65" s="105">
        <v>0</v>
      </c>
      <c r="AU65" s="77"/>
      <c r="AV65" s="105">
        <v>0</v>
      </c>
      <c r="AW65" s="77"/>
      <c r="AX65" s="105">
        <v>4.2999999999999997E-2</v>
      </c>
      <c r="AY65" s="77"/>
      <c r="AZ65" s="105">
        <v>0</v>
      </c>
      <c r="BA65" s="77"/>
      <c r="BB65" s="105">
        <v>0</v>
      </c>
      <c r="BC65" s="77"/>
      <c r="BD65" s="105">
        <v>0</v>
      </c>
      <c r="BE65" s="77"/>
      <c r="BF65" s="105">
        <v>0</v>
      </c>
      <c r="BG65" s="77"/>
      <c r="BH65" s="105">
        <v>0</v>
      </c>
      <c r="BI65" s="77"/>
      <c r="BJ65" s="105">
        <v>0</v>
      </c>
      <c r="BK65" s="77"/>
      <c r="BL65" s="105">
        <v>0</v>
      </c>
      <c r="BM65" s="77"/>
      <c r="BN65" s="105">
        <v>0</v>
      </c>
      <c r="BO65" s="77"/>
      <c r="BP65" s="105">
        <v>0</v>
      </c>
      <c r="BQ65" s="77"/>
      <c r="BR65" s="105">
        <v>0</v>
      </c>
      <c r="BS65" s="77"/>
      <c r="BT65" s="105">
        <v>0</v>
      </c>
      <c r="BU65" s="77"/>
      <c r="BV65" s="105">
        <v>5.0999999999999997E-2</v>
      </c>
      <c r="BW65" s="77"/>
      <c r="BX65" s="105"/>
      <c r="BY65" s="77"/>
      <c r="BZ65" s="104"/>
      <c r="CA65" s="76"/>
      <c r="CB65" s="104"/>
      <c r="CC65" s="76"/>
      <c r="CD65" s="105"/>
      <c r="CE65" s="77"/>
      <c r="CF65" s="105"/>
      <c r="CG65" s="77"/>
      <c r="CH65" s="105"/>
      <c r="CI65" s="77"/>
      <c r="CJ65" s="105"/>
      <c r="CK65" s="77"/>
      <c r="CL65" s="105"/>
      <c r="CM65" s="77"/>
      <c r="CN65" s="105"/>
      <c r="CO65" s="77"/>
      <c r="CP65" s="105"/>
      <c r="CQ65" s="77"/>
      <c r="CR65" s="105"/>
      <c r="CS65" s="77"/>
      <c r="CT65" s="105">
        <v>4.2999999999999997E-2</v>
      </c>
      <c r="CU65" s="77"/>
      <c r="CV65" s="105"/>
      <c r="CW65" s="77"/>
      <c r="CX65" s="105"/>
      <c r="CY65" s="77"/>
      <c r="CZ65" s="105"/>
      <c r="DA65" s="77"/>
      <c r="DB65" s="105"/>
      <c r="DC65" s="77"/>
      <c r="DD65" s="105"/>
      <c r="DE65" s="77"/>
      <c r="DF65" s="105"/>
      <c r="DG65" s="77"/>
      <c r="DH65" s="106"/>
      <c r="DI65" s="78"/>
      <c r="DJ65" s="18"/>
    </row>
    <row r="66" spans="1:114" s="90" customFormat="1" ht="13.5" customHeight="1">
      <c r="A66" s="59" t="s">
        <v>80</v>
      </c>
      <c r="B66" s="51">
        <f>+'Deuda Interna dólares'!B65*'Deuda Interna colones'!B83</f>
        <v>7208776.0499999998</v>
      </c>
      <c r="C66" s="76"/>
      <c r="D66" s="53">
        <f>+'Deuda Interna dólares'!F65*'Deuda Interna colones'!D83</f>
        <v>0</v>
      </c>
      <c r="E66" s="77"/>
      <c r="F66" s="53">
        <f>+'Deuda Interna dólares'!DJ65*'Deuda Interna colones'!F83</f>
        <v>0</v>
      </c>
      <c r="G66" s="77"/>
      <c r="H66" s="53">
        <f>+'Deuda Interna dólares'!DJ65*'Deuda Interna colones'!H83</f>
        <v>0</v>
      </c>
      <c r="I66" s="77"/>
      <c r="J66" s="53">
        <f>+'Deuda Interna dólares'!DJ65*'Deuda Interna colones'!J83</f>
        <v>0</v>
      </c>
      <c r="K66" s="77"/>
      <c r="L66" s="53">
        <f>+'Deuda Interna dólares'!DJ65*'Deuda Interna colones'!L83</f>
        <v>0</v>
      </c>
      <c r="M66" s="77"/>
      <c r="N66" s="53">
        <f>+'Deuda Interna dólares'!DJ65*'Deuda Interna colones'!N83</f>
        <v>0</v>
      </c>
      <c r="O66" s="77"/>
      <c r="P66" s="53"/>
      <c r="Q66" s="77"/>
      <c r="R66" s="53">
        <f>+'Deuda Interna dólares'!DJ65*'Deuda Interna colones'!R83</f>
        <v>0</v>
      </c>
      <c r="S66" s="77"/>
      <c r="T66" s="53">
        <f>+'Deuda Interna dólares'!DJ65*'Deuda Interna colones'!T83</f>
        <v>0</v>
      </c>
      <c r="U66" s="77"/>
      <c r="V66" s="53">
        <f>+'Deuda Interna dólares'!DJ65*'Deuda Interna colones'!V83</f>
        <v>0</v>
      </c>
      <c r="W66" s="77"/>
      <c r="X66" s="53">
        <f>+'Deuda Interna dólares'!DJ65*'Deuda Interna colones'!X83</f>
        <v>0</v>
      </c>
      <c r="Y66" s="77"/>
      <c r="Z66" s="53">
        <f>+'Deuda Interna dólares'!Z65*'Deuda Interna colones'!Z83</f>
        <v>9303146.1600000001</v>
      </c>
      <c r="AA66" s="77"/>
      <c r="AB66" s="53">
        <f>+'Deuda Interna dólares'!DJ65*'Deuda Interna colones'!AB83</f>
        <v>0</v>
      </c>
      <c r="AC66" s="77"/>
      <c r="AD66" s="53">
        <f>+'Deuda Interna dólares'!DL65*'Deuda Interna colones'!AD83</f>
        <v>0</v>
      </c>
      <c r="AE66" s="77"/>
      <c r="AF66" s="51">
        <f>+'Deuda Interna dólares'!DN65*'Deuda Interna colones'!AF83</f>
        <v>0</v>
      </c>
      <c r="AG66" s="76"/>
      <c r="AH66" s="51">
        <f>+'Deuda Interna dólares'!DP65*'Deuda Interna colones'!AH83</f>
        <v>0</v>
      </c>
      <c r="AI66" s="76"/>
      <c r="AJ66" s="51">
        <f>+'Deuda Interna dólares'!DR65*'Deuda Interna colones'!AJ83</f>
        <v>0</v>
      </c>
      <c r="AK66" s="76"/>
      <c r="AL66" s="51">
        <f>+'Deuda Interna dólares'!DT65*'Deuda Interna colones'!AL83</f>
        <v>0</v>
      </c>
      <c r="AM66" s="76"/>
      <c r="AN66" s="51">
        <f>+'Deuda Interna dólares'!DV65*'Deuda Interna colones'!AN83</f>
        <v>0</v>
      </c>
      <c r="AO66" s="76"/>
      <c r="AP66" s="53">
        <f>+'Deuda Interna dólares'!DX65*'Deuda Interna colones'!AP83</f>
        <v>0</v>
      </c>
      <c r="AQ66" s="77"/>
      <c r="AR66" s="53">
        <f>+'Deuda Interna dólares'!DZ65*'Deuda Interna colones'!AR83</f>
        <v>0</v>
      </c>
      <c r="AS66" s="77"/>
      <c r="AT66" s="53">
        <f>+'Deuda Interna dólares'!EB65*'Deuda Interna colones'!AT83</f>
        <v>0</v>
      </c>
      <c r="AU66" s="77"/>
      <c r="AV66" s="53">
        <f>+'Deuda Interna dólares'!ED65*'Deuda Interna colones'!AV83</f>
        <v>0</v>
      </c>
      <c r="AW66" s="77"/>
      <c r="AX66" s="53">
        <f>+'Deuda Interna dólares'!AX65*'Deuda Interna colones'!AX83</f>
        <v>9876240.0559999999</v>
      </c>
      <c r="AY66" s="77"/>
      <c r="AZ66" s="53">
        <v>0</v>
      </c>
      <c r="BA66" s="77"/>
      <c r="BB66" s="53">
        <v>0</v>
      </c>
      <c r="BC66" s="77"/>
      <c r="BD66" s="53">
        <v>0</v>
      </c>
      <c r="BE66" s="77"/>
      <c r="BF66" s="53">
        <v>0</v>
      </c>
      <c r="BG66" s="77"/>
      <c r="BH66" s="53">
        <v>0</v>
      </c>
      <c r="BI66" s="77"/>
      <c r="BJ66" s="53">
        <v>0</v>
      </c>
      <c r="BK66" s="77"/>
      <c r="BL66" s="53">
        <v>0</v>
      </c>
      <c r="BM66" s="77"/>
      <c r="BN66" s="53">
        <v>0</v>
      </c>
      <c r="BO66" s="77"/>
      <c r="BP66" s="53">
        <v>0</v>
      </c>
      <c r="BQ66" s="77"/>
      <c r="BR66" s="53">
        <v>0</v>
      </c>
      <c r="BS66" s="77"/>
      <c r="BT66" s="53">
        <v>0</v>
      </c>
      <c r="BU66" s="77"/>
      <c r="BV66" s="53">
        <f>+'Deuda Interna dólares'!BV65*'Deuda Interna colones'!BV83</f>
        <v>9847245.3000000007</v>
      </c>
      <c r="BW66" s="77"/>
      <c r="BX66" s="53">
        <f>+'Deuda Interna dólares'!DJ65*'Deuda Interna colones'!BX83</f>
        <v>0</v>
      </c>
      <c r="BY66" s="77"/>
      <c r="BZ66" s="51">
        <f>+'Deuda Interna dólares'!DL65*'Deuda Interna colones'!BZ83</f>
        <v>0</v>
      </c>
      <c r="CA66" s="76"/>
      <c r="CB66" s="51">
        <f>+'Deuda Interna dólares'!DN65*'Deuda Interna colones'!CB83</f>
        <v>0</v>
      </c>
      <c r="CC66" s="76"/>
      <c r="CD66" s="53">
        <f>+'Deuda Interna dólares'!DP65*'Deuda Interna colones'!CD83</f>
        <v>0</v>
      </c>
      <c r="CE66" s="77"/>
      <c r="CF66" s="53">
        <f>+'Deuda Interna dólares'!DR65*'Deuda Interna colones'!CF83</f>
        <v>0</v>
      </c>
      <c r="CG66" s="77"/>
      <c r="CH66" s="53">
        <f>+'Deuda Interna dólares'!DT65*'Deuda Interna colones'!CH83</f>
        <v>0</v>
      </c>
      <c r="CI66" s="77"/>
      <c r="CJ66" s="53">
        <f>+'Deuda Interna dólares'!DV65*'Deuda Interna colones'!CJ83</f>
        <v>0</v>
      </c>
      <c r="CK66" s="77"/>
      <c r="CL66" s="53">
        <f>+'Deuda Interna dólares'!DX65*'Deuda Interna colones'!CL83</f>
        <v>0</v>
      </c>
      <c r="CM66" s="77"/>
      <c r="CN66" s="53">
        <f>+'Deuda Interna dólares'!DZ65*'Deuda Interna colones'!CN83</f>
        <v>0</v>
      </c>
      <c r="CO66" s="77"/>
      <c r="CP66" s="53">
        <f>+'Deuda Interna dólares'!EB65*'Deuda Interna colones'!CP83</f>
        <v>0</v>
      </c>
      <c r="CQ66" s="77"/>
      <c r="CR66" s="53">
        <f>+'Deuda Interna dólares'!ED65*'Deuda Interna colones'!CR83</f>
        <v>0</v>
      </c>
      <c r="CS66" s="77"/>
      <c r="CT66" s="53">
        <f>+'Deuda Interna dólares'!CT65*'Deuda Interna colones'!CT83</f>
        <v>10545702.479999999</v>
      </c>
      <c r="CU66" s="77"/>
      <c r="CV66" s="53">
        <f>+'Deuda Interna dólares'!DJ65*'Deuda Interna colones'!CV83</f>
        <v>0</v>
      </c>
      <c r="CW66" s="77"/>
      <c r="CX66" s="53">
        <f>+'Deuda Interna dólares'!DL65*'Deuda Interna colones'!CX83</f>
        <v>0</v>
      </c>
      <c r="CY66" s="77"/>
      <c r="CZ66" s="53">
        <f>+'Deuda Interna dólares'!DN65*'Deuda Interna colones'!CZ83</f>
        <v>0</v>
      </c>
      <c r="DA66" s="77"/>
      <c r="DB66" s="53">
        <f>+'Deuda Interna dólares'!DP65*'Deuda Interna colones'!DB83</f>
        <v>0</v>
      </c>
      <c r="DC66" s="77"/>
      <c r="DD66" s="53">
        <f>+'Deuda Interna dólares'!DR65*'Deuda Interna colones'!DD83</f>
        <v>0</v>
      </c>
      <c r="DE66" s="77"/>
      <c r="DF66" s="53">
        <f>+'Deuda Interna dólares'!DT65*'Deuda Interna colones'!DF83</f>
        <v>0</v>
      </c>
      <c r="DG66" s="77"/>
      <c r="DH66" s="75">
        <f>+'Deuda Interna dólares'!DV65*'Deuda Interna colones'!DH83</f>
        <v>0</v>
      </c>
      <c r="DI66" s="78"/>
      <c r="DJ66" s="18"/>
    </row>
    <row r="67" spans="1:114" s="90" customFormat="1" ht="13.5" customHeight="1">
      <c r="A67" s="59" t="s">
        <v>229</v>
      </c>
      <c r="B67" s="51">
        <v>4694707.9704806497</v>
      </c>
      <c r="C67" s="76"/>
      <c r="D67" s="53">
        <v>484264.97990032012</v>
      </c>
      <c r="E67" s="77"/>
      <c r="F67" s="53">
        <v>905857.58419310011</v>
      </c>
      <c r="G67" s="77"/>
      <c r="H67" s="53">
        <v>1731723.63477389</v>
      </c>
      <c r="I67" s="77"/>
      <c r="J67" s="53">
        <v>2187603.6032804698</v>
      </c>
      <c r="K67" s="77"/>
      <c r="L67" s="53">
        <v>2607861.2882482097</v>
      </c>
      <c r="M67" s="77"/>
      <c r="N67" s="53">
        <v>3141346.1150748897</v>
      </c>
      <c r="O67" s="77"/>
      <c r="P67" s="53">
        <v>3587150.8079760196</v>
      </c>
      <c r="Q67" s="77"/>
      <c r="R67" s="107">
        <v>4018937.2822054001</v>
      </c>
      <c r="S67" s="77"/>
      <c r="T67" s="107">
        <v>4548317.0267838994</v>
      </c>
      <c r="U67" s="77"/>
      <c r="V67" s="107">
        <v>5035849.76188647</v>
      </c>
      <c r="W67" s="77"/>
      <c r="X67" s="107">
        <v>5519294.0186387198</v>
      </c>
      <c r="Y67" s="77"/>
      <c r="Z67" s="107">
        <v>6319675.8602759</v>
      </c>
      <c r="AA67" s="77"/>
      <c r="AB67" s="107">
        <v>612345.80000000005</v>
      </c>
      <c r="AC67" s="77"/>
      <c r="AD67" s="107">
        <v>1102230.2893854801</v>
      </c>
      <c r="AE67" s="77"/>
      <c r="AF67" s="108">
        <v>1937252.6968220801</v>
      </c>
      <c r="AG67" s="76"/>
      <c r="AH67" s="108">
        <v>2389439.6966357301</v>
      </c>
      <c r="AI67" s="76"/>
      <c r="AJ67" s="108">
        <v>2883613.3432400897</v>
      </c>
      <c r="AK67" s="76"/>
      <c r="AL67" s="108">
        <v>3530894.7181908893</v>
      </c>
      <c r="AM67" s="76"/>
      <c r="AN67" s="108">
        <v>4119214.92189882</v>
      </c>
      <c r="AO67" s="76"/>
      <c r="AP67" s="107">
        <v>4803647.3048952706</v>
      </c>
      <c r="AQ67" s="77"/>
      <c r="AR67" s="107">
        <v>5461129.5201892201</v>
      </c>
      <c r="AS67" s="77"/>
      <c r="AT67" s="107">
        <v>5982649.7179935295</v>
      </c>
      <c r="AU67" s="77"/>
      <c r="AV67" s="107">
        <v>6509857.8668668</v>
      </c>
      <c r="AW67" s="77"/>
      <c r="AX67" s="107">
        <v>7333564.59913735</v>
      </c>
      <c r="AY67" s="77"/>
      <c r="AZ67" s="107">
        <v>677015.98868771002</v>
      </c>
      <c r="BA67" s="77"/>
      <c r="BB67" s="107">
        <v>1153610.3553965301</v>
      </c>
      <c r="BC67" s="77"/>
      <c r="BD67" s="107">
        <v>2014094.5636290698</v>
      </c>
      <c r="BE67" s="77"/>
      <c r="BF67" s="107">
        <v>2504943.4738600706</v>
      </c>
      <c r="BG67" s="77"/>
      <c r="BH67" s="107">
        <v>3019749.5641105897</v>
      </c>
      <c r="BI67" s="77"/>
      <c r="BJ67" s="107">
        <v>3669888.5619992903</v>
      </c>
      <c r="BK67" s="77"/>
      <c r="BL67" s="107">
        <v>4203818.6949082604</v>
      </c>
      <c r="BM67" s="77"/>
      <c r="BN67" s="107">
        <v>4691878.8999164104</v>
      </c>
      <c r="BO67" s="77"/>
      <c r="BP67" s="107">
        <v>5313584.1314544501</v>
      </c>
      <c r="BQ67" s="77"/>
      <c r="BR67" s="107">
        <v>5839633.0999999996</v>
      </c>
      <c r="BS67" s="77"/>
      <c r="BT67" s="107">
        <v>6388830.2533371001</v>
      </c>
      <c r="BU67" s="77"/>
      <c r="BV67" s="107">
        <v>7174880.7782914685</v>
      </c>
      <c r="BW67" s="77"/>
      <c r="BX67" s="107">
        <v>671130.05750044016</v>
      </c>
      <c r="BY67" s="77"/>
      <c r="BZ67" s="108">
        <v>671130.05750044016</v>
      </c>
      <c r="CA67" s="76"/>
      <c r="CB67" s="108">
        <v>1197374.1734602097</v>
      </c>
      <c r="CC67" s="76"/>
      <c r="CD67" s="107">
        <v>2511727.8801382901</v>
      </c>
      <c r="CE67" s="77"/>
      <c r="CF67" s="107">
        <v>3038972.3587632007</v>
      </c>
      <c r="CG67" s="77"/>
      <c r="CH67" s="107">
        <v>3729266.2875944804</v>
      </c>
      <c r="CI67" s="77"/>
      <c r="CJ67" s="107">
        <v>4284140.7909387005</v>
      </c>
      <c r="CK67" s="77"/>
      <c r="CL67" s="107">
        <v>4796406.6463505309</v>
      </c>
      <c r="CM67" s="77"/>
      <c r="CN67" s="107">
        <v>5450055.8478446603</v>
      </c>
      <c r="CO67" s="77"/>
      <c r="CP67" s="107">
        <v>6043554.5785786798</v>
      </c>
      <c r="CQ67" s="77"/>
      <c r="CR67" s="107">
        <v>6577258.7216986306</v>
      </c>
      <c r="CS67" s="77"/>
      <c r="CT67" s="107">
        <v>7402459.5911382996</v>
      </c>
      <c r="CU67" s="77"/>
      <c r="CV67" s="107">
        <v>698155.8458142099</v>
      </c>
      <c r="CW67" s="77"/>
      <c r="CX67" s="107">
        <v>1199943.6815276402</v>
      </c>
      <c r="CY67" s="77"/>
      <c r="CZ67" s="107">
        <v>2022476.3898108297</v>
      </c>
      <c r="DA67" s="77"/>
      <c r="DB67" s="107">
        <v>2575538.1216243301</v>
      </c>
      <c r="DC67" s="77"/>
      <c r="DD67" s="107">
        <v>3107494.8606126201</v>
      </c>
      <c r="DE67" s="77"/>
      <c r="DF67" s="107">
        <v>3772888.5124237202</v>
      </c>
      <c r="DG67" s="77"/>
      <c r="DH67" s="109">
        <v>3772888.5124237202</v>
      </c>
      <c r="DI67" s="78"/>
      <c r="DJ67" s="18"/>
    </row>
    <row r="68" spans="1:114" s="90" customFormat="1" ht="13.5" customHeight="1">
      <c r="A68" s="59" t="s">
        <v>230</v>
      </c>
      <c r="B68" s="51">
        <v>4341328.5597475898</v>
      </c>
      <c r="C68" s="76"/>
      <c r="D68" s="53">
        <v>453711.86120622006</v>
      </c>
      <c r="E68" s="77"/>
      <c r="F68" s="53">
        <v>799599.59398241015</v>
      </c>
      <c r="G68" s="77"/>
      <c r="H68" s="53">
        <v>1462678.6117350301</v>
      </c>
      <c r="I68" s="77"/>
      <c r="J68" s="53">
        <v>1856543.2836633697</v>
      </c>
      <c r="K68" s="77"/>
      <c r="L68" s="53">
        <v>2228465.0935011199</v>
      </c>
      <c r="M68" s="77"/>
      <c r="N68" s="53">
        <v>2710444.8667400698</v>
      </c>
      <c r="O68" s="77"/>
      <c r="P68" s="53">
        <v>3107452.0446020095</v>
      </c>
      <c r="Q68" s="77"/>
      <c r="R68" s="107">
        <v>3484668.1875510397</v>
      </c>
      <c r="S68" s="77"/>
      <c r="T68" s="107">
        <v>3973205.3537388393</v>
      </c>
      <c r="U68" s="77"/>
      <c r="V68" s="107">
        <v>4404563.7512004897</v>
      </c>
      <c r="W68" s="77"/>
      <c r="X68" s="107">
        <v>4836608.9224493597</v>
      </c>
      <c r="Y68" s="77"/>
      <c r="Z68" s="107">
        <v>5566248.5867627701</v>
      </c>
      <c r="AA68" s="77"/>
      <c r="AB68" s="107">
        <v>543793.69999999995</v>
      </c>
      <c r="AC68" s="77"/>
      <c r="AD68" s="107">
        <v>979377.77883312013</v>
      </c>
      <c r="AE68" s="77"/>
      <c r="AF68" s="108">
        <v>1737019.1029849201</v>
      </c>
      <c r="AG68" s="76"/>
      <c r="AH68" s="108">
        <v>2113028.9863278503</v>
      </c>
      <c r="AI68" s="76"/>
      <c r="AJ68" s="108">
        <v>2469137.5943026897</v>
      </c>
      <c r="AK68" s="76"/>
      <c r="AL68" s="108">
        <v>3041658.6772712595</v>
      </c>
      <c r="AM68" s="76"/>
      <c r="AN68" s="108">
        <v>3571799.5136955804</v>
      </c>
      <c r="AO68" s="76"/>
      <c r="AP68" s="107">
        <v>4024402.1226153099</v>
      </c>
      <c r="AQ68" s="77"/>
      <c r="AR68" s="107">
        <v>4604772.5103728902</v>
      </c>
      <c r="AS68" s="77"/>
      <c r="AT68" s="107">
        <v>5071876.37941931</v>
      </c>
      <c r="AU68" s="77"/>
      <c r="AV68" s="107">
        <v>5542721.1889028801</v>
      </c>
      <c r="AW68" s="77"/>
      <c r="AX68" s="107">
        <v>6311852.8896747101</v>
      </c>
      <c r="AY68" s="77"/>
      <c r="AZ68" s="107">
        <v>600209.27787580003</v>
      </c>
      <c r="BA68" s="77"/>
      <c r="BB68" s="107">
        <v>1021706.2059470201</v>
      </c>
      <c r="BC68" s="77"/>
      <c r="BD68" s="107">
        <v>1814682.9587705098</v>
      </c>
      <c r="BE68" s="77"/>
      <c r="BF68" s="107">
        <v>2246768.39540713</v>
      </c>
      <c r="BG68" s="77"/>
      <c r="BH68" s="107">
        <v>2703348.9872901901</v>
      </c>
      <c r="BI68" s="77"/>
      <c r="BJ68" s="107">
        <v>3290424.1912481701</v>
      </c>
      <c r="BK68" s="77"/>
      <c r="BL68" s="107">
        <v>3763332.7941518202</v>
      </c>
      <c r="BM68" s="77"/>
      <c r="BN68" s="107">
        <v>4195337.7862856705</v>
      </c>
      <c r="BO68" s="77"/>
      <c r="BP68" s="107">
        <v>4760677.65750344</v>
      </c>
      <c r="BQ68" s="77"/>
      <c r="BR68" s="107">
        <v>5229639.7</v>
      </c>
      <c r="BS68" s="77"/>
      <c r="BT68" s="107">
        <v>5707386.7305077193</v>
      </c>
      <c r="BU68" s="77"/>
      <c r="BV68" s="107">
        <v>6423191.3351950692</v>
      </c>
      <c r="BW68" s="77"/>
      <c r="BX68" s="107">
        <v>590151.03687612002</v>
      </c>
      <c r="BY68" s="77"/>
      <c r="BZ68" s="108">
        <v>590151.03687612002</v>
      </c>
      <c r="CA68" s="76"/>
      <c r="CB68" s="108">
        <v>1058375.61867058</v>
      </c>
      <c r="CC68" s="76"/>
      <c r="CD68" s="107">
        <v>2233650.2830389403</v>
      </c>
      <c r="CE68" s="77"/>
      <c r="CF68" s="107">
        <v>2696774.7044817405</v>
      </c>
      <c r="CG68" s="77"/>
      <c r="CH68" s="107">
        <v>3312872.6617177301</v>
      </c>
      <c r="CI68" s="77"/>
      <c r="CJ68" s="107">
        <v>3806660.99988518</v>
      </c>
      <c r="CK68" s="77"/>
      <c r="CL68" s="107">
        <v>4253128.5362485405</v>
      </c>
      <c r="CM68" s="77"/>
      <c r="CN68" s="107">
        <v>4821914.4522334505</v>
      </c>
      <c r="CO68" s="77"/>
      <c r="CP68" s="107">
        <v>5355821.2131532095</v>
      </c>
      <c r="CQ68" s="77"/>
      <c r="CR68" s="107">
        <v>5823359.6013695905</v>
      </c>
      <c r="CS68" s="77"/>
      <c r="CT68" s="107">
        <v>6576751.94961356</v>
      </c>
      <c r="CU68" s="77"/>
      <c r="CV68" s="107">
        <v>615730.12600201997</v>
      </c>
      <c r="CW68" s="77"/>
      <c r="CX68" s="107">
        <v>1054841.9419628801</v>
      </c>
      <c r="CY68" s="77"/>
      <c r="CZ68" s="107">
        <v>1803185.2045727896</v>
      </c>
      <c r="DA68" s="77"/>
      <c r="DB68" s="107">
        <v>2289940.6627115901</v>
      </c>
      <c r="DC68" s="77"/>
      <c r="DD68" s="107">
        <v>2756133.2646862501</v>
      </c>
      <c r="DE68" s="77"/>
      <c r="DF68" s="107">
        <v>3356487.10172348</v>
      </c>
      <c r="DG68" s="77"/>
      <c r="DH68" s="109">
        <v>3356487.10172348</v>
      </c>
      <c r="DI68" s="78"/>
      <c r="DJ68" s="18"/>
    </row>
    <row r="69" spans="1:114" s="90" customFormat="1" ht="13.5" customHeight="1">
      <c r="A69" s="59" t="s">
        <v>231</v>
      </c>
      <c r="B69" s="51">
        <v>7682246.3751666602</v>
      </c>
      <c r="C69" s="76"/>
      <c r="D69" s="53">
        <v>668606.16007868014</v>
      </c>
      <c r="E69" s="77"/>
      <c r="F69" s="53">
        <v>1363567.0365266399</v>
      </c>
      <c r="G69" s="77"/>
      <c r="H69" s="53">
        <v>2133788.40867496</v>
      </c>
      <c r="I69" s="77"/>
      <c r="J69" s="53">
        <v>2660211.2324756896</v>
      </c>
      <c r="K69" s="77"/>
      <c r="L69" s="53">
        <v>3223738.2192770699</v>
      </c>
      <c r="M69" s="77"/>
      <c r="N69" s="53">
        <v>3892747.1564754206</v>
      </c>
      <c r="O69" s="77"/>
      <c r="P69" s="53">
        <v>4562891.2062376495</v>
      </c>
      <c r="Q69" s="77"/>
      <c r="R69" s="107">
        <v>5347874.886169659</v>
      </c>
      <c r="S69" s="77"/>
      <c r="T69" s="107">
        <v>6041623.5544990608</v>
      </c>
      <c r="U69" s="77"/>
      <c r="V69" s="107">
        <v>6578144.2425757488</v>
      </c>
      <c r="W69" s="77"/>
      <c r="X69" s="107">
        <v>7189836.6250987006</v>
      </c>
      <c r="Y69" s="77"/>
      <c r="Z69" s="107">
        <v>8335028.0774487583</v>
      </c>
      <c r="AA69" s="77"/>
      <c r="AB69" s="107">
        <v>731721.9</v>
      </c>
      <c r="AC69" s="77"/>
      <c r="AD69" s="107">
        <v>1534305.11625836</v>
      </c>
      <c r="AE69" s="77"/>
      <c r="AF69" s="108">
        <v>2268343.2443707297</v>
      </c>
      <c r="AG69" s="76"/>
      <c r="AH69" s="108">
        <v>2753940.8804305801</v>
      </c>
      <c r="AI69" s="76"/>
      <c r="AJ69" s="108">
        <v>3232124.0460475003</v>
      </c>
      <c r="AK69" s="76"/>
      <c r="AL69" s="108">
        <v>3972678.97084331</v>
      </c>
      <c r="AM69" s="76"/>
      <c r="AN69" s="108">
        <v>4616044.6940591997</v>
      </c>
      <c r="AO69" s="76"/>
      <c r="AP69" s="107">
        <v>5468304.1376647698</v>
      </c>
      <c r="AQ69" s="77"/>
      <c r="AR69" s="107">
        <v>6219501.9590440802</v>
      </c>
      <c r="AS69" s="77"/>
      <c r="AT69" s="107">
        <v>6788262.7359411195</v>
      </c>
      <c r="AU69" s="77"/>
      <c r="AV69" s="107">
        <v>7392693.05488858</v>
      </c>
      <c r="AW69" s="77"/>
      <c r="AX69" s="107">
        <v>8457926.2110179607</v>
      </c>
      <c r="AY69" s="77"/>
      <c r="AZ69" s="107">
        <v>757503.18246804993</v>
      </c>
      <c r="BA69" s="77"/>
      <c r="BB69" s="107">
        <v>1500236.0109705201</v>
      </c>
      <c r="BC69" s="77"/>
      <c r="BD69" s="107">
        <v>2266072.9310473404</v>
      </c>
      <c r="BE69" s="77"/>
      <c r="BF69" s="107">
        <v>2824128.9660870396</v>
      </c>
      <c r="BG69" s="77"/>
      <c r="BH69" s="107">
        <v>3415522.2608990497</v>
      </c>
      <c r="BI69" s="77"/>
      <c r="BJ69" s="107">
        <v>4086883.5154030998</v>
      </c>
      <c r="BK69" s="77"/>
      <c r="BL69" s="107">
        <v>4813611.2617656095</v>
      </c>
      <c r="BM69" s="77"/>
      <c r="BN69" s="107">
        <v>5651385.210102899</v>
      </c>
      <c r="BO69" s="77"/>
      <c r="BP69" s="107">
        <v>6355196.9091009088</v>
      </c>
      <c r="BQ69" s="77"/>
      <c r="BR69" s="107">
        <v>7000950.2862979695</v>
      </c>
      <c r="BS69" s="77"/>
      <c r="BT69" s="107">
        <v>7593741.1758683585</v>
      </c>
      <c r="BU69" s="77"/>
      <c r="BV69" s="107">
        <v>8714350.7806415595</v>
      </c>
      <c r="BW69" s="77"/>
      <c r="BX69" s="107">
        <v>772374.31033248</v>
      </c>
      <c r="BY69" s="77"/>
      <c r="BZ69" s="108">
        <v>772374.31033248</v>
      </c>
      <c r="CA69" s="76"/>
      <c r="CB69" s="108">
        <v>1069873.7940233801</v>
      </c>
      <c r="CC69" s="76"/>
      <c r="CD69" s="107">
        <v>3059961.1696522697</v>
      </c>
      <c r="CE69" s="77"/>
      <c r="CF69" s="107">
        <v>3705856.1854980397</v>
      </c>
      <c r="CG69" s="77"/>
      <c r="CH69" s="107">
        <v>4451471.9855985902</v>
      </c>
      <c r="CI69" s="77"/>
      <c r="CJ69" s="107">
        <v>5195414.0534924502</v>
      </c>
      <c r="CK69" s="77"/>
      <c r="CL69" s="107">
        <v>6056307.1810486093</v>
      </c>
      <c r="CM69" s="77"/>
      <c r="CN69" s="107">
        <v>6795004.9296202408</v>
      </c>
      <c r="CO69" s="77"/>
      <c r="CP69" s="107">
        <v>7464542.0456725704</v>
      </c>
      <c r="CQ69" s="77"/>
      <c r="CR69" s="107">
        <v>8164623.1424943898</v>
      </c>
      <c r="CS69" s="77"/>
      <c r="CT69" s="107">
        <v>9263765.2847008798</v>
      </c>
      <c r="CU69" s="77"/>
      <c r="CV69" s="107">
        <v>782968.26863522001</v>
      </c>
      <c r="CW69" s="77"/>
      <c r="CX69" s="107">
        <v>1594940.3392123899</v>
      </c>
      <c r="CY69" s="77"/>
      <c r="CZ69" s="107">
        <v>2387118.9574274803</v>
      </c>
      <c r="DA69" s="77"/>
      <c r="DB69" s="107">
        <v>3008596.5652105496</v>
      </c>
      <c r="DC69" s="77"/>
      <c r="DD69" s="107">
        <v>3679522.51450213</v>
      </c>
      <c r="DE69" s="77"/>
      <c r="DF69" s="107">
        <v>4391126.6767011303</v>
      </c>
      <c r="DG69" s="77"/>
      <c r="DH69" s="109">
        <v>4391126.6767011303</v>
      </c>
      <c r="DI69" s="78"/>
      <c r="DJ69" s="126"/>
    </row>
    <row r="70" spans="1:114" s="18" customFormat="1" ht="14.25" customHeight="1" thickBot="1">
      <c r="A70" s="110"/>
      <c r="B70" s="111"/>
      <c r="C70" s="112"/>
      <c r="D70" s="113"/>
      <c r="E70" s="114"/>
      <c r="F70" s="113"/>
      <c r="G70" s="114"/>
      <c r="H70" s="113"/>
      <c r="I70" s="114"/>
      <c r="J70" s="113"/>
      <c r="K70" s="114"/>
      <c r="L70" s="113"/>
      <c r="M70" s="114"/>
      <c r="N70" s="113"/>
      <c r="O70" s="114"/>
      <c r="P70" s="113"/>
      <c r="Q70" s="114"/>
      <c r="R70" s="113"/>
      <c r="S70" s="114"/>
      <c r="T70" s="113"/>
      <c r="U70" s="114"/>
      <c r="V70" s="113"/>
      <c r="W70" s="114"/>
      <c r="X70" s="113"/>
      <c r="Y70" s="114"/>
      <c r="Z70" s="113"/>
      <c r="AA70" s="114"/>
      <c r="AB70" s="113"/>
      <c r="AC70" s="114"/>
      <c r="AD70" s="113"/>
      <c r="AE70" s="114"/>
      <c r="AF70" s="111"/>
      <c r="AG70" s="112"/>
      <c r="AH70" s="111"/>
      <c r="AI70" s="112"/>
      <c r="AJ70" s="111"/>
      <c r="AK70" s="112"/>
      <c r="AL70" s="111"/>
      <c r="AM70" s="112"/>
      <c r="AN70" s="111"/>
      <c r="AO70" s="112"/>
      <c r="AP70" s="113"/>
      <c r="AQ70" s="114"/>
      <c r="AR70" s="113"/>
      <c r="AS70" s="114"/>
      <c r="AT70" s="113"/>
      <c r="AU70" s="114"/>
      <c r="AV70" s="113"/>
      <c r="AW70" s="114"/>
      <c r="AX70" s="113"/>
      <c r="AY70" s="114"/>
      <c r="AZ70" s="113"/>
      <c r="BA70" s="114"/>
      <c r="BB70" s="113"/>
      <c r="BC70" s="114"/>
      <c r="BD70" s="113"/>
      <c r="BE70" s="114"/>
      <c r="BF70" s="113"/>
      <c r="BG70" s="114"/>
      <c r="BH70" s="113"/>
      <c r="BI70" s="114"/>
      <c r="BJ70" s="113"/>
      <c r="BK70" s="114"/>
      <c r="BL70" s="113"/>
      <c r="BM70" s="114"/>
      <c r="BN70" s="113"/>
      <c r="BO70" s="114"/>
      <c r="BP70" s="113"/>
      <c r="BQ70" s="114"/>
      <c r="BR70" s="113"/>
      <c r="BS70" s="114"/>
      <c r="BT70" s="113"/>
      <c r="BU70" s="114"/>
      <c r="BV70" s="113"/>
      <c r="BW70" s="114"/>
      <c r="BX70" s="113"/>
      <c r="BY70" s="114"/>
      <c r="BZ70" s="111"/>
      <c r="CA70" s="112"/>
      <c r="CB70" s="111"/>
      <c r="CC70" s="112"/>
      <c r="CD70" s="113"/>
      <c r="CE70" s="114"/>
      <c r="CF70" s="113"/>
      <c r="CG70" s="114"/>
      <c r="CH70" s="113"/>
      <c r="CI70" s="114"/>
      <c r="CJ70" s="113"/>
      <c r="CK70" s="114"/>
      <c r="CL70" s="113"/>
      <c r="CM70" s="114"/>
      <c r="CN70" s="113"/>
      <c r="CO70" s="114"/>
      <c r="CP70" s="113"/>
      <c r="CQ70" s="114"/>
      <c r="CR70" s="113"/>
      <c r="CS70" s="114"/>
      <c r="CT70" s="113"/>
      <c r="CU70" s="114"/>
      <c r="CV70" s="113"/>
      <c r="CW70" s="114"/>
      <c r="CX70" s="113"/>
      <c r="CY70" s="114"/>
      <c r="CZ70" s="113"/>
      <c r="DA70" s="114"/>
      <c r="DB70" s="113"/>
      <c r="DC70" s="114"/>
      <c r="DD70" s="113"/>
      <c r="DE70" s="114"/>
      <c r="DF70" s="113"/>
      <c r="DG70" s="114"/>
      <c r="DH70" s="115"/>
      <c r="DI70" s="116"/>
      <c r="DJ70" s="126"/>
    </row>
    <row r="71" spans="1:114" s="18" customFormat="1" ht="14.25" customHeight="1">
      <c r="B71" s="90"/>
      <c r="C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</row>
    <row r="72" spans="1:114" s="18" customFormat="1" ht="13.5" customHeight="1">
      <c r="A72" s="118" t="s">
        <v>83</v>
      </c>
      <c r="B72" s="119"/>
      <c r="C72" s="119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20"/>
      <c r="BK72" s="120"/>
      <c r="BL72" s="120"/>
      <c r="BM72" s="120"/>
      <c r="BN72" s="120"/>
      <c r="BO72" s="120"/>
      <c r="BP72" s="120"/>
      <c r="BQ72" s="120"/>
      <c r="BR72" s="120"/>
      <c r="BS72" s="120"/>
      <c r="BT72" s="120"/>
      <c r="BU72" s="120"/>
      <c r="BV72" s="120"/>
      <c r="BW72" s="120"/>
      <c r="BX72" s="120"/>
      <c r="BY72" s="120"/>
      <c r="BZ72" s="120"/>
      <c r="CA72" s="120"/>
      <c r="CB72" s="120"/>
      <c r="CC72" s="120"/>
      <c r="CD72" s="120"/>
      <c r="CE72" s="120"/>
      <c r="CF72" s="120"/>
      <c r="CG72" s="120"/>
      <c r="CH72" s="120"/>
      <c r="CI72" s="120"/>
      <c r="CJ72" s="120"/>
      <c r="CK72" s="120"/>
      <c r="CL72" s="120"/>
      <c r="CM72" s="120"/>
      <c r="CN72" s="120"/>
      <c r="CO72" s="120"/>
      <c r="CP72" s="120"/>
      <c r="CQ72" s="120"/>
      <c r="CR72" s="120"/>
      <c r="CS72" s="120"/>
      <c r="CT72" s="120"/>
      <c r="CU72" s="120"/>
      <c r="CV72" s="120"/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</row>
    <row r="73" spans="1:114" s="18" customFormat="1" ht="13.5" customHeight="1">
      <c r="A73" s="16"/>
      <c r="B73" s="90"/>
      <c r="C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</row>
    <row r="74" spans="1:114" s="18" customFormat="1" ht="14.25" customHeight="1">
      <c r="A74" s="121"/>
      <c r="B74" s="122" t="s">
        <v>84</v>
      </c>
      <c r="C74" s="122" t="s">
        <v>327</v>
      </c>
      <c r="D74" s="123" t="s">
        <v>84</v>
      </c>
      <c r="E74" s="123" t="s">
        <v>327</v>
      </c>
      <c r="F74" s="123" t="s">
        <v>84</v>
      </c>
      <c r="G74" s="123" t="s">
        <v>327</v>
      </c>
      <c r="H74" s="123" t="s">
        <v>84</v>
      </c>
      <c r="I74" s="123" t="s">
        <v>327</v>
      </c>
      <c r="J74" s="123" t="s">
        <v>84</v>
      </c>
      <c r="K74" s="123" t="s">
        <v>327</v>
      </c>
      <c r="L74" s="123" t="s">
        <v>84</v>
      </c>
      <c r="M74" s="123" t="s">
        <v>327</v>
      </c>
      <c r="N74" s="123" t="s">
        <v>84</v>
      </c>
      <c r="O74" s="123" t="s">
        <v>327</v>
      </c>
      <c r="P74" s="123" t="s">
        <v>84</v>
      </c>
      <c r="Q74" s="123" t="s">
        <v>327</v>
      </c>
      <c r="R74" s="123" t="s">
        <v>84</v>
      </c>
      <c r="S74" s="123" t="s">
        <v>327</v>
      </c>
      <c r="T74" s="123" t="s">
        <v>84</v>
      </c>
      <c r="U74" s="123" t="s">
        <v>327</v>
      </c>
      <c r="V74" s="123" t="s">
        <v>84</v>
      </c>
      <c r="W74" s="123" t="s">
        <v>327</v>
      </c>
      <c r="X74" s="123" t="s">
        <v>84</v>
      </c>
      <c r="Y74" s="123" t="s">
        <v>327</v>
      </c>
      <c r="Z74" s="123" t="s">
        <v>84</v>
      </c>
      <c r="AA74" s="123" t="s">
        <v>327</v>
      </c>
      <c r="AB74" s="123" t="s">
        <v>84</v>
      </c>
      <c r="AC74" s="123" t="s">
        <v>327</v>
      </c>
      <c r="AD74" s="123" t="s">
        <v>84</v>
      </c>
      <c r="AE74" s="123" t="s">
        <v>327</v>
      </c>
      <c r="AF74" s="122" t="s">
        <v>84</v>
      </c>
      <c r="AG74" s="122" t="s">
        <v>327</v>
      </c>
      <c r="AH74" s="122" t="s">
        <v>84</v>
      </c>
      <c r="AI74" s="122" t="s">
        <v>327</v>
      </c>
      <c r="AJ74" s="122" t="s">
        <v>84</v>
      </c>
      <c r="AK74" s="122" t="s">
        <v>327</v>
      </c>
      <c r="AL74" s="122" t="s">
        <v>84</v>
      </c>
      <c r="AM74" s="122" t="s">
        <v>327</v>
      </c>
      <c r="AN74" s="122" t="s">
        <v>84</v>
      </c>
      <c r="AO74" s="122" t="s">
        <v>327</v>
      </c>
      <c r="AP74" s="123" t="s">
        <v>84</v>
      </c>
      <c r="AQ74" s="123" t="s">
        <v>327</v>
      </c>
      <c r="AR74" s="123" t="s">
        <v>84</v>
      </c>
      <c r="AS74" s="123" t="s">
        <v>327</v>
      </c>
      <c r="AT74" s="123" t="s">
        <v>84</v>
      </c>
      <c r="AU74" s="123" t="s">
        <v>327</v>
      </c>
      <c r="AV74" s="123" t="s">
        <v>84</v>
      </c>
      <c r="AW74" s="123" t="s">
        <v>327</v>
      </c>
      <c r="AX74" s="123" t="s">
        <v>84</v>
      </c>
      <c r="AY74" s="123" t="s">
        <v>327</v>
      </c>
      <c r="AZ74" s="123" t="s">
        <v>84</v>
      </c>
      <c r="BA74" s="123" t="s">
        <v>327</v>
      </c>
      <c r="BB74" s="123" t="s">
        <v>84</v>
      </c>
      <c r="BC74" s="123" t="s">
        <v>327</v>
      </c>
      <c r="BD74" s="123" t="s">
        <v>84</v>
      </c>
      <c r="BE74" s="123" t="s">
        <v>327</v>
      </c>
      <c r="BF74" s="123" t="s">
        <v>84</v>
      </c>
      <c r="BG74" s="123" t="s">
        <v>327</v>
      </c>
      <c r="BH74" s="123" t="s">
        <v>84</v>
      </c>
      <c r="BI74" s="123" t="s">
        <v>327</v>
      </c>
      <c r="BJ74" s="123" t="s">
        <v>84</v>
      </c>
      <c r="BK74" s="123" t="s">
        <v>327</v>
      </c>
      <c r="BL74" s="123" t="s">
        <v>84</v>
      </c>
      <c r="BM74" s="123" t="s">
        <v>327</v>
      </c>
      <c r="BN74" s="123" t="s">
        <v>84</v>
      </c>
      <c r="BO74" s="123" t="s">
        <v>327</v>
      </c>
      <c r="BP74" s="123" t="s">
        <v>84</v>
      </c>
      <c r="BQ74" s="123" t="s">
        <v>327</v>
      </c>
      <c r="BR74" s="123" t="s">
        <v>84</v>
      </c>
      <c r="BS74" s="123" t="s">
        <v>327</v>
      </c>
      <c r="BT74" s="123" t="s">
        <v>84</v>
      </c>
      <c r="BU74" s="123" t="s">
        <v>327</v>
      </c>
      <c r="BV74" s="123" t="s">
        <v>84</v>
      </c>
      <c r="BW74" s="123" t="s">
        <v>327</v>
      </c>
      <c r="BX74" s="123" t="s">
        <v>84</v>
      </c>
      <c r="BY74" s="123" t="s">
        <v>327</v>
      </c>
      <c r="BZ74" s="123" t="s">
        <v>84</v>
      </c>
      <c r="CA74" s="123" t="s">
        <v>327</v>
      </c>
      <c r="CB74" s="123" t="s">
        <v>84</v>
      </c>
      <c r="CC74" s="123" t="s">
        <v>327</v>
      </c>
      <c r="CD74" s="123" t="s">
        <v>84</v>
      </c>
      <c r="CE74" s="123" t="s">
        <v>327</v>
      </c>
      <c r="CF74" s="123" t="s">
        <v>84</v>
      </c>
      <c r="CG74" s="123" t="s">
        <v>327</v>
      </c>
      <c r="CH74" s="123" t="s">
        <v>84</v>
      </c>
      <c r="CI74" s="123" t="s">
        <v>327</v>
      </c>
      <c r="CJ74" s="123" t="s">
        <v>84</v>
      </c>
      <c r="CK74" s="123" t="s">
        <v>327</v>
      </c>
      <c r="CL74" s="123" t="s">
        <v>84</v>
      </c>
      <c r="CM74" s="123" t="s">
        <v>327</v>
      </c>
      <c r="CN74" s="123" t="s">
        <v>84</v>
      </c>
      <c r="CO74" s="123" t="s">
        <v>327</v>
      </c>
      <c r="CP74" s="123" t="s">
        <v>84</v>
      </c>
      <c r="CQ74" s="123" t="s">
        <v>327</v>
      </c>
      <c r="CR74" s="123" t="s">
        <v>84</v>
      </c>
      <c r="CS74" s="123" t="s">
        <v>327</v>
      </c>
      <c r="CT74" s="123" t="s">
        <v>84</v>
      </c>
      <c r="CU74" s="123" t="s">
        <v>327</v>
      </c>
      <c r="CV74" s="123" t="s">
        <v>84</v>
      </c>
      <c r="CW74" s="123" t="s">
        <v>327</v>
      </c>
      <c r="CX74" s="123" t="s">
        <v>84</v>
      </c>
      <c r="CY74" s="123" t="s">
        <v>327</v>
      </c>
      <c r="CZ74" s="123" t="s">
        <v>84</v>
      </c>
      <c r="DA74" s="123" t="s">
        <v>327</v>
      </c>
      <c r="DB74" s="123" t="s">
        <v>84</v>
      </c>
      <c r="DC74" s="123" t="s">
        <v>327</v>
      </c>
      <c r="DD74" s="123" t="s">
        <v>84</v>
      </c>
      <c r="DE74" s="123" t="s">
        <v>327</v>
      </c>
      <c r="DF74" s="123" t="s">
        <v>84</v>
      </c>
      <c r="DG74" s="123" t="s">
        <v>327</v>
      </c>
      <c r="DH74" s="123" t="s">
        <v>84</v>
      </c>
      <c r="DI74" s="123" t="s">
        <v>327</v>
      </c>
    </row>
    <row r="75" spans="1:114" s="18" customFormat="1" ht="18.75" customHeight="1">
      <c r="A75" s="124" t="s">
        <v>86</v>
      </c>
      <c r="B75" s="125" t="s">
        <v>88</v>
      </c>
      <c r="C75" s="125" t="s">
        <v>87</v>
      </c>
      <c r="D75" s="124" t="s">
        <v>88</v>
      </c>
      <c r="E75" s="124" t="s">
        <v>87</v>
      </c>
      <c r="F75" s="124" t="s">
        <v>88</v>
      </c>
      <c r="G75" s="124" t="s">
        <v>87</v>
      </c>
      <c r="H75" s="124" t="s">
        <v>88</v>
      </c>
      <c r="I75" s="124" t="s">
        <v>87</v>
      </c>
      <c r="J75" s="124" t="s">
        <v>88</v>
      </c>
      <c r="K75" s="124" t="s">
        <v>87</v>
      </c>
      <c r="L75" s="124" t="s">
        <v>88</v>
      </c>
      <c r="M75" s="124" t="s">
        <v>87</v>
      </c>
      <c r="N75" s="124" t="s">
        <v>88</v>
      </c>
      <c r="O75" s="124" t="s">
        <v>87</v>
      </c>
      <c r="P75" s="124" t="s">
        <v>88</v>
      </c>
      <c r="Q75" s="124" t="s">
        <v>87</v>
      </c>
      <c r="R75" s="124" t="s">
        <v>88</v>
      </c>
      <c r="S75" s="124" t="s">
        <v>87</v>
      </c>
      <c r="T75" s="124" t="s">
        <v>88</v>
      </c>
      <c r="U75" s="124" t="s">
        <v>87</v>
      </c>
      <c r="V75" s="124" t="s">
        <v>88</v>
      </c>
      <c r="W75" s="124" t="s">
        <v>87</v>
      </c>
      <c r="X75" s="124" t="s">
        <v>88</v>
      </c>
      <c r="Y75" s="124" t="s">
        <v>87</v>
      </c>
      <c r="Z75" s="124" t="s">
        <v>88</v>
      </c>
      <c r="AA75" s="124" t="s">
        <v>87</v>
      </c>
      <c r="AB75" s="124" t="s">
        <v>88</v>
      </c>
      <c r="AC75" s="124" t="s">
        <v>87</v>
      </c>
      <c r="AD75" s="124" t="s">
        <v>88</v>
      </c>
      <c r="AE75" s="124" t="s">
        <v>87</v>
      </c>
      <c r="AF75" s="125" t="s">
        <v>88</v>
      </c>
      <c r="AG75" s="125" t="s">
        <v>245</v>
      </c>
      <c r="AH75" s="125" t="s">
        <v>88</v>
      </c>
      <c r="AI75" s="125" t="s">
        <v>245</v>
      </c>
      <c r="AJ75" s="125" t="s">
        <v>88</v>
      </c>
      <c r="AK75" s="125" t="s">
        <v>245</v>
      </c>
      <c r="AL75" s="125" t="s">
        <v>88</v>
      </c>
      <c r="AM75" s="125" t="s">
        <v>245</v>
      </c>
      <c r="AN75" s="125" t="s">
        <v>88</v>
      </c>
      <c r="AO75" s="125" t="s">
        <v>245</v>
      </c>
      <c r="AP75" s="124" t="s">
        <v>88</v>
      </c>
      <c r="AQ75" s="124" t="s">
        <v>245</v>
      </c>
      <c r="AR75" s="124" t="s">
        <v>88</v>
      </c>
      <c r="AS75" s="124" t="s">
        <v>258</v>
      </c>
      <c r="AT75" s="124" t="s">
        <v>88</v>
      </c>
      <c r="AU75" s="124" t="s">
        <v>258</v>
      </c>
      <c r="AV75" s="124" t="s">
        <v>88</v>
      </c>
      <c r="AW75" s="124" t="s">
        <v>258</v>
      </c>
      <c r="AX75" s="124" t="s">
        <v>88</v>
      </c>
      <c r="AY75" s="124" t="s">
        <v>258</v>
      </c>
      <c r="AZ75" s="124" t="s">
        <v>88</v>
      </c>
      <c r="BA75" s="124" t="s">
        <v>258</v>
      </c>
      <c r="BB75" s="124" t="s">
        <v>269</v>
      </c>
      <c r="BC75" s="124" t="s">
        <v>258</v>
      </c>
      <c r="BD75" s="124" t="s">
        <v>269</v>
      </c>
      <c r="BE75" s="124" t="s">
        <v>258</v>
      </c>
      <c r="BF75" s="124" t="s">
        <v>269</v>
      </c>
      <c r="BG75" s="124" t="s">
        <v>258</v>
      </c>
      <c r="BH75" s="124" t="s">
        <v>269</v>
      </c>
      <c r="BI75" s="124" t="s">
        <v>258</v>
      </c>
      <c r="BJ75" s="124" t="s">
        <v>269</v>
      </c>
      <c r="BK75" s="124" t="s">
        <v>258</v>
      </c>
      <c r="BL75" s="124" t="s">
        <v>269</v>
      </c>
      <c r="BM75" s="124" t="s">
        <v>245</v>
      </c>
      <c r="BN75" s="124" t="s">
        <v>269</v>
      </c>
      <c r="BO75" s="124" t="s">
        <v>245</v>
      </c>
      <c r="BP75" s="124" t="s">
        <v>269</v>
      </c>
      <c r="BQ75" s="124" t="s">
        <v>245</v>
      </c>
      <c r="BR75" s="124" t="s">
        <v>278</v>
      </c>
      <c r="BS75" s="124" t="s">
        <v>245</v>
      </c>
      <c r="BT75" s="124" t="s">
        <v>278</v>
      </c>
      <c r="BU75" s="124" t="s">
        <v>245</v>
      </c>
      <c r="BV75" s="124" t="s">
        <v>278</v>
      </c>
      <c r="BW75" s="124" t="s">
        <v>245</v>
      </c>
      <c r="BX75" s="124" t="s">
        <v>278</v>
      </c>
      <c r="BY75" s="124" t="s">
        <v>245</v>
      </c>
      <c r="BZ75" s="124" t="s">
        <v>278</v>
      </c>
      <c r="CA75" s="124" t="s">
        <v>245</v>
      </c>
      <c r="CB75" s="124" t="s">
        <v>278</v>
      </c>
      <c r="CC75" s="124" t="s">
        <v>245</v>
      </c>
      <c r="CD75" s="124" t="s">
        <v>278</v>
      </c>
      <c r="CE75" s="124" t="s">
        <v>245</v>
      </c>
      <c r="CF75" s="124" t="s">
        <v>278</v>
      </c>
      <c r="CG75" s="124" t="s">
        <v>245</v>
      </c>
      <c r="CH75" s="124" t="s">
        <v>278</v>
      </c>
      <c r="CI75" s="124" t="s">
        <v>245</v>
      </c>
      <c r="CJ75" s="124" t="s">
        <v>278</v>
      </c>
      <c r="CK75" s="124" t="s">
        <v>245</v>
      </c>
      <c r="CL75" s="124" t="s">
        <v>278</v>
      </c>
      <c r="CM75" s="124" t="s">
        <v>245</v>
      </c>
      <c r="CN75" s="124" t="s">
        <v>278</v>
      </c>
      <c r="CO75" s="124" t="s">
        <v>245</v>
      </c>
      <c r="CP75" s="124" t="s">
        <v>278</v>
      </c>
      <c r="CQ75" s="124" t="s">
        <v>290</v>
      </c>
      <c r="CR75" s="124" t="s">
        <v>278</v>
      </c>
      <c r="CS75" s="124" t="s">
        <v>290</v>
      </c>
      <c r="CT75" s="124" t="s">
        <v>278</v>
      </c>
      <c r="CU75" s="124" t="s">
        <v>290</v>
      </c>
      <c r="CV75" s="124" t="s">
        <v>278</v>
      </c>
      <c r="CW75" s="124" t="s">
        <v>290</v>
      </c>
      <c r="CX75" s="124" t="s">
        <v>278</v>
      </c>
      <c r="CY75" s="124" t="s">
        <v>290</v>
      </c>
      <c r="CZ75" s="124" t="s">
        <v>278</v>
      </c>
      <c r="DA75" s="124" t="s">
        <v>290</v>
      </c>
      <c r="DB75" s="124" t="s">
        <v>278</v>
      </c>
      <c r="DC75" s="124" t="s">
        <v>290</v>
      </c>
      <c r="DD75" s="124" t="s">
        <v>278</v>
      </c>
      <c r="DE75" s="124" t="s">
        <v>290</v>
      </c>
      <c r="DF75" s="124" t="s">
        <v>278</v>
      </c>
      <c r="DG75" s="124" t="s">
        <v>290</v>
      </c>
      <c r="DH75" s="124" t="s">
        <v>278</v>
      </c>
      <c r="DI75" s="124" t="s">
        <v>290</v>
      </c>
    </row>
    <row r="76" spans="1:114" s="18" customFormat="1" ht="18.75" customHeight="1">
      <c r="A76" s="15" t="s">
        <v>284</v>
      </c>
      <c r="B76" s="26" t="s">
        <v>89</v>
      </c>
      <c r="C76" s="26" t="s">
        <v>87</v>
      </c>
      <c r="D76" s="15" t="s">
        <v>89</v>
      </c>
      <c r="E76" s="15" t="s">
        <v>87</v>
      </c>
      <c r="F76" s="15" t="s">
        <v>89</v>
      </c>
      <c r="G76" s="15" t="s">
        <v>87</v>
      </c>
      <c r="H76" s="15" t="s">
        <v>89</v>
      </c>
      <c r="I76" s="15" t="s">
        <v>87</v>
      </c>
      <c r="J76" s="15" t="s">
        <v>89</v>
      </c>
      <c r="K76" s="15" t="s">
        <v>87</v>
      </c>
      <c r="L76" s="15" t="s">
        <v>89</v>
      </c>
      <c r="M76" s="15" t="s">
        <v>87</v>
      </c>
      <c r="N76" s="15" t="s">
        <v>89</v>
      </c>
      <c r="O76" s="15" t="s">
        <v>87</v>
      </c>
      <c r="P76" s="15" t="s">
        <v>89</v>
      </c>
      <c r="Q76" s="15" t="s">
        <v>87</v>
      </c>
      <c r="R76" s="15" t="s">
        <v>89</v>
      </c>
      <c r="S76" s="15" t="s">
        <v>87</v>
      </c>
      <c r="T76" s="15" t="s">
        <v>89</v>
      </c>
      <c r="U76" s="15" t="s">
        <v>87</v>
      </c>
      <c r="V76" s="15" t="s">
        <v>89</v>
      </c>
      <c r="W76" s="15" t="s">
        <v>87</v>
      </c>
      <c r="X76" s="15" t="s">
        <v>89</v>
      </c>
      <c r="Y76" s="15" t="s">
        <v>87</v>
      </c>
      <c r="Z76" s="15" t="s">
        <v>89</v>
      </c>
      <c r="AA76" s="15" t="s">
        <v>245</v>
      </c>
      <c r="AB76" s="15" t="s">
        <v>89</v>
      </c>
      <c r="AC76" s="15" t="s">
        <v>245</v>
      </c>
      <c r="AD76" s="15" t="s">
        <v>89</v>
      </c>
      <c r="AE76" s="15" t="s">
        <v>245</v>
      </c>
      <c r="AF76" s="26" t="s">
        <v>89</v>
      </c>
      <c r="AG76" s="26" t="s">
        <v>245</v>
      </c>
      <c r="AH76" s="26" t="s">
        <v>89</v>
      </c>
      <c r="AI76" s="26" t="s">
        <v>245</v>
      </c>
      <c r="AJ76" s="26" t="s">
        <v>89</v>
      </c>
      <c r="AK76" s="26" t="s">
        <v>245</v>
      </c>
      <c r="AL76" s="26" t="s">
        <v>89</v>
      </c>
      <c r="AM76" s="26" t="s">
        <v>245</v>
      </c>
      <c r="AN76" s="26" t="s">
        <v>89</v>
      </c>
      <c r="AO76" s="26" t="s">
        <v>245</v>
      </c>
      <c r="AP76" s="15" t="s">
        <v>89</v>
      </c>
      <c r="AQ76" s="15" t="s">
        <v>245</v>
      </c>
      <c r="AR76" s="15" t="s">
        <v>89</v>
      </c>
      <c r="AS76" s="15" t="s">
        <v>245</v>
      </c>
      <c r="AT76" s="15" t="s">
        <v>89</v>
      </c>
      <c r="AU76" s="15" t="s">
        <v>245</v>
      </c>
      <c r="AV76" s="15" t="s">
        <v>89</v>
      </c>
      <c r="AW76" s="15" t="s">
        <v>245</v>
      </c>
      <c r="AX76" s="15" t="s">
        <v>89</v>
      </c>
      <c r="AY76" s="15" t="s">
        <v>245</v>
      </c>
      <c r="AZ76" s="15" t="s">
        <v>89</v>
      </c>
      <c r="BA76" s="15" t="s">
        <v>245</v>
      </c>
      <c r="BB76" s="15" t="s">
        <v>89</v>
      </c>
      <c r="BC76" s="15" t="s">
        <v>245</v>
      </c>
      <c r="BD76" s="15" t="s">
        <v>89</v>
      </c>
      <c r="BE76" s="15" t="s">
        <v>245</v>
      </c>
      <c r="BF76" s="15" t="s">
        <v>89</v>
      </c>
      <c r="BG76" s="15" t="s">
        <v>245</v>
      </c>
      <c r="BH76" s="15" t="s">
        <v>89</v>
      </c>
      <c r="BI76" s="15" t="s">
        <v>245</v>
      </c>
      <c r="BJ76" s="15" t="s">
        <v>89</v>
      </c>
      <c r="BK76" s="15" t="s">
        <v>245</v>
      </c>
      <c r="BL76" s="15" t="s">
        <v>89</v>
      </c>
      <c r="BM76" s="15" t="s">
        <v>245</v>
      </c>
      <c r="BN76" s="15" t="s">
        <v>89</v>
      </c>
      <c r="BO76" s="15" t="s">
        <v>245</v>
      </c>
      <c r="BP76" s="15" t="s">
        <v>89</v>
      </c>
      <c r="BQ76" s="15" t="s">
        <v>290</v>
      </c>
      <c r="BR76" s="15" t="s">
        <v>289</v>
      </c>
      <c r="BS76" s="15" t="s">
        <v>290</v>
      </c>
      <c r="BT76" s="15" t="s">
        <v>289</v>
      </c>
      <c r="BU76" s="15" t="s">
        <v>290</v>
      </c>
      <c r="BV76" s="15" t="s">
        <v>289</v>
      </c>
      <c r="BW76" s="15" t="s">
        <v>290</v>
      </c>
      <c r="BX76" s="15" t="s">
        <v>289</v>
      </c>
      <c r="BY76" s="15" t="s">
        <v>290</v>
      </c>
      <c r="BZ76" s="15" t="s">
        <v>289</v>
      </c>
      <c r="CA76" s="15" t="s">
        <v>290</v>
      </c>
      <c r="CB76" s="15" t="s">
        <v>289</v>
      </c>
      <c r="CC76" s="15" t="s">
        <v>290</v>
      </c>
      <c r="CD76" s="15" t="s">
        <v>289</v>
      </c>
      <c r="CE76" s="15" t="s">
        <v>290</v>
      </c>
      <c r="CF76" s="15" t="s">
        <v>289</v>
      </c>
      <c r="CG76" s="15" t="s">
        <v>290</v>
      </c>
      <c r="CH76" s="15" t="s">
        <v>289</v>
      </c>
      <c r="CI76" s="15" t="s">
        <v>290</v>
      </c>
      <c r="CJ76" s="15" t="s">
        <v>289</v>
      </c>
      <c r="CK76" s="15" t="s">
        <v>290</v>
      </c>
      <c r="CL76" s="15" t="s">
        <v>289</v>
      </c>
      <c r="CM76" s="15" t="s">
        <v>290</v>
      </c>
      <c r="CN76" s="15" t="s">
        <v>322</v>
      </c>
      <c r="CO76" s="15" t="s">
        <v>290</v>
      </c>
      <c r="CP76" s="15" t="s">
        <v>322</v>
      </c>
      <c r="CQ76" s="15" t="s">
        <v>290</v>
      </c>
      <c r="CR76" s="15" t="s">
        <v>322</v>
      </c>
      <c r="CS76" s="15" t="s">
        <v>290</v>
      </c>
      <c r="CT76" s="15" t="s">
        <v>322</v>
      </c>
      <c r="CU76" s="15" t="s">
        <v>290</v>
      </c>
      <c r="CV76" s="15" t="s">
        <v>322</v>
      </c>
      <c r="CW76" s="15" t="s">
        <v>290</v>
      </c>
      <c r="CX76" s="15" t="s">
        <v>322</v>
      </c>
      <c r="CY76" s="15" t="s">
        <v>290</v>
      </c>
      <c r="CZ76" s="15" t="s">
        <v>322</v>
      </c>
      <c r="DA76" s="15" t="s">
        <v>290</v>
      </c>
      <c r="DB76" s="15" t="s">
        <v>322</v>
      </c>
      <c r="DC76" s="15" t="s">
        <v>290</v>
      </c>
      <c r="DD76" s="15" t="s">
        <v>322</v>
      </c>
      <c r="DE76" s="15" t="s">
        <v>290</v>
      </c>
      <c r="DF76" s="15" t="s">
        <v>322</v>
      </c>
      <c r="DG76" s="15" t="s">
        <v>290</v>
      </c>
      <c r="DH76" s="15" t="s">
        <v>322</v>
      </c>
      <c r="DI76" s="15" t="s">
        <v>290</v>
      </c>
    </row>
    <row r="77" spans="1:114" s="18" customFormat="1" ht="18" customHeight="1">
      <c r="A77" s="127" t="s">
        <v>90</v>
      </c>
      <c r="B77" s="128" t="s">
        <v>88</v>
      </c>
      <c r="C77" s="128" t="s">
        <v>87</v>
      </c>
      <c r="D77" s="127" t="s">
        <v>88</v>
      </c>
      <c r="E77" s="127" t="s">
        <v>87</v>
      </c>
      <c r="F77" s="127" t="s">
        <v>88</v>
      </c>
      <c r="G77" s="127" t="s">
        <v>87</v>
      </c>
      <c r="H77" s="127" t="s">
        <v>88</v>
      </c>
      <c r="I77" s="127" t="s">
        <v>87</v>
      </c>
      <c r="J77" s="127" t="s">
        <v>88</v>
      </c>
      <c r="K77" s="127" t="s">
        <v>87</v>
      </c>
      <c r="L77" s="127" t="s">
        <v>88</v>
      </c>
      <c r="M77" s="127" t="s">
        <v>87</v>
      </c>
      <c r="N77" s="127" t="s">
        <v>88</v>
      </c>
      <c r="O77" s="127" t="s">
        <v>87</v>
      </c>
      <c r="P77" s="127" t="s">
        <v>88</v>
      </c>
      <c r="Q77" s="127" t="s">
        <v>87</v>
      </c>
      <c r="R77" s="127" t="s">
        <v>88</v>
      </c>
      <c r="S77" s="127" t="s">
        <v>87</v>
      </c>
      <c r="T77" s="127" t="s">
        <v>88</v>
      </c>
      <c r="U77" s="127" t="s">
        <v>87</v>
      </c>
      <c r="V77" s="127" t="s">
        <v>88</v>
      </c>
      <c r="W77" s="127" t="s">
        <v>87</v>
      </c>
      <c r="X77" s="127" t="s">
        <v>88</v>
      </c>
      <c r="Y77" s="127" t="s">
        <v>87</v>
      </c>
      <c r="Z77" s="127" t="s">
        <v>88</v>
      </c>
      <c r="AA77" s="127" t="s">
        <v>87</v>
      </c>
      <c r="AB77" s="127" t="s">
        <v>88</v>
      </c>
      <c r="AC77" s="127" t="s">
        <v>87</v>
      </c>
      <c r="AD77" s="127" t="s">
        <v>88</v>
      </c>
      <c r="AE77" s="127" t="s">
        <v>87</v>
      </c>
      <c r="AF77" s="128" t="s">
        <v>88</v>
      </c>
      <c r="AG77" s="128" t="s">
        <v>245</v>
      </c>
      <c r="AH77" s="128" t="s">
        <v>88</v>
      </c>
      <c r="AI77" s="128" t="s">
        <v>245</v>
      </c>
      <c r="AJ77" s="128" t="s">
        <v>88</v>
      </c>
      <c r="AK77" s="128" t="s">
        <v>245</v>
      </c>
      <c r="AL77" s="128" t="s">
        <v>88</v>
      </c>
      <c r="AM77" s="128" t="s">
        <v>245</v>
      </c>
      <c r="AN77" s="128" t="s">
        <v>88</v>
      </c>
      <c r="AO77" s="128" t="s">
        <v>245</v>
      </c>
      <c r="AP77" s="127" t="s">
        <v>88</v>
      </c>
      <c r="AQ77" s="127" t="s">
        <v>245</v>
      </c>
      <c r="AR77" s="127" t="s">
        <v>88</v>
      </c>
      <c r="AS77" s="127" t="s">
        <v>245</v>
      </c>
      <c r="AT77" s="127" t="s">
        <v>88</v>
      </c>
      <c r="AU77" s="127" t="s">
        <v>245</v>
      </c>
      <c r="AV77" s="127" t="s">
        <v>88</v>
      </c>
      <c r="AW77" s="127" t="s">
        <v>245</v>
      </c>
      <c r="AX77" s="127" t="s">
        <v>88</v>
      </c>
      <c r="AY77" s="127" t="s">
        <v>245</v>
      </c>
      <c r="AZ77" s="127" t="s">
        <v>88</v>
      </c>
      <c r="BA77" s="127" t="s">
        <v>245</v>
      </c>
      <c r="BB77" s="127" t="s">
        <v>88</v>
      </c>
      <c r="BC77" s="127" t="s">
        <v>245</v>
      </c>
      <c r="BD77" s="127" t="s">
        <v>88</v>
      </c>
      <c r="BE77" s="127" t="s">
        <v>245</v>
      </c>
      <c r="BF77" s="127" t="s">
        <v>88</v>
      </c>
      <c r="BG77" s="127" t="s">
        <v>245</v>
      </c>
      <c r="BH77" s="127" t="s">
        <v>88</v>
      </c>
      <c r="BI77" s="127" t="s">
        <v>245</v>
      </c>
      <c r="BJ77" s="127" t="s">
        <v>88</v>
      </c>
      <c r="BK77" s="127" t="s">
        <v>245</v>
      </c>
      <c r="BL77" s="127" t="s">
        <v>88</v>
      </c>
      <c r="BM77" s="127" t="s">
        <v>245</v>
      </c>
      <c r="BN77" s="127" t="s">
        <v>278</v>
      </c>
      <c r="BO77" s="127" t="s">
        <v>245</v>
      </c>
      <c r="BP77" s="127" t="s">
        <v>278</v>
      </c>
      <c r="BQ77" s="127" t="s">
        <v>245</v>
      </c>
      <c r="BR77" s="127" t="s">
        <v>278</v>
      </c>
      <c r="BS77" s="127" t="s">
        <v>245</v>
      </c>
      <c r="BT77" s="127" t="s">
        <v>278</v>
      </c>
      <c r="BU77" s="127" t="s">
        <v>245</v>
      </c>
      <c r="BV77" s="127" t="s">
        <v>278</v>
      </c>
      <c r="BW77" s="127" t="s">
        <v>245</v>
      </c>
      <c r="BX77" s="127" t="s">
        <v>278</v>
      </c>
      <c r="BY77" s="127" t="s">
        <v>245</v>
      </c>
      <c r="BZ77" s="127" t="s">
        <v>300</v>
      </c>
      <c r="CA77" s="127" t="s">
        <v>245</v>
      </c>
      <c r="CB77" s="127" t="s">
        <v>300</v>
      </c>
      <c r="CC77" s="127" t="s">
        <v>245</v>
      </c>
      <c r="CD77" s="127" t="s">
        <v>300</v>
      </c>
      <c r="CE77" s="127" t="s">
        <v>245</v>
      </c>
      <c r="CF77" s="127" t="s">
        <v>300</v>
      </c>
      <c r="CG77" s="127" t="s">
        <v>245</v>
      </c>
      <c r="CH77" s="127" t="s">
        <v>300</v>
      </c>
      <c r="CI77" s="127" t="s">
        <v>245</v>
      </c>
      <c r="CJ77" s="127" t="s">
        <v>300</v>
      </c>
      <c r="CK77" s="127" t="s">
        <v>245</v>
      </c>
      <c r="CL77" s="127" t="s">
        <v>300</v>
      </c>
      <c r="CM77" s="127" t="s">
        <v>245</v>
      </c>
      <c r="CN77" s="127" t="s">
        <v>300</v>
      </c>
      <c r="CO77" s="127" t="s">
        <v>245</v>
      </c>
      <c r="CP77" s="127" t="s">
        <v>300</v>
      </c>
      <c r="CQ77" s="127" t="s">
        <v>245</v>
      </c>
      <c r="CR77" s="127" t="s">
        <v>300</v>
      </c>
      <c r="CS77" s="127" t="s">
        <v>245</v>
      </c>
      <c r="CT77" s="127" t="s">
        <v>300</v>
      </c>
      <c r="CU77" s="127" t="s">
        <v>245</v>
      </c>
      <c r="CV77" s="127" t="s">
        <v>300</v>
      </c>
      <c r="CW77" s="127" t="s">
        <v>245</v>
      </c>
      <c r="CX77" s="127" t="s">
        <v>300</v>
      </c>
      <c r="CY77" s="127" t="s">
        <v>331</v>
      </c>
      <c r="CZ77" s="127" t="s">
        <v>300</v>
      </c>
      <c r="DA77" s="127" t="s">
        <v>331</v>
      </c>
      <c r="DB77" s="127" t="s">
        <v>300</v>
      </c>
      <c r="DC77" s="127" t="s">
        <v>331</v>
      </c>
      <c r="DD77" s="127" t="s">
        <v>300</v>
      </c>
      <c r="DE77" s="127" t="s">
        <v>331</v>
      </c>
      <c r="DF77" s="127" t="s">
        <v>300</v>
      </c>
      <c r="DG77" s="127" t="s">
        <v>331</v>
      </c>
      <c r="DH77" s="127" t="s">
        <v>300</v>
      </c>
      <c r="DI77" s="127" t="s">
        <v>331</v>
      </c>
    </row>
    <row r="78" spans="1:114" s="18" customFormat="1" ht="13.5" customHeight="1">
      <c r="B78" s="90"/>
      <c r="C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</row>
    <row r="79" spans="1:114" ht="12" customHeight="1">
      <c r="B79" s="26"/>
      <c r="C79" s="26"/>
    </row>
    <row r="80" spans="1:114" ht="12.75" customHeight="1">
      <c r="B80" s="26"/>
      <c r="C80" s="26"/>
    </row>
    <row r="81" spans="1:112" ht="13.5" customHeight="1">
      <c r="B81" s="26"/>
      <c r="C81" s="26"/>
    </row>
    <row r="82" spans="1:112" ht="13.5" customHeight="1" thickBot="1">
      <c r="B82" s="26"/>
      <c r="C82" s="26"/>
    </row>
    <row r="83" spans="1:112" s="18" customFormat="1" ht="13.5" customHeight="1" thickBot="1">
      <c r="A83" s="130" t="s">
        <v>91</v>
      </c>
      <c r="B83" s="131">
        <v>615.74</v>
      </c>
      <c r="C83" s="90"/>
      <c r="D83" s="132">
        <v>614.62</v>
      </c>
      <c r="F83" s="132">
        <v>614.78</v>
      </c>
      <c r="H83" s="132">
        <v>612.88</v>
      </c>
      <c r="J83" s="132">
        <v>614.85</v>
      </c>
      <c r="L83" s="132">
        <v>620.51</v>
      </c>
      <c r="N83" s="132">
        <v>620.27</v>
      </c>
      <c r="P83" s="132">
        <v>621.78</v>
      </c>
      <c r="R83" s="132">
        <v>625.87</v>
      </c>
      <c r="T83" s="132">
        <v>628.79999999999995</v>
      </c>
      <c r="V83" s="132">
        <v>641.04999999999995</v>
      </c>
      <c r="X83" s="132">
        <v>631.82000000000005</v>
      </c>
      <c r="Z83" s="132">
        <v>642.66</v>
      </c>
      <c r="AB83" s="132">
        <v>647.09</v>
      </c>
      <c r="AD83" s="132">
        <v>645.27</v>
      </c>
      <c r="AF83" s="131">
        <v>667.37</v>
      </c>
      <c r="AG83" s="90"/>
      <c r="AH83" s="131">
        <v>669.28</v>
      </c>
      <c r="AI83" s="90"/>
      <c r="AJ83" s="131">
        <v>688.85</v>
      </c>
      <c r="AK83" s="90"/>
      <c r="AL83" s="131">
        <v>692.27</v>
      </c>
      <c r="AM83" s="90"/>
      <c r="AN83" s="131">
        <v>672.62</v>
      </c>
      <c r="AO83" s="90"/>
      <c r="AP83" s="132">
        <v>658.73</v>
      </c>
      <c r="AR83" s="132">
        <v>629.41999999999996</v>
      </c>
      <c r="AT83" s="132">
        <v>619.66999999999996</v>
      </c>
      <c r="AV83" s="132">
        <v>604.29999999999995</v>
      </c>
      <c r="AX83" s="132">
        <v>597.64</v>
      </c>
      <c r="AZ83" s="132">
        <v>557.65</v>
      </c>
      <c r="BB83" s="132">
        <v>560.79</v>
      </c>
      <c r="BD83" s="132">
        <v>543.30999999999995</v>
      </c>
      <c r="BF83" s="132">
        <v>547.70000000000005</v>
      </c>
      <c r="BH83" s="132">
        <v>544.30999999999995</v>
      </c>
      <c r="BJ83" s="132">
        <v>547.86</v>
      </c>
      <c r="BL83" s="132">
        <v>547</v>
      </c>
      <c r="BN83" s="132">
        <v>538.17999999999995</v>
      </c>
      <c r="BP83" s="132">
        <v>541.5</v>
      </c>
      <c r="BR83" s="132">
        <v>535.16999999999996</v>
      </c>
      <c r="BT83" s="132">
        <v>536.54</v>
      </c>
      <c r="BV83" s="132">
        <v>523.72</v>
      </c>
      <c r="BX83" s="132">
        <v>518.29999999999995</v>
      </c>
      <c r="BZ83" s="132">
        <v>515.99</v>
      </c>
      <c r="CB83" s="132">
        <v>504.1</v>
      </c>
      <c r="CD83" s="132">
        <v>509.44</v>
      </c>
      <c r="CF83" s="132">
        <v>531.82000000000005</v>
      </c>
      <c r="CH83" s="132">
        <v>528.53</v>
      </c>
      <c r="CJ83" s="132">
        <v>524.1</v>
      </c>
      <c r="CL83" s="132">
        <v>520.66999999999996</v>
      </c>
      <c r="CN83" s="132">
        <v>519.02</v>
      </c>
      <c r="CP83" s="132">
        <v>513.84</v>
      </c>
      <c r="CR83" s="132">
        <v>510.01</v>
      </c>
      <c r="CT83" s="132">
        <v>511.53</v>
      </c>
      <c r="CV83" s="132">
        <v>509.68</v>
      </c>
      <c r="CX83" s="132">
        <v>505</v>
      </c>
      <c r="CZ83" s="132">
        <v>503.5</v>
      </c>
      <c r="DB83" s="132">
        <v>506.95</v>
      </c>
      <c r="DD83" s="132">
        <v>507.16</v>
      </c>
      <c r="DF83" s="132">
        <v>506.48</v>
      </c>
      <c r="DH83" s="132">
        <v>507.42</v>
      </c>
    </row>
    <row r="84" spans="1:112">
      <c r="B84" s="26"/>
      <c r="C84" s="26"/>
    </row>
    <row r="85" spans="1:112">
      <c r="A85" s="90" t="s">
        <v>92</v>
      </c>
    </row>
    <row r="86" spans="1:112">
      <c r="A86" s="26" t="s">
        <v>240</v>
      </c>
      <c r="B86" s="26"/>
      <c r="C86" s="26"/>
    </row>
    <row r="87" spans="1:112">
      <c r="A87" s="26" t="s">
        <v>238</v>
      </c>
      <c r="B87" s="26"/>
      <c r="C87" s="26"/>
    </row>
    <row r="88" spans="1:112" s="26" customFormat="1">
      <c r="A88" s="26" t="s">
        <v>93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</row>
    <row r="89" spans="1:112" s="26" customFormat="1">
      <c r="A89" s="26" t="s">
        <v>328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</row>
    <row r="90" spans="1:112">
      <c r="A90" s="26" t="s">
        <v>340</v>
      </c>
    </row>
    <row r="91" spans="1:112">
      <c r="A91" s="15" t="s">
        <v>95</v>
      </c>
    </row>
    <row r="92" spans="1:112">
      <c r="A92" s="26" t="s">
        <v>347</v>
      </c>
    </row>
    <row r="93" spans="1:112">
      <c r="A93" s="26"/>
    </row>
  </sheetData>
  <mergeCells count="59">
    <mergeCell ref="DH5:DI5"/>
    <mergeCell ref="CR5:CS5"/>
    <mergeCell ref="DD5:DE5"/>
    <mergeCell ref="CT5:CU5"/>
    <mergeCell ref="CZ5:DA5"/>
    <mergeCell ref="DF5:DG5"/>
    <mergeCell ref="DB5:DC5"/>
    <mergeCell ref="CX5:CY5"/>
    <mergeCell ref="CV5:CW5"/>
    <mergeCell ref="BV5:BW5"/>
    <mergeCell ref="CP5:CQ5"/>
    <mergeCell ref="BT5:BU5"/>
    <mergeCell ref="CB5:CC5"/>
    <mergeCell ref="CJ5:CK5"/>
    <mergeCell ref="CF5:CG5"/>
    <mergeCell ref="CD5:CE5"/>
    <mergeCell ref="BZ5:CA5"/>
    <mergeCell ref="BX5:BY5"/>
    <mergeCell ref="CH5:CI5"/>
    <mergeCell ref="CN5:CO5"/>
    <mergeCell ref="CL5:CM5"/>
    <mergeCell ref="BN5:BO5"/>
    <mergeCell ref="BR5:BS5"/>
    <mergeCell ref="AX5:AY5"/>
    <mergeCell ref="AV5:AW5"/>
    <mergeCell ref="AT5:AU5"/>
    <mergeCell ref="AZ5:BA5"/>
    <mergeCell ref="BP5:BQ5"/>
    <mergeCell ref="BL5:BM5"/>
    <mergeCell ref="BB5:BC5"/>
    <mergeCell ref="BJ5:BK5"/>
    <mergeCell ref="BH5:BI5"/>
    <mergeCell ref="D5:E5"/>
    <mergeCell ref="F5:G5"/>
    <mergeCell ref="BF5:BG5"/>
    <mergeCell ref="AB5:AC5"/>
    <mergeCell ref="BD5:BE5"/>
    <mergeCell ref="AP5:AQ5"/>
    <mergeCell ref="AH5:AI5"/>
    <mergeCell ref="AL5:AM5"/>
    <mergeCell ref="AJ5:AK5"/>
    <mergeCell ref="AN5:AO5"/>
    <mergeCell ref="AR5:AS5"/>
    <mergeCell ref="A1:BS1"/>
    <mergeCell ref="A2:BS2"/>
    <mergeCell ref="A5:A7"/>
    <mergeCell ref="H5:I5"/>
    <mergeCell ref="AF5:AG5"/>
    <mergeCell ref="J5:K5"/>
    <mergeCell ref="N5:O5"/>
    <mergeCell ref="P5:Q5"/>
    <mergeCell ref="AD5:AE5"/>
    <mergeCell ref="L5:M5"/>
    <mergeCell ref="Z5:AA5"/>
    <mergeCell ref="R5:S5"/>
    <mergeCell ref="T5:U5"/>
    <mergeCell ref="V5:W5"/>
    <mergeCell ref="X5:Y5"/>
    <mergeCell ref="B5:C5"/>
  </mergeCells>
  <phoneticPr fontId="0" type="noConversion"/>
  <hyperlinks>
    <hyperlink ref="DJ1" location="INDICE!I5" display="Å INDICE" xr:uid="{A9BEC8FC-2B8E-4C21-8FBD-9D1ED55698B1}"/>
  </hyperlinks>
  <printOptions horizontalCentered="1" verticalCentered="1"/>
  <pageMargins left="0.35433070866141736" right="0.35433070866141736" top="0.27559055118110237" bottom="0.62992125984251968" header="0" footer="0.51181102362204722"/>
  <pageSetup scale="46" orientation="landscape" r:id="rId1"/>
  <headerFooter alignWithMargins="0"/>
  <rowBreaks count="1" manualBreakCount="1">
    <brk id="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79998168889431442"/>
    <pageSetUpPr fitToPage="1"/>
  </sheetPr>
  <dimension ref="A1:DL92"/>
  <sheetViews>
    <sheetView showGridLines="0" tabSelected="1" zoomScaleNormal="100" zoomScaleSheetLayoutView="100" workbookViewId="0">
      <pane xSplit="1" ySplit="6" topLeftCell="DF7" activePane="bottomRight" state="frozen"/>
      <selection pane="topRight" activeCell="H141" sqref="H141"/>
      <selection pane="bottomLeft" activeCell="H141" sqref="H141"/>
      <selection pane="bottomRight" activeCell="DJ9" sqref="DJ9"/>
    </sheetView>
  </sheetViews>
  <sheetFormatPr baseColWidth="10" defaultColWidth="11.44140625" defaultRowHeight="14.4" outlineLevelCol="1"/>
  <cols>
    <col min="1" max="1" width="25" style="15" customWidth="1"/>
    <col min="2" max="25" width="11.44140625" style="15" hidden="1" customWidth="1" outlineLevel="1"/>
    <col min="26" max="26" width="16.5546875" style="15" hidden="1" customWidth="1" outlineLevel="1"/>
    <col min="27" max="27" width="11.5546875" style="15" hidden="1" customWidth="1" outlineLevel="1"/>
    <col min="28" max="28" width="17.109375" style="15" hidden="1" customWidth="1" outlineLevel="1"/>
    <col min="29" max="29" width="11.5546875" style="15" hidden="1" customWidth="1" outlineLevel="1"/>
    <col min="30" max="30" width="17" style="15" hidden="1" customWidth="1" outlineLevel="1"/>
    <col min="31" max="31" width="11.5546875" style="15" hidden="1" customWidth="1" outlineLevel="1"/>
    <col min="32" max="32" width="16.21875" style="26" hidden="1" customWidth="1" outlineLevel="1"/>
    <col min="33" max="33" width="11.5546875" style="26" hidden="1" customWidth="1" outlineLevel="1"/>
    <col min="34" max="34" width="17" style="26" hidden="1" customWidth="1" outlineLevel="1"/>
    <col min="35" max="35" width="11.5546875" style="26" hidden="1" customWidth="1" outlineLevel="1"/>
    <col min="36" max="36" width="12.5546875" style="26" hidden="1" customWidth="1" outlineLevel="1"/>
    <col min="37" max="37" width="11.33203125" style="26" hidden="1" customWidth="1" outlineLevel="1"/>
    <col min="38" max="38" width="12.5546875" style="26" hidden="1" customWidth="1" outlineLevel="1"/>
    <col min="39" max="39" width="11.33203125" style="26" hidden="1" customWidth="1" outlineLevel="1"/>
    <col min="40" max="40" width="12.5546875" style="26" hidden="1" customWidth="1" outlineLevel="1"/>
    <col min="41" max="41" width="11.33203125" style="26" hidden="1" customWidth="1" outlineLevel="1"/>
    <col min="42" max="42" width="12.5546875" style="15" hidden="1" customWidth="1" outlineLevel="1"/>
    <col min="43" max="43" width="11.33203125" style="15" hidden="1" customWidth="1" outlineLevel="1"/>
    <col min="44" max="44" width="12.5546875" style="15" hidden="1" customWidth="1" outlineLevel="1"/>
    <col min="45" max="45" width="11.33203125" style="15" hidden="1" customWidth="1" outlineLevel="1"/>
    <col min="46" max="46" width="12.5546875" style="15" hidden="1" customWidth="1" outlineLevel="1"/>
    <col min="47" max="47" width="11.33203125" style="15" hidden="1" customWidth="1" outlineLevel="1"/>
    <col min="48" max="48" width="12.5546875" style="15" hidden="1" customWidth="1" outlineLevel="1"/>
    <col min="49" max="49" width="1.88671875" style="15" hidden="1" customWidth="1" outlineLevel="1"/>
    <col min="50" max="50" width="17.5546875" style="15" customWidth="1" collapsed="1"/>
    <col min="51" max="51" width="11.33203125" style="15" bestFit="1" customWidth="1"/>
    <col min="52" max="52" width="17.33203125" style="15" bestFit="1" customWidth="1"/>
    <col min="53" max="53" width="11.33203125" style="15" customWidth="1"/>
    <col min="54" max="54" width="17.21875" style="15" bestFit="1" customWidth="1"/>
    <col min="55" max="55" width="11.33203125" style="15" customWidth="1"/>
    <col min="56" max="56" width="17.109375" style="15" bestFit="1" customWidth="1"/>
    <col min="57" max="57" width="11.33203125" style="15" customWidth="1"/>
    <col min="58" max="58" width="16.88671875" style="15" bestFit="1" customWidth="1"/>
    <col min="59" max="59" width="11.33203125" style="15" customWidth="1"/>
    <col min="60" max="60" width="17.21875" style="15" bestFit="1" customWidth="1"/>
    <col min="61" max="61" width="11.33203125" style="15" customWidth="1"/>
    <col min="62" max="62" width="12.5546875" style="15" customWidth="1"/>
    <col min="63" max="63" width="11.33203125" style="15" customWidth="1"/>
    <col min="64" max="64" width="12.5546875" style="15" customWidth="1"/>
    <col min="65" max="65" width="11.33203125" style="15" customWidth="1"/>
    <col min="66" max="66" width="16.6640625" style="15" bestFit="1" customWidth="1"/>
    <col min="67" max="67" width="11.33203125" style="15" customWidth="1"/>
    <col min="68" max="68" width="16.6640625" style="15" customWidth="1"/>
    <col min="69" max="69" width="11.33203125" style="15" bestFit="1" customWidth="1"/>
    <col min="70" max="70" width="19.109375" style="15" customWidth="1"/>
    <col min="71" max="71" width="11.33203125" style="15" bestFit="1" customWidth="1"/>
    <col min="72" max="72" width="19.109375" style="15" customWidth="1"/>
    <col min="73" max="73" width="11.33203125" style="15" bestFit="1" customWidth="1"/>
    <col min="74" max="74" width="19.109375" style="15" customWidth="1"/>
    <col min="75" max="75" width="11.33203125" style="15" bestFit="1" customWidth="1"/>
    <col min="76" max="76" width="19.109375" style="15" customWidth="1"/>
    <col min="77" max="77" width="11.33203125" style="15" bestFit="1" customWidth="1"/>
    <col min="78" max="78" width="19.109375" style="15" customWidth="1"/>
    <col min="79" max="79" width="11.33203125" style="15" bestFit="1" customWidth="1"/>
    <col min="80" max="80" width="19.109375" style="15" customWidth="1"/>
    <col min="81" max="81" width="11.33203125" style="15" bestFit="1" customWidth="1"/>
    <col min="82" max="82" width="19.109375" style="15" customWidth="1"/>
    <col min="83" max="83" width="11.33203125" style="15" bestFit="1" customWidth="1"/>
    <col min="84" max="84" width="19.109375" style="15" customWidth="1"/>
    <col min="85" max="85" width="11.33203125" style="15" bestFit="1" customWidth="1"/>
    <col min="86" max="86" width="19.109375" style="15" customWidth="1"/>
    <col min="87" max="87" width="11.33203125" style="15" bestFit="1" customWidth="1"/>
    <col min="88" max="88" width="19.109375" style="15" customWidth="1"/>
    <col min="89" max="89" width="11.33203125" style="15" bestFit="1" customWidth="1"/>
    <col min="90" max="90" width="19.109375" style="15" customWidth="1"/>
    <col min="91" max="91" width="11.33203125" style="15" bestFit="1" customWidth="1"/>
    <col min="92" max="92" width="19.109375" style="15" customWidth="1"/>
    <col min="93" max="93" width="11.33203125" style="15" bestFit="1" customWidth="1"/>
    <col min="94" max="94" width="19.109375" style="15" customWidth="1"/>
    <col min="95" max="95" width="11.33203125" style="15" bestFit="1" customWidth="1"/>
    <col min="96" max="96" width="19.109375" style="15" customWidth="1"/>
    <col min="97" max="97" width="11.33203125" style="15" bestFit="1" customWidth="1"/>
    <col min="98" max="98" width="19.109375" style="15" customWidth="1"/>
    <col min="99" max="99" width="11.33203125" style="15" bestFit="1" customWidth="1"/>
    <col min="100" max="100" width="19.109375" style="15" customWidth="1"/>
    <col min="101" max="101" width="11.33203125" style="15" bestFit="1" customWidth="1"/>
    <col min="102" max="102" width="19.109375" style="15" customWidth="1"/>
    <col min="103" max="103" width="11.33203125" style="15" bestFit="1" customWidth="1"/>
    <col min="104" max="104" width="19.109375" style="15" customWidth="1"/>
    <col min="105" max="105" width="11.33203125" style="15" bestFit="1" customWidth="1"/>
    <col min="106" max="106" width="19.109375" style="15" customWidth="1"/>
    <col min="107" max="107" width="11.33203125" style="15" bestFit="1" customWidth="1"/>
    <col min="108" max="108" width="19.109375" style="15" customWidth="1"/>
    <col min="109" max="109" width="11.33203125" style="15" bestFit="1" customWidth="1"/>
    <col min="110" max="110" width="19.109375" style="15" customWidth="1"/>
    <col min="111" max="111" width="11.33203125" style="15" bestFit="1" customWidth="1"/>
    <col min="112" max="112" width="19.109375" style="15" customWidth="1"/>
    <col min="113" max="113" width="11.33203125" style="15" bestFit="1" customWidth="1"/>
    <col min="114" max="114" width="17.109375" style="15" bestFit="1" customWidth="1"/>
    <col min="115" max="116" width="11.44140625" style="15"/>
    <col min="117" max="117" width="11.44140625" style="15" customWidth="1"/>
    <col min="118" max="16384" width="11.44140625" style="15"/>
  </cols>
  <sheetData>
    <row r="1" spans="1:116" ht="30" customHeight="1">
      <c r="A1" s="484" t="s">
        <v>96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96"/>
      <c r="DA1" s="296"/>
      <c r="DB1" s="296"/>
      <c r="DC1" s="296"/>
      <c r="DD1" s="296"/>
      <c r="DE1" s="296"/>
      <c r="DF1" s="296"/>
      <c r="DG1" s="296"/>
      <c r="DH1" s="296"/>
      <c r="DI1" s="296"/>
      <c r="DJ1" s="396" t="s">
        <v>41</v>
      </c>
    </row>
    <row r="2" spans="1:116" ht="15">
      <c r="A2" s="485" t="s">
        <v>97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  <c r="BC2" s="485"/>
      <c r="BD2" s="485"/>
      <c r="BE2" s="485"/>
      <c r="BF2" s="485"/>
      <c r="BG2" s="485"/>
      <c r="BH2" s="485"/>
      <c r="BI2" s="485"/>
      <c r="BJ2" s="485"/>
      <c r="BK2" s="485"/>
      <c r="BL2" s="485"/>
      <c r="BM2" s="485"/>
      <c r="BN2" s="485"/>
      <c r="BO2" s="485"/>
      <c r="BP2" s="485"/>
      <c r="BQ2" s="485"/>
      <c r="BR2" s="485"/>
      <c r="BS2" s="485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35"/>
    </row>
    <row r="3" spans="1:116" ht="15" thickBot="1">
      <c r="A3" s="134"/>
      <c r="C3" s="133"/>
      <c r="E3" s="133"/>
      <c r="G3" s="133"/>
      <c r="I3" s="133"/>
      <c r="K3" s="133"/>
      <c r="M3" s="133"/>
      <c r="O3" s="133"/>
      <c r="Q3" s="133"/>
      <c r="S3" s="133"/>
      <c r="U3" s="133"/>
      <c r="W3" s="133"/>
      <c r="Y3" s="133"/>
      <c r="AA3" s="133"/>
      <c r="AC3" s="133"/>
      <c r="AE3" s="133"/>
      <c r="AG3" s="135"/>
      <c r="AI3" s="135"/>
      <c r="AK3" s="135"/>
      <c r="AM3" s="135"/>
      <c r="AO3" s="135"/>
      <c r="AQ3" s="133"/>
      <c r="AS3" s="133"/>
      <c r="AU3" s="133"/>
      <c r="AW3" s="133"/>
      <c r="AY3" s="133"/>
      <c r="BA3" s="133"/>
      <c r="BC3" s="133"/>
      <c r="BE3" s="133"/>
      <c r="BG3" s="133"/>
      <c r="BI3" s="133"/>
      <c r="BK3" s="133"/>
      <c r="BM3" s="133"/>
      <c r="BO3" s="133"/>
      <c r="BQ3" s="133"/>
      <c r="BS3" s="133"/>
      <c r="BU3" s="133"/>
      <c r="BW3" s="133"/>
      <c r="BY3" s="133"/>
      <c r="CA3" s="133"/>
      <c r="CC3" s="133"/>
      <c r="CE3" s="133"/>
      <c r="CG3" s="133"/>
      <c r="CI3" s="133"/>
      <c r="CK3" s="133"/>
      <c r="CM3" s="133"/>
      <c r="CO3" s="133"/>
      <c r="CQ3" s="133"/>
      <c r="CS3" s="133"/>
      <c r="CU3" s="133"/>
      <c r="CW3" s="133"/>
      <c r="CY3" s="133"/>
      <c r="DA3" s="133"/>
      <c r="DC3" s="133"/>
      <c r="DE3" s="133"/>
      <c r="DG3" s="133"/>
      <c r="DI3" s="133"/>
      <c r="DJ3" s="129"/>
    </row>
    <row r="4" spans="1:116">
      <c r="A4" s="475" t="s">
        <v>43</v>
      </c>
      <c r="B4" s="480" t="s">
        <v>44</v>
      </c>
      <c r="C4" s="481"/>
      <c r="D4" s="478" t="s">
        <v>45</v>
      </c>
      <c r="E4" s="479"/>
      <c r="F4" s="478" t="s">
        <v>46</v>
      </c>
      <c r="G4" s="479"/>
      <c r="H4" s="478" t="s">
        <v>47</v>
      </c>
      <c r="I4" s="479"/>
      <c r="J4" s="478" t="s">
        <v>48</v>
      </c>
      <c r="K4" s="479"/>
      <c r="L4" s="478" t="s">
        <v>223</v>
      </c>
      <c r="M4" s="479"/>
      <c r="N4" s="478" t="s">
        <v>224</v>
      </c>
      <c r="O4" s="479"/>
      <c r="P4" s="478" t="s">
        <v>226</v>
      </c>
      <c r="Q4" s="479"/>
      <c r="R4" s="478" t="s">
        <v>227</v>
      </c>
      <c r="S4" s="479"/>
      <c r="T4" s="478" t="s">
        <v>228</v>
      </c>
      <c r="U4" s="479"/>
      <c r="V4" s="478" t="s">
        <v>232</v>
      </c>
      <c r="W4" s="479"/>
      <c r="X4" s="478" t="s">
        <v>233</v>
      </c>
      <c r="Y4" s="479"/>
      <c r="Z4" s="478" t="s">
        <v>234</v>
      </c>
      <c r="AA4" s="479"/>
      <c r="AB4" s="478" t="s">
        <v>241</v>
      </c>
      <c r="AC4" s="479"/>
      <c r="AD4" s="478" t="s">
        <v>243</v>
      </c>
      <c r="AE4" s="479"/>
      <c r="AF4" s="480" t="s">
        <v>244</v>
      </c>
      <c r="AG4" s="481"/>
      <c r="AH4" s="480" t="s">
        <v>246</v>
      </c>
      <c r="AI4" s="481"/>
      <c r="AJ4" s="480" t="s">
        <v>248</v>
      </c>
      <c r="AK4" s="481"/>
      <c r="AL4" s="480" t="s">
        <v>250</v>
      </c>
      <c r="AM4" s="481"/>
      <c r="AN4" s="480" t="s">
        <v>252</v>
      </c>
      <c r="AO4" s="481"/>
      <c r="AP4" s="478" t="s">
        <v>254</v>
      </c>
      <c r="AQ4" s="479"/>
      <c r="AR4" s="478" t="s">
        <v>256</v>
      </c>
      <c r="AS4" s="479"/>
      <c r="AT4" s="478" t="s">
        <v>259</v>
      </c>
      <c r="AU4" s="479"/>
      <c r="AV4" s="478" t="s">
        <v>262</v>
      </c>
      <c r="AW4" s="479"/>
      <c r="AX4" s="478" t="s">
        <v>264</v>
      </c>
      <c r="AY4" s="479"/>
      <c r="AZ4" s="478" t="s">
        <v>267</v>
      </c>
      <c r="BA4" s="479"/>
      <c r="BB4" s="478" t="s">
        <v>268</v>
      </c>
      <c r="BC4" s="479"/>
      <c r="BD4" s="478" t="s">
        <v>270</v>
      </c>
      <c r="BE4" s="479"/>
      <c r="BF4" s="478" t="s">
        <v>271</v>
      </c>
      <c r="BG4" s="479"/>
      <c r="BH4" s="478" t="s">
        <v>272</v>
      </c>
      <c r="BI4" s="479"/>
      <c r="BJ4" s="478" t="s">
        <v>274</v>
      </c>
      <c r="BK4" s="479"/>
      <c r="BL4" s="478" t="s">
        <v>275</v>
      </c>
      <c r="BM4" s="479"/>
      <c r="BN4" s="478" t="s">
        <v>277</v>
      </c>
      <c r="BO4" s="479"/>
      <c r="BP4" s="478" t="s">
        <v>280</v>
      </c>
      <c r="BQ4" s="479"/>
      <c r="BR4" s="478" t="s">
        <v>288</v>
      </c>
      <c r="BS4" s="479"/>
      <c r="BT4" s="478" t="s">
        <v>292</v>
      </c>
      <c r="BU4" s="479"/>
      <c r="BV4" s="478" t="s">
        <v>294</v>
      </c>
      <c r="BW4" s="479"/>
      <c r="BX4" s="478" t="s">
        <v>295</v>
      </c>
      <c r="BY4" s="479"/>
      <c r="BZ4" s="480" t="s">
        <v>299</v>
      </c>
      <c r="CA4" s="481"/>
      <c r="CB4" s="480" t="s">
        <v>301</v>
      </c>
      <c r="CC4" s="481"/>
      <c r="CD4" s="478" t="s">
        <v>302</v>
      </c>
      <c r="CE4" s="479"/>
      <c r="CF4" s="478" t="s">
        <v>303</v>
      </c>
      <c r="CG4" s="479"/>
      <c r="CH4" s="478" t="s">
        <v>304</v>
      </c>
      <c r="CI4" s="479"/>
      <c r="CJ4" s="478" t="s">
        <v>305</v>
      </c>
      <c r="CK4" s="479"/>
      <c r="CL4" s="478" t="s">
        <v>306</v>
      </c>
      <c r="CM4" s="479"/>
      <c r="CN4" s="478" t="s">
        <v>307</v>
      </c>
      <c r="CO4" s="479"/>
      <c r="CP4" s="478" t="s">
        <v>311</v>
      </c>
      <c r="CQ4" s="479"/>
      <c r="CR4" s="478" t="s">
        <v>313</v>
      </c>
      <c r="CS4" s="479"/>
      <c r="CT4" s="478" t="s">
        <v>316</v>
      </c>
      <c r="CU4" s="479"/>
      <c r="CV4" s="478" t="s">
        <v>323</v>
      </c>
      <c r="CW4" s="479"/>
      <c r="CX4" s="478" t="s">
        <v>330</v>
      </c>
      <c r="CY4" s="479"/>
      <c r="CZ4" s="478" t="s">
        <v>334</v>
      </c>
      <c r="DA4" s="479"/>
      <c r="DB4" s="478" t="s">
        <v>336</v>
      </c>
      <c r="DC4" s="479"/>
      <c r="DD4" s="478" t="s">
        <v>337</v>
      </c>
      <c r="DE4" s="479"/>
      <c r="DF4" s="478" t="s">
        <v>338</v>
      </c>
      <c r="DG4" s="479"/>
      <c r="DH4" s="482" t="s">
        <v>341</v>
      </c>
      <c r="DI4" s="483"/>
      <c r="DJ4" s="27"/>
    </row>
    <row r="5" spans="1:116" ht="12.75" customHeight="1">
      <c r="A5" s="476"/>
      <c r="B5" s="29" t="s">
        <v>49</v>
      </c>
      <c r="C5" s="30" t="s">
        <v>50</v>
      </c>
      <c r="D5" s="31" t="s">
        <v>49</v>
      </c>
      <c r="E5" s="32" t="s">
        <v>50</v>
      </c>
      <c r="F5" s="31" t="s">
        <v>49</v>
      </c>
      <c r="G5" s="32" t="s">
        <v>50</v>
      </c>
      <c r="H5" s="31" t="s">
        <v>49</v>
      </c>
      <c r="I5" s="32" t="s">
        <v>50</v>
      </c>
      <c r="J5" s="31" t="s">
        <v>49</v>
      </c>
      <c r="K5" s="32" t="s">
        <v>50</v>
      </c>
      <c r="L5" s="31" t="s">
        <v>49</v>
      </c>
      <c r="M5" s="32" t="s">
        <v>50</v>
      </c>
      <c r="N5" s="31" t="s">
        <v>49</v>
      </c>
      <c r="O5" s="32" t="s">
        <v>50</v>
      </c>
      <c r="P5" s="31" t="s">
        <v>49</v>
      </c>
      <c r="Q5" s="32" t="s">
        <v>50</v>
      </c>
      <c r="R5" s="31" t="s">
        <v>49</v>
      </c>
      <c r="S5" s="32" t="s">
        <v>50</v>
      </c>
      <c r="T5" s="31" t="s">
        <v>49</v>
      </c>
      <c r="U5" s="32" t="s">
        <v>50</v>
      </c>
      <c r="V5" s="31" t="s">
        <v>49</v>
      </c>
      <c r="W5" s="32" t="s">
        <v>50</v>
      </c>
      <c r="X5" s="31" t="s">
        <v>49</v>
      </c>
      <c r="Y5" s="32" t="s">
        <v>50</v>
      </c>
      <c r="Z5" s="31" t="s">
        <v>49</v>
      </c>
      <c r="AA5" s="32" t="s">
        <v>50</v>
      </c>
      <c r="AB5" s="31" t="s">
        <v>49</v>
      </c>
      <c r="AC5" s="32" t="s">
        <v>50</v>
      </c>
      <c r="AD5" s="31" t="s">
        <v>49</v>
      </c>
      <c r="AE5" s="32" t="s">
        <v>50</v>
      </c>
      <c r="AF5" s="29" t="s">
        <v>49</v>
      </c>
      <c r="AG5" s="30" t="s">
        <v>50</v>
      </c>
      <c r="AH5" s="29" t="s">
        <v>49</v>
      </c>
      <c r="AI5" s="30" t="s">
        <v>50</v>
      </c>
      <c r="AJ5" s="29" t="s">
        <v>49</v>
      </c>
      <c r="AK5" s="30" t="s">
        <v>50</v>
      </c>
      <c r="AL5" s="29" t="s">
        <v>49</v>
      </c>
      <c r="AM5" s="30" t="s">
        <v>50</v>
      </c>
      <c r="AN5" s="29" t="s">
        <v>49</v>
      </c>
      <c r="AO5" s="30" t="s">
        <v>50</v>
      </c>
      <c r="AP5" s="31" t="s">
        <v>49</v>
      </c>
      <c r="AQ5" s="32" t="s">
        <v>50</v>
      </c>
      <c r="AR5" s="31" t="s">
        <v>49</v>
      </c>
      <c r="AS5" s="32" t="s">
        <v>50</v>
      </c>
      <c r="AT5" s="31" t="s">
        <v>49</v>
      </c>
      <c r="AU5" s="32" t="s">
        <v>50</v>
      </c>
      <c r="AV5" s="31" t="s">
        <v>49</v>
      </c>
      <c r="AW5" s="32" t="s">
        <v>50</v>
      </c>
      <c r="AX5" s="31" t="s">
        <v>49</v>
      </c>
      <c r="AY5" s="32" t="s">
        <v>50</v>
      </c>
      <c r="AZ5" s="31" t="s">
        <v>49</v>
      </c>
      <c r="BA5" s="32" t="s">
        <v>50</v>
      </c>
      <c r="BB5" s="31" t="s">
        <v>49</v>
      </c>
      <c r="BC5" s="32" t="s">
        <v>50</v>
      </c>
      <c r="BD5" s="31" t="s">
        <v>49</v>
      </c>
      <c r="BE5" s="32" t="s">
        <v>50</v>
      </c>
      <c r="BF5" s="31" t="s">
        <v>49</v>
      </c>
      <c r="BG5" s="32" t="s">
        <v>50</v>
      </c>
      <c r="BH5" s="31" t="s">
        <v>49</v>
      </c>
      <c r="BI5" s="32" t="s">
        <v>50</v>
      </c>
      <c r="BJ5" s="31" t="s">
        <v>49</v>
      </c>
      <c r="BK5" s="32" t="s">
        <v>50</v>
      </c>
      <c r="BL5" s="31" t="s">
        <v>49</v>
      </c>
      <c r="BM5" s="32" t="s">
        <v>50</v>
      </c>
      <c r="BN5" s="31" t="s">
        <v>49</v>
      </c>
      <c r="BO5" s="32" t="s">
        <v>50</v>
      </c>
      <c r="BP5" s="31" t="s">
        <v>49</v>
      </c>
      <c r="BQ5" s="32" t="s">
        <v>50</v>
      </c>
      <c r="BR5" s="31" t="s">
        <v>49</v>
      </c>
      <c r="BS5" s="32" t="s">
        <v>50</v>
      </c>
      <c r="BT5" s="31" t="s">
        <v>49</v>
      </c>
      <c r="BU5" s="32" t="s">
        <v>50</v>
      </c>
      <c r="BV5" s="31" t="s">
        <v>49</v>
      </c>
      <c r="BW5" s="32" t="s">
        <v>50</v>
      </c>
      <c r="BX5" s="31" t="s">
        <v>49</v>
      </c>
      <c r="BY5" s="32" t="s">
        <v>50</v>
      </c>
      <c r="BZ5" s="29" t="s">
        <v>49</v>
      </c>
      <c r="CA5" s="30" t="s">
        <v>50</v>
      </c>
      <c r="CB5" s="29" t="s">
        <v>49</v>
      </c>
      <c r="CC5" s="30" t="s">
        <v>50</v>
      </c>
      <c r="CD5" s="31" t="s">
        <v>49</v>
      </c>
      <c r="CE5" s="32" t="s">
        <v>50</v>
      </c>
      <c r="CF5" s="31" t="s">
        <v>49</v>
      </c>
      <c r="CG5" s="32" t="s">
        <v>50</v>
      </c>
      <c r="CH5" s="31" t="s">
        <v>49</v>
      </c>
      <c r="CI5" s="32" t="s">
        <v>50</v>
      </c>
      <c r="CJ5" s="31" t="s">
        <v>49</v>
      </c>
      <c r="CK5" s="32" t="s">
        <v>50</v>
      </c>
      <c r="CL5" s="31" t="s">
        <v>49</v>
      </c>
      <c r="CM5" s="32" t="s">
        <v>50</v>
      </c>
      <c r="CN5" s="31" t="s">
        <v>49</v>
      </c>
      <c r="CO5" s="32" t="s">
        <v>50</v>
      </c>
      <c r="CP5" s="31" t="s">
        <v>49</v>
      </c>
      <c r="CQ5" s="32" t="s">
        <v>50</v>
      </c>
      <c r="CR5" s="31" t="s">
        <v>49</v>
      </c>
      <c r="CS5" s="32" t="s">
        <v>50</v>
      </c>
      <c r="CT5" s="31" t="s">
        <v>49</v>
      </c>
      <c r="CU5" s="32" t="s">
        <v>50</v>
      </c>
      <c r="CV5" s="31" t="s">
        <v>49</v>
      </c>
      <c r="CW5" s="32" t="s">
        <v>50</v>
      </c>
      <c r="CX5" s="31" t="s">
        <v>49</v>
      </c>
      <c r="CY5" s="32" t="s">
        <v>50</v>
      </c>
      <c r="CZ5" s="31" t="s">
        <v>49</v>
      </c>
      <c r="DA5" s="32" t="s">
        <v>50</v>
      </c>
      <c r="DB5" s="31" t="s">
        <v>49</v>
      </c>
      <c r="DC5" s="32" t="s">
        <v>50</v>
      </c>
      <c r="DD5" s="31" t="s">
        <v>49</v>
      </c>
      <c r="DE5" s="32" t="s">
        <v>50</v>
      </c>
      <c r="DF5" s="31" t="s">
        <v>49</v>
      </c>
      <c r="DG5" s="32" t="s">
        <v>50</v>
      </c>
      <c r="DH5" s="33" t="s">
        <v>49</v>
      </c>
      <c r="DI5" s="34" t="s">
        <v>50</v>
      </c>
      <c r="DJ5" s="27"/>
    </row>
    <row r="6" spans="1:116" s="18" customFormat="1" ht="13.5" customHeight="1" thickBot="1">
      <c r="A6" s="477"/>
      <c r="B6" s="35">
        <f>+'Deuda Interna colones'!B7/'Deuda Interna dólares'!B82</f>
        <v>30080.414492848122</v>
      </c>
      <c r="C6" s="36">
        <f>+C9+C11</f>
        <v>0.99999999999999978</v>
      </c>
      <c r="D6" s="37">
        <f>+'Deuda Interna colones'!D7/'Deuda Interna dólares'!D82</f>
        <v>30641.666593014026</v>
      </c>
      <c r="E6" s="38">
        <f>+E9+E11</f>
        <v>1.0000000000300244</v>
      </c>
      <c r="F6" s="37">
        <f>+'Deuda Interna colones'!F7/'Deuda Interna dólares'!F82</f>
        <v>31272.760121836833</v>
      </c>
      <c r="G6" s="38">
        <f>+G9+G11</f>
        <v>0.99999999997058164</v>
      </c>
      <c r="H6" s="37">
        <f>+'Deuda Interna colones'!H7/'Deuda Interna dólares'!H82</f>
        <v>31828.71226896645</v>
      </c>
      <c r="I6" s="38">
        <f>+I9+I11</f>
        <v>0.99999999997113975</v>
      </c>
      <c r="J6" s="37">
        <f>+'Deuda Interna colones'!J7/'Deuda Interna dólares'!J82</f>
        <v>32130.414134358605</v>
      </c>
      <c r="K6" s="38">
        <f>+K9+K11</f>
        <v>0.99999999997137468</v>
      </c>
      <c r="L6" s="37">
        <f>+'Deuda Interna colones'!L7/'Deuda Interna dólares'!L82</f>
        <v>31937.763241988137</v>
      </c>
      <c r="M6" s="38">
        <f>+M9+M11</f>
        <v>0.99999999999998468</v>
      </c>
      <c r="N6" s="37">
        <f>+'Deuda Interna colones'!N7/'Deuda Interna dólares'!N82</f>
        <v>32340.910547181109</v>
      </c>
      <c r="O6" s="38">
        <f>+O9+O11</f>
        <v>1.0000000000000202</v>
      </c>
      <c r="P6" s="37">
        <f>+'Deuda Interna colones'!P7/'Deuda Interna dólares'!P82</f>
        <v>32192.329248230624</v>
      </c>
      <c r="Q6" s="38">
        <f>+Q9+Q11</f>
        <v>1</v>
      </c>
      <c r="R6" s="37">
        <f>+'Deuda Interna colones'!R7/'Deuda Interna dólares'!R82</f>
        <v>32952.755534713622</v>
      </c>
      <c r="S6" s="38">
        <f>+S9+S11</f>
        <v>1.0000000000000204</v>
      </c>
      <c r="T6" s="37">
        <f>+'Deuda Interna colones'!T7/'Deuda Interna dólares'!T82</f>
        <v>33066.668308865796</v>
      </c>
      <c r="U6" s="38">
        <f>+U9+U11</f>
        <v>1</v>
      </c>
      <c r="V6" s="37">
        <f>+'Deuda Interna colones'!V7/'Deuda Interna dólares'!V82</f>
        <v>32749.899449297416</v>
      </c>
      <c r="W6" s="38">
        <f>+W9+W11</f>
        <v>1</v>
      </c>
      <c r="X6" s="37">
        <f>+'Deuda Interna colones'!X7/'Deuda Interna dólares'!X82</f>
        <v>32699.609177643531</v>
      </c>
      <c r="Y6" s="38">
        <f>+Y9+Y11</f>
        <v>1</v>
      </c>
      <c r="Z6" s="37">
        <f>+'Deuda Interna colones'!Z7/'Deuda Interna dólares'!Z82</f>
        <v>31887.980059003316</v>
      </c>
      <c r="AA6" s="38">
        <f>+AA9+AA11</f>
        <v>0.99999999999999978</v>
      </c>
      <c r="AB6" s="37">
        <f>+'Deuda Interna colones'!AB7/'Deuda Interna dólares'!AB82</f>
        <v>31880.101463123225</v>
      </c>
      <c r="AC6" s="38">
        <f>+AC9+AC11</f>
        <v>1</v>
      </c>
      <c r="AD6" s="37">
        <f>+'Deuda Interna colones'!AD7/'Deuda Interna dólares'!AD82</f>
        <v>32373.899219530325</v>
      </c>
      <c r="AE6" s="38">
        <f>+AE9+AE11</f>
        <v>0.99999999999999978</v>
      </c>
      <c r="AF6" s="35">
        <f>+'Deuda Interna colones'!AF7/'Deuda Interna dólares'!AF82</f>
        <v>31530.769434655733</v>
      </c>
      <c r="AG6" s="36">
        <f>+AG9+AG11</f>
        <v>1.0000000000000002</v>
      </c>
      <c r="AH6" s="35">
        <f>+'Deuda Interna colones'!AH7/'Deuda Interna dólares'!AH82</f>
        <v>31596.024791936998</v>
      </c>
      <c r="AI6" s="36">
        <f>+AI9+AI11</f>
        <v>1.0000000000000002</v>
      </c>
      <c r="AJ6" s="35">
        <f>+'Deuda Interna colones'!AJ7/'Deuda Interna dólares'!AJ82</f>
        <v>30743.419340602613</v>
      </c>
      <c r="AK6" s="36">
        <f>+AK9+AK11</f>
        <v>1</v>
      </c>
      <c r="AL6" s="35">
        <f>+'Deuda Interna colones'!AL7/'Deuda Interna dólares'!AL82</f>
        <v>30447.180829484081</v>
      </c>
      <c r="AM6" s="36">
        <f>+AM9+AM11</f>
        <v>1</v>
      </c>
      <c r="AN6" s="35">
        <f>+'Deuda Interna colones'!AN7/'Deuda Interna dólares'!AN82</f>
        <v>30928.878688772882</v>
      </c>
      <c r="AO6" s="36">
        <f>+AO9+AO11</f>
        <v>1</v>
      </c>
      <c r="AP6" s="37">
        <f>+'Deuda Interna colones'!AP7/'Deuda Interna dólares'!AP82</f>
        <v>32145.168879746714</v>
      </c>
      <c r="AQ6" s="38">
        <f>+AQ9+AQ11</f>
        <v>1.0000000000000002</v>
      </c>
      <c r="AR6" s="37">
        <f>+'Deuda Interna colones'!AR7/'Deuda Interna dólares'!AR82</f>
        <v>33220.478217140124</v>
      </c>
      <c r="AS6" s="38">
        <f>+AS9+AS11</f>
        <v>1</v>
      </c>
      <c r="AT6" s="37">
        <f>+'Deuda Interna colones'!AT7/'Deuda Interna dólares'!AT82</f>
        <v>33796.691154420856</v>
      </c>
      <c r="AU6" s="38">
        <f>+AU9+AU11</f>
        <v>1</v>
      </c>
      <c r="AV6" s="37">
        <f>+'Deuda Interna colones'!AV7/'Deuda Interna dólares'!AV82</f>
        <v>34908.698840902696</v>
      </c>
      <c r="AW6" s="38">
        <f>+AW9+AW11</f>
        <v>1</v>
      </c>
      <c r="AX6" s="37">
        <f>+'Deuda Interna colones'!AX7/'Deuda Interna dólares'!AX82</f>
        <v>35161.262028399986</v>
      </c>
      <c r="AY6" s="38">
        <f>+AY9+AY11</f>
        <v>1</v>
      </c>
      <c r="AZ6" s="37">
        <f>+'Deuda Interna colones'!AZ7/'Deuda Interna dólares'!AZ82</f>
        <v>37836.082844773555</v>
      </c>
      <c r="BA6" s="38">
        <f>+BA9+BA11</f>
        <v>0.99999999999999989</v>
      </c>
      <c r="BB6" s="37">
        <f>+'Deuda Interna colones'!BB7/'Deuda Interna dólares'!BB82</f>
        <v>37936.600430561892</v>
      </c>
      <c r="BC6" s="38">
        <f>+BC9+BC11</f>
        <v>1</v>
      </c>
      <c r="BD6" s="37">
        <f>+'Deuda Interna colones'!BD7/'Deuda Interna dólares'!BD82</f>
        <v>39229.291868478802</v>
      </c>
      <c r="BE6" s="38">
        <f>+BE9+BE11</f>
        <v>1</v>
      </c>
      <c r="BF6" s="37">
        <f>+'Deuda Interna colones'!BF7/'Deuda Interna dólares'!BF82</f>
        <v>39478.316375580558</v>
      </c>
      <c r="BG6" s="38">
        <f>+BG9+BG11</f>
        <v>1.0000000000000002</v>
      </c>
      <c r="BH6" s="37">
        <f>+'Deuda Interna colones'!BH7/'Deuda Interna dólares'!BH82</f>
        <v>39918.756951820877</v>
      </c>
      <c r="BI6" s="38">
        <f>+BI9+BI11</f>
        <v>1</v>
      </c>
      <c r="BJ6" s="37">
        <f>+'Deuda Interna colones'!BJ7/'Deuda Interna dólares'!BJ82</f>
        <v>39680.064506402196</v>
      </c>
      <c r="BK6" s="38">
        <f>+BK9+BK11</f>
        <v>1</v>
      </c>
      <c r="BL6" s="37">
        <f>+'Deuda Interna colones'!BL7/'Deuda Interna dólares'!BL82</f>
        <v>39214.070774929023</v>
      </c>
      <c r="BM6" s="38">
        <f>+BM9+BM11</f>
        <v>1</v>
      </c>
      <c r="BN6" s="37">
        <f>+'Deuda Interna colones'!BN7/'Deuda Interna dólares'!BN82</f>
        <v>39818.349765071122</v>
      </c>
      <c r="BO6" s="38">
        <f>+BO9+BO11</f>
        <v>1</v>
      </c>
      <c r="BP6" s="37">
        <f>+'Deuda Interna colones'!BP7/'Deuda Interna dólares'!BP82</f>
        <v>39332.75740303882</v>
      </c>
      <c r="BQ6" s="38">
        <f>+BQ9+BQ11</f>
        <v>0.99999999999999989</v>
      </c>
      <c r="BR6" s="37">
        <f>+'Deuda Interna colones'!BR7/'Deuda Interna dólares'!BR82</f>
        <v>39862.716717167692</v>
      </c>
      <c r="BS6" s="38">
        <f>+BS9+BS11</f>
        <v>1</v>
      </c>
      <c r="BT6" s="37">
        <f>+'Deuda Interna colones'!BT7/'Deuda Interna dólares'!BT82</f>
        <v>39623.623762681935</v>
      </c>
      <c r="BU6" s="38">
        <f>+BU9+BU11</f>
        <v>1</v>
      </c>
      <c r="BV6" s="37">
        <f>+'Deuda Interna colones'!BV7/'Deuda Interna dólares'!BV82</f>
        <v>40524.898904103713</v>
      </c>
      <c r="BW6" s="38">
        <f>+BW9+BW11</f>
        <v>1.0000000000000002</v>
      </c>
      <c r="BX6" s="37">
        <f>+'Deuda Interna colones'!BX7/'Deuda Interna dólares'!BX82</f>
        <v>40771.875685866871</v>
      </c>
      <c r="BY6" s="38">
        <f>+BY9+BY11</f>
        <v>1</v>
      </c>
      <c r="BZ6" s="35">
        <f>+'Deuda Interna colones'!BZ7/'Deuda Interna dólares'!BZ82</f>
        <v>40747.128050219457</v>
      </c>
      <c r="CA6" s="36">
        <f>+CA9+CA11</f>
        <v>1</v>
      </c>
      <c r="CB6" s="35">
        <f>+'Deuda Interna colones'!CB7/'Deuda Interna dólares'!CB82</f>
        <v>41436.537448322902</v>
      </c>
      <c r="CC6" s="36">
        <f>+CC9+CC11</f>
        <v>1</v>
      </c>
      <c r="CD6" s="37">
        <f>+'Deuda Interna colones'!CD7/'Deuda Interna dólares'!CD82</f>
        <v>41495.501533785777</v>
      </c>
      <c r="CE6" s="38">
        <f>+CE9+CE11</f>
        <v>1.0000000000000002</v>
      </c>
      <c r="CF6" s="37">
        <f>+'Deuda Interna colones'!CF7/'Deuda Interna dólares'!CF82</f>
        <v>40170.536493063155</v>
      </c>
      <c r="CG6" s="38">
        <f>+CG9+CG11</f>
        <v>1</v>
      </c>
      <c r="CH6" s="37">
        <f>+'Deuda Interna colones'!CH7/'Deuda Interna dólares'!CH82</f>
        <v>39748.514822283119</v>
      </c>
      <c r="CI6" s="38">
        <f>+CI9+CI11</f>
        <v>1</v>
      </c>
      <c r="CJ6" s="37">
        <f>+'Deuda Interna colones'!CJ7/'Deuda Interna dólares'!CJ82</f>
        <v>40177.97684600616</v>
      </c>
      <c r="CK6" s="38">
        <f>+CK9+CK11</f>
        <v>1</v>
      </c>
      <c r="CL6" s="37">
        <f>+'Deuda Interna colones'!CL7/'Deuda Interna dólares'!CL82</f>
        <v>40912.858760763942</v>
      </c>
      <c r="CM6" s="38">
        <f>+CM9+CM11</f>
        <v>1</v>
      </c>
      <c r="CN6" s="37">
        <f>+'Deuda Interna colones'!CN7/'Deuda Interna dólares'!CN82</f>
        <v>40865.03607980199</v>
      </c>
      <c r="CO6" s="38">
        <f>+CO9+CO11</f>
        <v>1</v>
      </c>
      <c r="CP6" s="37">
        <f>+'Deuda Interna colones'!CP7/'Deuda Interna dólares'!CP82</f>
        <v>41561.590228262125</v>
      </c>
      <c r="CQ6" s="38">
        <f>+CQ9+CQ11</f>
        <v>1</v>
      </c>
      <c r="CR6" s="37">
        <f>+'Deuda Interna colones'!CR7/'Deuda Interna dólares'!CR82</f>
        <v>42176.718314266873</v>
      </c>
      <c r="CS6" s="38">
        <f>+CS9+CS11</f>
        <v>1</v>
      </c>
      <c r="CT6" s="37">
        <f>+'Deuda Interna colones'!CT7/'Deuda Interna dólares'!CT82</f>
        <v>42090.731348465</v>
      </c>
      <c r="CU6" s="38">
        <f>+CU9+CU11</f>
        <v>0.99999999999999989</v>
      </c>
      <c r="CV6" s="37">
        <f>+'Deuda Interna colones'!CV7/'Deuda Interna dólares'!CV82</f>
        <v>42245.392321650717</v>
      </c>
      <c r="CW6" s="38">
        <f>+CW9+CW11</f>
        <v>1</v>
      </c>
      <c r="CX6" s="37">
        <f>+'Deuda Interna colones'!CX7/'Deuda Interna dólares'!CX82</f>
        <v>42889.641171319723</v>
      </c>
      <c r="CY6" s="38">
        <f>+CY9+CY11</f>
        <v>0.99999999999999989</v>
      </c>
      <c r="CZ6" s="37">
        <f>+'Deuda Interna colones'!CZ7/'Deuda Interna dólares'!CZ82</f>
        <v>43367.600312513052</v>
      </c>
      <c r="DA6" s="38">
        <f>+DA9+DA11</f>
        <v>1</v>
      </c>
      <c r="DB6" s="37">
        <f>+'Deuda Interna colones'!DB7/'Deuda Interna dólares'!DB82</f>
        <v>43437.155208457931</v>
      </c>
      <c r="DC6" s="38">
        <f>+DC9+DC11</f>
        <v>1</v>
      </c>
      <c r="DD6" s="37">
        <f>+'Deuda Interna colones'!DD7/'Deuda Interna dólares'!DD82</f>
        <v>43669.060921146141</v>
      </c>
      <c r="DE6" s="38">
        <f>+DE9+DE11</f>
        <v>1</v>
      </c>
      <c r="DF6" s="37">
        <f>+'Deuda Interna colones'!DF7/'Deuda Interna dólares'!DF82</f>
        <v>43694.663893388017</v>
      </c>
      <c r="DG6" s="38">
        <f>+DG9+DG11</f>
        <v>1.0000000000000002</v>
      </c>
      <c r="DH6" s="39">
        <f>+'Deuda Interna colones'!DH7/'Deuda Interna dólares'!DH82</f>
        <v>43572.339694020236</v>
      </c>
      <c r="DI6" s="40">
        <f>+DI9+DI11</f>
        <v>1</v>
      </c>
      <c r="DJ6" s="41"/>
    </row>
    <row r="7" spans="1:116" s="18" customFormat="1">
      <c r="A7" s="43"/>
      <c r="B7" s="44"/>
      <c r="C7" s="45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46"/>
      <c r="S7" s="47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4"/>
      <c r="AG7" s="45"/>
      <c r="AH7" s="44"/>
      <c r="AI7" s="45"/>
      <c r="AJ7" s="44"/>
      <c r="AK7" s="45"/>
      <c r="AL7" s="44"/>
      <c r="AM7" s="45"/>
      <c r="AN7" s="44"/>
      <c r="AO7" s="45"/>
      <c r="AP7" s="46"/>
      <c r="AQ7" s="47"/>
      <c r="AR7" s="46"/>
      <c r="AS7" s="47"/>
      <c r="AT7" s="46"/>
      <c r="AU7" s="47"/>
      <c r="AV7" s="46"/>
      <c r="AW7" s="47"/>
      <c r="AX7" s="46"/>
      <c r="AY7" s="47"/>
      <c r="AZ7" s="46"/>
      <c r="BA7" s="47"/>
      <c r="BB7" s="46"/>
      <c r="BC7" s="47"/>
      <c r="BD7" s="46"/>
      <c r="BE7" s="47"/>
      <c r="BF7" s="46"/>
      <c r="BG7" s="47"/>
      <c r="BH7" s="46"/>
      <c r="BI7" s="47"/>
      <c r="BJ7" s="46"/>
      <c r="BK7" s="47"/>
      <c r="BL7" s="46"/>
      <c r="BM7" s="47"/>
      <c r="BN7" s="46"/>
      <c r="BO7" s="47"/>
      <c r="BP7" s="46"/>
      <c r="BQ7" s="47"/>
      <c r="BR7" s="46"/>
      <c r="BS7" s="47"/>
      <c r="BT7" s="46"/>
      <c r="BU7" s="47"/>
      <c r="BV7" s="46"/>
      <c r="BW7" s="47"/>
      <c r="BX7" s="46"/>
      <c r="BY7" s="47"/>
      <c r="BZ7" s="44"/>
      <c r="CA7" s="45"/>
      <c r="CB7" s="44"/>
      <c r="CC7" s="45"/>
      <c r="CD7" s="46"/>
      <c r="CE7" s="47"/>
      <c r="CF7" s="46"/>
      <c r="CG7" s="47"/>
      <c r="CH7" s="46"/>
      <c r="CI7" s="47"/>
      <c r="CJ7" s="46"/>
      <c r="CK7" s="47"/>
      <c r="CL7" s="46"/>
      <c r="CM7" s="47"/>
      <c r="CN7" s="46"/>
      <c r="CO7" s="47"/>
      <c r="CP7" s="46"/>
      <c r="CQ7" s="47"/>
      <c r="CR7" s="46"/>
      <c r="CS7" s="47"/>
      <c r="CT7" s="46"/>
      <c r="CU7" s="47"/>
      <c r="CV7" s="46"/>
      <c r="CW7" s="47"/>
      <c r="CX7" s="46"/>
      <c r="CY7" s="47"/>
      <c r="CZ7" s="46"/>
      <c r="DA7" s="47"/>
      <c r="DB7" s="46"/>
      <c r="DC7" s="47"/>
      <c r="DD7" s="46"/>
      <c r="DE7" s="47"/>
      <c r="DF7" s="46"/>
      <c r="DG7" s="47"/>
      <c r="DH7" s="48"/>
      <c r="DI7" s="49"/>
      <c r="DJ7" s="362"/>
    </row>
    <row r="8" spans="1:116" s="18" customFormat="1">
      <c r="A8" s="99" t="s">
        <v>51</v>
      </c>
      <c r="B8" s="51"/>
      <c r="C8" s="52"/>
      <c r="D8" s="53"/>
      <c r="E8" s="54"/>
      <c r="F8" s="53"/>
      <c r="G8" s="54"/>
      <c r="H8" s="53"/>
      <c r="I8" s="54"/>
      <c r="J8" s="53"/>
      <c r="K8" s="54"/>
      <c r="L8" s="53"/>
      <c r="M8" s="54"/>
      <c r="N8" s="53"/>
      <c r="O8" s="54"/>
      <c r="P8" s="53"/>
      <c r="Q8" s="54"/>
      <c r="R8" s="53"/>
      <c r="S8" s="54"/>
      <c r="T8" s="53"/>
      <c r="U8" s="54"/>
      <c r="V8" s="53"/>
      <c r="W8" s="54"/>
      <c r="X8" s="53"/>
      <c r="Y8" s="54"/>
      <c r="Z8" s="53"/>
      <c r="AA8" s="54"/>
      <c r="AB8" s="53"/>
      <c r="AC8" s="54"/>
      <c r="AD8" s="53"/>
      <c r="AE8" s="54"/>
      <c r="AF8" s="55">
        <f>+AF9+AF11</f>
        <v>31530.76943465574</v>
      </c>
      <c r="AG8" s="52"/>
      <c r="AH8" s="55">
        <f>+AH9+AH11</f>
        <v>31596.024791937001</v>
      </c>
      <c r="AI8" s="52"/>
      <c r="AJ8" s="55">
        <f>+AJ9+AJ11</f>
        <v>30743.419340602617</v>
      </c>
      <c r="AK8" s="52"/>
      <c r="AL8" s="55">
        <f>+AL9+AL11</f>
        <v>30447.180829484081</v>
      </c>
      <c r="AM8" s="52"/>
      <c r="AN8" s="55">
        <f>+AN9+AN11</f>
        <v>30928.878688772882</v>
      </c>
      <c r="AO8" s="52"/>
      <c r="AP8" s="56"/>
      <c r="AQ8" s="54"/>
      <c r="AR8" s="56"/>
      <c r="AS8" s="54"/>
      <c r="AT8" s="56"/>
      <c r="AU8" s="54"/>
      <c r="AV8" s="56"/>
      <c r="AW8" s="54"/>
      <c r="AX8" s="56"/>
      <c r="AY8" s="54"/>
      <c r="AZ8" s="53"/>
      <c r="BA8" s="54"/>
      <c r="BB8" s="56"/>
      <c r="BC8" s="54"/>
      <c r="BD8" s="56"/>
      <c r="BE8" s="54"/>
      <c r="BF8" s="56"/>
      <c r="BG8" s="54"/>
      <c r="BH8" s="56"/>
      <c r="BI8" s="54"/>
      <c r="BJ8" s="56"/>
      <c r="BK8" s="54"/>
      <c r="BL8" s="56"/>
      <c r="BM8" s="54"/>
      <c r="BN8" s="56"/>
      <c r="BO8" s="54"/>
      <c r="BP8" s="56"/>
      <c r="BQ8" s="54"/>
      <c r="BR8" s="56"/>
      <c r="BS8" s="54"/>
      <c r="BT8" s="56"/>
      <c r="BU8" s="54"/>
      <c r="BV8" s="56"/>
      <c r="BW8" s="54"/>
      <c r="BX8" s="56"/>
      <c r="BY8" s="54"/>
      <c r="BZ8" s="55"/>
      <c r="CA8" s="52"/>
      <c r="CB8" s="55"/>
      <c r="CC8" s="52"/>
      <c r="CD8" s="56"/>
      <c r="CE8" s="54"/>
      <c r="CF8" s="56"/>
      <c r="CG8" s="54"/>
      <c r="CH8" s="56"/>
      <c r="CI8" s="54"/>
      <c r="CJ8" s="56"/>
      <c r="CK8" s="54"/>
      <c r="CL8" s="56"/>
      <c r="CM8" s="54"/>
      <c r="CN8" s="56"/>
      <c r="CO8" s="54"/>
      <c r="CP8" s="56"/>
      <c r="CQ8" s="54"/>
      <c r="CR8" s="56"/>
      <c r="CS8" s="54"/>
      <c r="CT8" s="56"/>
      <c r="CU8" s="54"/>
      <c r="CV8" s="56"/>
      <c r="CW8" s="54"/>
      <c r="CX8" s="56"/>
      <c r="CY8" s="54"/>
      <c r="CZ8" s="56"/>
      <c r="DA8" s="54"/>
      <c r="DB8" s="56"/>
      <c r="DC8" s="54"/>
      <c r="DD8" s="56"/>
      <c r="DE8" s="54"/>
      <c r="DF8" s="56"/>
      <c r="DG8" s="54"/>
      <c r="DH8" s="57"/>
      <c r="DI8" s="58"/>
      <c r="DJ8" s="363">
        <f>+DH9+DH11</f>
        <v>43572.339694020244</v>
      </c>
    </row>
    <row r="9" spans="1:116" ht="15" customHeight="1">
      <c r="A9" s="92" t="s">
        <v>52</v>
      </c>
      <c r="B9" s="60">
        <f>+'Deuda Interna colones'!B10/'Deuda Interna dólares'!B82</f>
        <v>23203.336415893315</v>
      </c>
      <c r="C9" s="52">
        <f>+B9/B6</f>
        <v>0.77137688449772224</v>
      </c>
      <c r="D9" s="61">
        <f>+'Deuda Interna colones'!D10/'Deuda Interna dólares'!D82</f>
        <v>23735.359933863627</v>
      </c>
      <c r="E9" s="54">
        <f>+D9/D6</f>
        <v>0.77461060617620048</v>
      </c>
      <c r="F9" s="61">
        <f>+'Deuda Interna colones'!F10/'Deuda Interna dólares'!F82</f>
        <v>24319.45096883674</v>
      </c>
      <c r="G9" s="54">
        <f>+F9/F6</f>
        <v>0.77765604551979395</v>
      </c>
      <c r="H9" s="61">
        <f>+'Deuda Interna colones'!H10/'Deuda Interna dólares'!H82</f>
        <v>24887.303358537767</v>
      </c>
      <c r="I9" s="54">
        <f>+H9/H6</f>
        <v>0.78191361146593796</v>
      </c>
      <c r="J9" s="61">
        <f>+'Deuda Interna colones'!J10/'Deuda Interna dólares'!J82</f>
        <v>25183.73263753876</v>
      </c>
      <c r="K9" s="54">
        <f>+J9/J6</f>
        <v>0.78379732462298324</v>
      </c>
      <c r="L9" s="61">
        <f>+'Deuda Interna colones'!L10/'Deuda Interna dólares'!L82</f>
        <v>25178.587858197548</v>
      </c>
      <c r="M9" s="54">
        <f>+L9/L6</f>
        <v>0.78836415898705159</v>
      </c>
      <c r="N9" s="61">
        <f>+'Deuda Interna colones'!N10/'Deuda Interna dólares'!N82</f>
        <v>25435.126163311663</v>
      </c>
      <c r="O9" s="54">
        <f>+N9/N6</f>
        <v>0.78646907996622972</v>
      </c>
      <c r="P9" s="61">
        <f>+'Deuda Interna colones'!P10/'Deuda Interna dólares'!P82</f>
        <v>25256.280535170528</v>
      </c>
      <c r="Q9" s="54">
        <f>+P9/P6</f>
        <v>0.78454343394734882</v>
      </c>
      <c r="R9" s="61">
        <f>+'Deuda Interna colones'!R10/'Deuda Interna dólares'!R82</f>
        <v>25954.610881064196</v>
      </c>
      <c r="S9" s="54">
        <f>+R9/R6</f>
        <v>0.78763097227856016</v>
      </c>
      <c r="T9" s="61">
        <f>+'Deuda Interna colones'!T10/'Deuda Interna dólares'!T82</f>
        <v>26069.917328905696</v>
      </c>
      <c r="U9" s="54">
        <f>+T9/T6</f>
        <v>0.78840471877585139</v>
      </c>
      <c r="V9" s="61">
        <f>+'Deuda Interna colones'!V10/'Deuda Interna dólares'!V82</f>
        <v>25755.316931387319</v>
      </c>
      <c r="W9" s="54">
        <f>+V9/V6</f>
        <v>0.78642430555431364</v>
      </c>
      <c r="X9" s="61">
        <f>+'Deuda Interna colones'!X10/'Deuda Interna dólares'!X82</f>
        <v>26036.593100173031</v>
      </c>
      <c r="Y9" s="54">
        <f>+X9/X6</f>
        <v>0.79623560510240132</v>
      </c>
      <c r="Z9" s="61">
        <f>+'Deuda Interna colones'!Z10/'Deuda Interna dólares'!Z82</f>
        <v>25528.641080713209</v>
      </c>
      <c r="AA9" s="54">
        <f>+Z9/Z6</f>
        <v>0.80057253653184601</v>
      </c>
      <c r="AB9" s="61">
        <f>+'Deuda Interna colones'!AB10/'Deuda Interna dólares'!AB82</f>
        <v>25513.752848179829</v>
      </c>
      <c r="AC9" s="54">
        <f>+AB9/AB6</f>
        <v>0.8003033766279708</v>
      </c>
      <c r="AD9" s="61">
        <f>+'Deuda Interna colones'!AD10/'Deuda Interna dólares'!AD82</f>
        <v>26123.019353805215</v>
      </c>
      <c r="AE9" s="54">
        <f>+AD9/AD6</f>
        <v>0.80691606459458809</v>
      </c>
      <c r="AF9" s="60">
        <f>+'Deuda Interna colones'!AF10/'Deuda Interna dólares'!AF82</f>
        <v>25248.216911080639</v>
      </c>
      <c r="AG9" s="52">
        <f>+AF9/AF6</f>
        <v>0.80074851847193151</v>
      </c>
      <c r="AH9" s="60">
        <f>+'Deuda Interna colones'!AH10/'Deuda Interna dólares'!AH82</f>
        <v>25237.578050748903</v>
      </c>
      <c r="AI9" s="52">
        <f>+AH9/AH6</f>
        <v>0.79875801519149625</v>
      </c>
      <c r="AJ9" s="60">
        <f>+'Deuda Interna colones'!AJ10/'Deuda Interna dólares'!AJ82</f>
        <v>24574.977017904515</v>
      </c>
      <c r="AK9" s="52">
        <f>+AJ9/AJ6</f>
        <v>0.79935731109286601</v>
      </c>
      <c r="AL9" s="60">
        <f>+'Deuda Interna colones'!AL10/'Deuda Interna dólares'!AL82</f>
        <v>24255.51477423108</v>
      </c>
      <c r="AM9" s="52">
        <f>+AL9/AL6</f>
        <v>0.79664238571286083</v>
      </c>
      <c r="AN9" s="60">
        <f>+'Deuda Interna colones'!AN10/'Deuda Interna dólares'!AN82</f>
        <v>24714.676868309882</v>
      </c>
      <c r="AO9" s="52">
        <f>+AN9/AN6</f>
        <v>0.79908092100607764</v>
      </c>
      <c r="AP9" s="61">
        <f>+'Deuda Interna colones'!AP10/'Deuda Interna dólares'!AP82</f>
        <v>25783.588813243718</v>
      </c>
      <c r="AQ9" s="54">
        <f>+AP9/AP6</f>
        <v>0.80209840893039597</v>
      </c>
      <c r="AR9" s="61">
        <f>+'Deuda Interna colones'!AR10/'Deuda Interna dólares'!AR82</f>
        <v>26791.451376287121</v>
      </c>
      <c r="AS9" s="54">
        <f>+AR9/AR6</f>
        <v>0.80647398273947957</v>
      </c>
      <c r="AT9" s="61">
        <f>+'Deuda Interna colones'!AT10/'Deuda Interna dólares'!AT82</f>
        <v>27305.040679777852</v>
      </c>
      <c r="AU9" s="54">
        <f>+AT9/AT6</f>
        <v>0.80792053148096876</v>
      </c>
      <c r="AV9" s="61">
        <f>+'Deuda Interna colones'!AV10/'Deuda Interna dólares'!AV82</f>
        <v>28285.464059999096</v>
      </c>
      <c r="AW9" s="54">
        <f>+AV9/AV6</f>
        <v>0.81026978945594152</v>
      </c>
      <c r="AX9" s="61">
        <f>+'Deuda Interna colones'!AX10/'Deuda Interna dólares'!AX82</f>
        <v>28513.884311106387</v>
      </c>
      <c r="AY9" s="54">
        <f>+AX9/AX6</f>
        <v>0.81094598618432789</v>
      </c>
      <c r="AZ9" s="61">
        <f>+'Deuda Interna colones'!AZ10/'Deuda Interna dólares'!AZ82</f>
        <v>30887.233667556651</v>
      </c>
      <c r="BA9" s="54">
        <f>+AZ9/AZ6</f>
        <v>0.81634332481707272</v>
      </c>
      <c r="BB9" s="61">
        <f>+'Deuda Interna colones'!BB10/'Deuda Interna dólares'!BB82</f>
        <v>30729.080426178694</v>
      </c>
      <c r="BC9" s="54">
        <f>+BB9/BB6</f>
        <v>0.8100114421803386</v>
      </c>
      <c r="BD9" s="61">
        <f>+'Deuda Interna colones'!BD10/'Deuda Interna dólares'!BD82</f>
        <v>31960.094085665602</v>
      </c>
      <c r="BE9" s="54">
        <f>+BD9/BD6</f>
        <v>0.81469974509904197</v>
      </c>
      <c r="BF9" s="61">
        <f>+'Deuda Interna colones'!BF10/'Deuda Interna dólares'!BF82</f>
        <v>32277.572561026063</v>
      </c>
      <c r="BG9" s="54">
        <f>+BF9/BF6</f>
        <v>0.81760256070574133</v>
      </c>
      <c r="BH9" s="61">
        <f>+'Deuda Interna colones'!BH10/'Deuda Interna dólares'!BH82</f>
        <v>32842.859997556377</v>
      </c>
      <c r="BI9" s="54">
        <f>+BH9/BH6</f>
        <v>0.82274255276023234</v>
      </c>
      <c r="BJ9" s="61">
        <f>+'Deuda Interna colones'!BJ10/'Deuda Interna dólares'!BJ82</f>
        <v>32623.823820167698</v>
      </c>
      <c r="BK9" s="54">
        <f>+BJ9/BJ6</f>
        <v>0.82217164276292931</v>
      </c>
      <c r="BL9" s="61">
        <f>+'Deuda Interna colones'!BL10/'Deuda Interna dólares'!BL82</f>
        <v>32416.233248109023</v>
      </c>
      <c r="BM9" s="54">
        <f>+BL9/BL6</f>
        <v>0.82664800178903886</v>
      </c>
      <c r="BN9" s="61">
        <f>+'Deuda Interna colones'!BN10/'Deuda Interna dólares'!BN82</f>
        <v>33109.338736701124</v>
      </c>
      <c r="BO9" s="54">
        <f>+BN9/BN6</f>
        <v>0.83150956611830307</v>
      </c>
      <c r="BP9" s="61">
        <f>+'Deuda Interna colones'!BP10/'Deuda Interna dólares'!BP82</f>
        <v>32620.595089418817</v>
      </c>
      <c r="BQ9" s="54">
        <f>+BP9/BP6</f>
        <v>0.82934930686803499</v>
      </c>
      <c r="BR9" s="61">
        <f>+'Deuda Interna colones'!BR10/'Deuda Interna dólares'!BR82</f>
        <v>33146.013767687691</v>
      </c>
      <c r="BS9" s="54">
        <f>+BR9/BR6</f>
        <v>0.83150413462443928</v>
      </c>
      <c r="BT9" s="61">
        <f>+'Deuda Interna colones'!BT10/'Deuda Interna dólares'!BT82</f>
        <v>32913.903516531936</v>
      </c>
      <c r="BU9" s="54">
        <f>+BT9/BT6</f>
        <v>0.83066363928911258</v>
      </c>
      <c r="BV9" s="61">
        <f>+'Deuda Interna colones'!BV10/'Deuda Interna dólares'!BV82</f>
        <v>33815.306256023716</v>
      </c>
      <c r="BW9" s="54">
        <f>+BV9/BV6</f>
        <v>0.83443283439257254</v>
      </c>
      <c r="BX9" s="61">
        <f>+'Deuda Interna colones'!BX10/'Deuda Interna dólares'!BX82</f>
        <v>34064.348174886873</v>
      </c>
      <c r="BY9" s="54">
        <f>+BX9/BX6</f>
        <v>0.83548641316727323</v>
      </c>
      <c r="BZ9" s="60">
        <f>+'Deuda Interna colones'!BZ10/'Deuda Interna dólares'!BZ82</f>
        <v>34359.099676009457</v>
      </c>
      <c r="CA9" s="52">
        <f>+BZ9/BZ6</f>
        <v>0.84322751860359402</v>
      </c>
      <c r="CB9" s="60">
        <f>+'Deuda Interna colones'!CB10/'Deuda Interna dólares'!CB82</f>
        <v>35049.914766212903</v>
      </c>
      <c r="CC9" s="52">
        <f>+CB9/CB6</f>
        <v>0.84586977881356518</v>
      </c>
      <c r="CD9" s="61">
        <f>+'Deuda Interna colones'!CD10/'Deuda Interna dólares'!CD82</f>
        <v>35056.457578775786</v>
      </c>
      <c r="CE9" s="54">
        <f>+CD9/CD6</f>
        <v>0.84482549392089401</v>
      </c>
      <c r="CF9" s="61">
        <f>+'Deuda Interna colones'!CF10/'Deuda Interna dólares'!CF82</f>
        <v>34059.535864093152</v>
      </c>
      <c r="CG9" s="54">
        <f>+CF9/CF6</f>
        <v>0.84787356200668917</v>
      </c>
      <c r="CH9" s="61">
        <f>+'Deuda Interna colones'!CH10/'Deuda Interna dólares'!CH82</f>
        <v>33634.12440563312</v>
      </c>
      <c r="CI9" s="54">
        <f>+CH9/CH6</f>
        <v>0.84617311001460971</v>
      </c>
      <c r="CJ9" s="61">
        <f>+'Deuda Interna colones'!CJ10/'Deuda Interna dólares'!CJ82</f>
        <v>34054.273384566157</v>
      </c>
      <c r="CK9" s="54">
        <f>+CJ9/CJ6</f>
        <v>0.84758556945485619</v>
      </c>
      <c r="CL9" s="61">
        <f>+'Deuda Interna colones'!CL10/'Deuda Interna dólares'!CL82</f>
        <v>34767.631371603944</v>
      </c>
      <c r="CM9" s="54">
        <f>+CL9/CL6</f>
        <v>0.84979716462508936</v>
      </c>
      <c r="CN9" s="61">
        <f>+'Deuda Interna colones'!CN10/'Deuda Interna dólares'!CN82</f>
        <v>34683.777484801991</v>
      </c>
      <c r="CO9" s="54">
        <f>+CN9/CN6</f>
        <v>0.84873967606613332</v>
      </c>
      <c r="CP9" s="61">
        <f>+'Deuda Interna colones'!CP10/'Deuda Interna dólares'!CP82</f>
        <v>35338.804407172123</v>
      </c>
      <c r="CQ9" s="54">
        <f>+CP9/CP6</f>
        <v>0.85027556003238614</v>
      </c>
      <c r="CR9" s="61">
        <f>+'Deuda Interna colones'!CR10/'Deuda Interna dólares'!CR82</f>
        <v>35993.884542016873</v>
      </c>
      <c r="CS9" s="54">
        <f>+CR9/CR6</f>
        <v>0.85340647590975405</v>
      </c>
      <c r="CT9" s="61">
        <f>+'Deuda Interna colones'!CT10/'Deuda Interna dólares'!CT82</f>
        <v>35887.946608584993</v>
      </c>
      <c r="CU9" s="54">
        <f>+CT9/CT6</f>
        <v>0.85263300158584165</v>
      </c>
      <c r="CV9" s="61">
        <f>+'Deuda Interna colones'!CV10/'Deuda Interna dólares'!CV82</f>
        <v>35918.046988460716</v>
      </c>
      <c r="CW9" s="54">
        <f>+CV9/CV6</f>
        <v>0.85022401295236061</v>
      </c>
      <c r="CX9" s="61">
        <f>+'Deuda Interna colones'!CX10/'Deuda Interna dólares'!CX82</f>
        <v>36549.783055199718</v>
      </c>
      <c r="CY9" s="54">
        <f>+CX9/CX6</f>
        <v>0.85218206674203967</v>
      </c>
      <c r="CZ9" s="61">
        <f>+'Deuda Interna colones'!CZ10/'Deuda Interna dólares'!CZ82</f>
        <v>37001.751019813055</v>
      </c>
      <c r="DA9" s="54">
        <f>+CZ9/CZ6</f>
        <v>0.85321186215453959</v>
      </c>
      <c r="DB9" s="61">
        <f>+'Deuda Interna colones'!DB10/'Deuda Interna dólares'!DB82</f>
        <v>37074.104242797926</v>
      </c>
      <c r="DC9" s="54">
        <f>+DB9/DB6</f>
        <v>0.85351133297925985</v>
      </c>
      <c r="DD9" s="61">
        <f>+'Deuda Interna colones'!DD10/'Deuda Interna dólares'!DD82</f>
        <v>37223.643827316148</v>
      </c>
      <c r="DE9" s="54">
        <f>+DD9/DD6</f>
        <v>0.8524031211601143</v>
      </c>
      <c r="DF9" s="61">
        <f>+'Deuda Interna colones'!DF10/'Deuda Interna dólares'!DF82</f>
        <v>37192.380344688027</v>
      </c>
      <c r="DG9" s="54">
        <f>+DF9/DF6</f>
        <v>0.85118815504416934</v>
      </c>
      <c r="DH9" s="62">
        <f>+'Deuda Interna colones'!DH10/'Deuda Interna dólares'!DH82</f>
        <v>37397.771800210241</v>
      </c>
      <c r="DI9" s="58">
        <f>+DH9/DH6</f>
        <v>0.85829156898229686</v>
      </c>
      <c r="DJ9" s="363"/>
    </row>
    <row r="10" spans="1:116">
      <c r="A10" s="98" t="s">
        <v>53</v>
      </c>
      <c r="B10" s="64">
        <f>+B9/B63</f>
        <v>0.39148173799718566</v>
      </c>
      <c r="C10" s="65"/>
      <c r="D10" s="66">
        <v>0</v>
      </c>
      <c r="E10" s="67"/>
      <c r="F10" s="66">
        <v>0</v>
      </c>
      <c r="G10" s="67"/>
      <c r="H10" s="66">
        <v>0</v>
      </c>
      <c r="I10" s="67"/>
      <c r="J10" s="66">
        <v>0</v>
      </c>
      <c r="K10" s="67"/>
      <c r="L10" s="66">
        <v>0</v>
      </c>
      <c r="M10" s="67"/>
      <c r="N10" s="66">
        <v>0</v>
      </c>
      <c r="O10" s="67"/>
      <c r="P10" s="66">
        <v>0</v>
      </c>
      <c r="Q10" s="67"/>
      <c r="R10" s="66">
        <v>0</v>
      </c>
      <c r="S10" s="67"/>
      <c r="T10" s="66">
        <v>0</v>
      </c>
      <c r="U10" s="67"/>
      <c r="V10" s="66">
        <v>0</v>
      </c>
      <c r="W10" s="67"/>
      <c r="X10" s="66">
        <v>0</v>
      </c>
      <c r="Y10" s="67"/>
      <c r="Z10" s="66">
        <f>+Z9/Z63</f>
        <v>0.4068338497497706</v>
      </c>
      <c r="AA10" s="67"/>
      <c r="AB10" s="66">
        <v>0</v>
      </c>
      <c r="AC10" s="67"/>
      <c r="AD10" s="66">
        <v>0</v>
      </c>
      <c r="AE10" s="67"/>
      <c r="AF10" s="64">
        <v>0</v>
      </c>
      <c r="AG10" s="65"/>
      <c r="AH10" s="64">
        <v>0</v>
      </c>
      <c r="AI10" s="65"/>
      <c r="AJ10" s="64">
        <v>0</v>
      </c>
      <c r="AK10" s="65"/>
      <c r="AL10" s="64">
        <v>0</v>
      </c>
      <c r="AM10" s="65"/>
      <c r="AN10" s="64">
        <v>0</v>
      </c>
      <c r="AO10" s="65"/>
      <c r="AP10" s="66">
        <v>0</v>
      </c>
      <c r="AQ10" s="67"/>
      <c r="AR10" s="66">
        <v>0</v>
      </c>
      <c r="AS10" s="67"/>
      <c r="AT10" s="66">
        <v>0</v>
      </c>
      <c r="AU10" s="67"/>
      <c r="AV10" s="66">
        <v>0</v>
      </c>
      <c r="AW10" s="67"/>
      <c r="AX10" s="66">
        <f>+AX9/AX63</f>
        <v>0.38029516165037791</v>
      </c>
      <c r="AY10" s="67"/>
      <c r="AZ10" s="66"/>
      <c r="BA10" s="67"/>
      <c r="BB10" s="68"/>
      <c r="BC10" s="67"/>
      <c r="BD10" s="68"/>
      <c r="BE10" s="67"/>
      <c r="BF10" s="68"/>
      <c r="BG10" s="67"/>
      <c r="BH10" s="68"/>
      <c r="BI10" s="67"/>
      <c r="BJ10" s="68"/>
      <c r="BK10" s="67"/>
      <c r="BL10" s="68"/>
      <c r="BM10" s="67"/>
      <c r="BN10" s="68"/>
      <c r="BO10" s="67"/>
      <c r="BP10" s="68"/>
      <c r="BQ10" s="67"/>
      <c r="BR10" s="68"/>
      <c r="BS10" s="67"/>
      <c r="BT10" s="68"/>
      <c r="BU10" s="67"/>
      <c r="BV10" s="66">
        <f>+BV9/BV63</f>
        <v>0.3763286463788495</v>
      </c>
      <c r="BW10" s="67"/>
      <c r="BX10" s="66"/>
      <c r="BY10" s="67"/>
      <c r="BZ10" s="64"/>
      <c r="CA10" s="65"/>
      <c r="CB10" s="64"/>
      <c r="CC10" s="65"/>
      <c r="CD10" s="66"/>
      <c r="CE10" s="67"/>
      <c r="CF10" s="66"/>
      <c r="CG10" s="67"/>
      <c r="CH10" s="66"/>
      <c r="CI10" s="67"/>
      <c r="CJ10" s="66"/>
      <c r="CK10" s="67"/>
      <c r="CL10" s="66"/>
      <c r="CM10" s="67"/>
      <c r="CN10" s="66"/>
      <c r="CO10" s="67"/>
      <c r="CP10" s="66"/>
      <c r="CQ10" s="67"/>
      <c r="CR10" s="66"/>
      <c r="CS10" s="67"/>
      <c r="CT10" s="66">
        <f>+CT9/CT63</f>
        <v>0.37376385974976628</v>
      </c>
      <c r="CU10" s="67"/>
      <c r="CV10" s="66"/>
      <c r="CW10" s="67"/>
      <c r="CX10" s="66"/>
      <c r="CY10" s="67"/>
      <c r="CZ10" s="66"/>
      <c r="DA10" s="67"/>
      <c r="DB10" s="66"/>
      <c r="DC10" s="67"/>
      <c r="DD10" s="66"/>
      <c r="DE10" s="67"/>
      <c r="DF10" s="66"/>
      <c r="DG10" s="67"/>
      <c r="DH10" s="74"/>
      <c r="DI10" s="70"/>
      <c r="DJ10" s="363"/>
    </row>
    <row r="11" spans="1:116">
      <c r="A11" s="92" t="s">
        <v>54</v>
      </c>
      <c r="B11" s="60">
        <f>+'Deuda Interna colones'!B12/'Deuda Interna dólares'!B82</f>
        <v>6877.0780769547982</v>
      </c>
      <c r="C11" s="71">
        <f>+B11/B6</f>
        <v>0.22862311550227751</v>
      </c>
      <c r="D11" s="61">
        <f>+'Deuda Interna colones'!D12/'Deuda Interna dólares'!D82</f>
        <v>6906.3066600704005</v>
      </c>
      <c r="E11" s="72">
        <f>+D11/D6</f>
        <v>0.22538939385382403</v>
      </c>
      <c r="F11" s="61">
        <f>+'Deuda Interna colones'!F12/'Deuda Interna dólares'!F82</f>
        <v>6953.309152080099</v>
      </c>
      <c r="G11" s="72">
        <f>+F11/F6</f>
        <v>0.2223439544507877</v>
      </c>
      <c r="H11" s="61">
        <f>+'Deuda Interna colones'!H12/'Deuda Interna dólares'!H82</f>
        <v>6941.4089095101017</v>
      </c>
      <c r="I11" s="72">
        <f>+H11/H6</f>
        <v>0.21808638850520184</v>
      </c>
      <c r="J11" s="61">
        <f>+'Deuda Interna colones'!J12/'Deuda Interna dólares'!J82</f>
        <v>6946.6814959001013</v>
      </c>
      <c r="K11" s="72">
        <f>+J11/J6</f>
        <v>0.21620267534839144</v>
      </c>
      <c r="L11" s="61">
        <f>+'Deuda Interna colones'!L12/'Deuda Interna dólares'!L82</f>
        <v>6759.1753837901006</v>
      </c>
      <c r="M11" s="72">
        <f>+L11/L6</f>
        <v>0.21163584101293312</v>
      </c>
      <c r="N11" s="61">
        <f>+'Deuda Interna colones'!N12/'Deuda Interna dólares'!N82</f>
        <v>6905.7843838700992</v>
      </c>
      <c r="O11" s="72">
        <f>+N11/N6</f>
        <v>0.21353092003379043</v>
      </c>
      <c r="P11" s="61">
        <f>+'Deuda Interna colones'!P12/'Deuda Interna dólares'!P82</f>
        <v>6936.0487130600995</v>
      </c>
      <c r="Q11" s="72">
        <f>+P11/P6</f>
        <v>0.21545656605265129</v>
      </c>
      <c r="R11" s="61">
        <f>+'Deuda Interna colones'!R12/'Deuda Interna dólares'!R82</f>
        <v>6998.1446536501007</v>
      </c>
      <c r="S11" s="72">
        <f>+R11/R6</f>
        <v>0.21236902772146027</v>
      </c>
      <c r="T11" s="61">
        <f>+'Deuda Interna colones'!T12/'Deuda Interna dólares'!T82</f>
        <v>6996.7509799601021</v>
      </c>
      <c r="U11" s="72">
        <f>+T11/T6</f>
        <v>0.21159528122414867</v>
      </c>
      <c r="V11" s="61">
        <f>+'Deuda Interna colones'!V12/'Deuda Interna dólares'!V82</f>
        <v>6994.5825179101003</v>
      </c>
      <c r="W11" s="72">
        <f>+V11/V6</f>
        <v>0.21357569444568647</v>
      </c>
      <c r="X11" s="61">
        <f>+'Deuda Interna colones'!X12/'Deuda Interna dólares'!X82</f>
        <v>6663.0160774704991</v>
      </c>
      <c r="Y11" s="72">
        <f>+X11/X6</f>
        <v>0.20376439489759871</v>
      </c>
      <c r="Z11" s="61">
        <f>+'Deuda Interna colones'!Z12/'Deuda Interna dólares'!Z82</f>
        <v>6359.3389782900995</v>
      </c>
      <c r="AA11" s="72">
        <f>+Z11/Z6</f>
        <v>0.19942746346815377</v>
      </c>
      <c r="AB11" s="61">
        <f>+'Deuda Interna colones'!AB12/'Deuda Interna dólares'!AB82</f>
        <v>6366.3486149433993</v>
      </c>
      <c r="AC11" s="72">
        <f>+AB11/AB6</f>
        <v>0.19969662337202931</v>
      </c>
      <c r="AD11" s="61">
        <f>+'Deuda Interna colones'!AD12/'Deuda Interna dólares'!AD82</f>
        <v>6250.8798657251</v>
      </c>
      <c r="AE11" s="72">
        <f>+AD11/AD6</f>
        <v>0.19308393540541166</v>
      </c>
      <c r="AF11" s="60">
        <f>+'Deuda Interna colones'!AF12/'Deuda Interna dólares'!AF82</f>
        <v>6282.5525235751002</v>
      </c>
      <c r="AG11" s="71">
        <f>+AF11/AF6</f>
        <v>0.19925148152806871</v>
      </c>
      <c r="AH11" s="60">
        <f>+'Deuda Interna colones'!AH12/'Deuda Interna dólares'!AH82</f>
        <v>6358.4467411880996</v>
      </c>
      <c r="AI11" s="71">
        <f>+AH11/AH6</f>
        <v>0.20124198480850394</v>
      </c>
      <c r="AJ11" s="60">
        <f>+'Deuda Interna colones'!AJ12/'Deuda Interna dólares'!AJ82</f>
        <v>6168.4423226980998</v>
      </c>
      <c r="AK11" s="71">
        <f>+AJ11/AJ6</f>
        <v>0.2006426889071341</v>
      </c>
      <c r="AL11" s="60">
        <f>+'Deuda Interna colones'!AL12/'Deuda Interna dólares'!AL82</f>
        <v>6191.6660552530002</v>
      </c>
      <c r="AM11" s="71">
        <f>+AL11/AL6</f>
        <v>0.20335761428713911</v>
      </c>
      <c r="AN11" s="60">
        <f>+'Deuda Interna colones'!AN12/'Deuda Interna dólares'!AN82</f>
        <v>6214.2018204630003</v>
      </c>
      <c r="AO11" s="71">
        <f>+AN11/AN6</f>
        <v>0.20091907899392236</v>
      </c>
      <c r="AP11" s="61">
        <f>+'Deuda Interna colones'!AP12/'Deuda Interna dólares'!AP82</f>
        <v>6361.5800665030001</v>
      </c>
      <c r="AQ11" s="72">
        <f>+AP11/AP6</f>
        <v>0.19790159106960417</v>
      </c>
      <c r="AR11" s="61">
        <f>+'Deuda Interna colones'!AR12/'Deuda Interna dólares'!AR82</f>
        <v>6429.026840853001</v>
      </c>
      <c r="AS11" s="72">
        <f>+AR11/AR6</f>
        <v>0.19352601726052038</v>
      </c>
      <c r="AT11" s="61">
        <f>+'Deuda Interna colones'!AT12/'Deuda Interna dólares'!AT82</f>
        <v>6491.6504746430001</v>
      </c>
      <c r="AU11" s="72">
        <f>+AT11/AT6</f>
        <v>0.19207946851903118</v>
      </c>
      <c r="AV11" s="61">
        <f>+'Deuda Interna colones'!AV12/'Deuda Interna dólares'!AV82</f>
        <v>6623.2347809036009</v>
      </c>
      <c r="AW11" s="72">
        <f>+AV11/AV6</f>
        <v>0.18973021054405853</v>
      </c>
      <c r="AX11" s="61">
        <f>+'Deuda Interna colones'!AX12/'Deuda Interna dólares'!AX82</f>
        <v>6647.3777172936007</v>
      </c>
      <c r="AY11" s="72">
        <f>+AX11/AX6</f>
        <v>0.18905401381567219</v>
      </c>
      <c r="AZ11" s="61">
        <f>+'Deuda Interna colones'!AZ12/'Deuda Interna dólares'!AZ82</f>
        <v>6948.8491772169</v>
      </c>
      <c r="BA11" s="72">
        <f>+AZ11/AZ6</f>
        <v>0.18365667518292716</v>
      </c>
      <c r="BB11" s="61">
        <f>+'Deuda Interna colones'!BB12/'Deuda Interna dólares'!BB82</f>
        <v>7207.5200043832001</v>
      </c>
      <c r="BC11" s="72">
        <f>+BB11/BB6</f>
        <v>0.18998855781966142</v>
      </c>
      <c r="BD11" s="61">
        <f>+'Deuda Interna colones'!BD12/'Deuda Interna dólares'!BD82</f>
        <v>7269.1977828131994</v>
      </c>
      <c r="BE11" s="72">
        <f>+BD11/BD6</f>
        <v>0.18530025490095797</v>
      </c>
      <c r="BF11" s="61">
        <f>+'Deuda Interna colones'!BF12/'Deuda Interna dólares'!BF82</f>
        <v>7200.7438145544993</v>
      </c>
      <c r="BG11" s="72">
        <f>+BF11/BF6</f>
        <v>0.18239743929425883</v>
      </c>
      <c r="BH11" s="61">
        <f>+'Deuda Interna colones'!BH12/'Deuda Interna dólares'!BH82</f>
        <v>7075.8969542645</v>
      </c>
      <c r="BI11" s="72">
        <f>+BH11/BH6</f>
        <v>0.17725744723976772</v>
      </c>
      <c r="BJ11" s="61">
        <f>+'Deuda Interna colones'!BJ12/'Deuda Interna dólares'!BJ82</f>
        <v>7056.2406862345006</v>
      </c>
      <c r="BK11" s="72">
        <f>+BJ11/BJ6</f>
        <v>0.17782835723707074</v>
      </c>
      <c r="BL11" s="61">
        <f>+'Deuda Interna colones'!BL12/'Deuda Interna dólares'!BL82</f>
        <v>6797.8375268199998</v>
      </c>
      <c r="BM11" s="72">
        <f>+BL11/BL6</f>
        <v>0.17335199821096114</v>
      </c>
      <c r="BN11" s="61">
        <f>+'Deuda Interna colones'!BN12/'Deuda Interna dólares'!BN82</f>
        <v>6709.0110283699996</v>
      </c>
      <c r="BO11" s="72">
        <f>+BN11/BN6</f>
        <v>0.16849043388169696</v>
      </c>
      <c r="BP11" s="61">
        <f>+'Deuda Interna colones'!BP12/'Deuda Interna dólares'!BP82</f>
        <v>6712.1623136199996</v>
      </c>
      <c r="BQ11" s="72">
        <f>+BP11/BP6</f>
        <v>0.17065069313196493</v>
      </c>
      <c r="BR11" s="61">
        <f>+'Deuda Interna colones'!BR12/'Deuda Interna dólares'!BR82</f>
        <v>6716.7029494799999</v>
      </c>
      <c r="BS11" s="72">
        <f>+BR11/BR6</f>
        <v>0.16849586537556069</v>
      </c>
      <c r="BT11" s="61">
        <f>+'Deuda Interna colones'!BT12/'Deuda Interna dólares'!BT82</f>
        <v>6709.7202461499983</v>
      </c>
      <c r="BU11" s="72">
        <f>+BT11/BT6</f>
        <v>0.16933636071088742</v>
      </c>
      <c r="BV11" s="61">
        <f>+'Deuda Interna colones'!BV12/'Deuda Interna dólares'!BV82</f>
        <v>6709.5926480800008</v>
      </c>
      <c r="BW11" s="72">
        <f>+BV11/BV6</f>
        <v>0.1655671656074276</v>
      </c>
      <c r="BX11" s="61">
        <f>+'Deuda Interna colones'!BX12/'Deuda Interna dólares'!BX82</f>
        <v>6707.5275109800014</v>
      </c>
      <c r="BY11" s="72">
        <f>+BX11/BX6</f>
        <v>0.16451358683272679</v>
      </c>
      <c r="BZ11" s="60">
        <f>+'Deuda Interna colones'!BZ12/'Deuda Interna dólares'!BZ82</f>
        <v>6388.0283742100019</v>
      </c>
      <c r="CA11" s="71">
        <f>+BZ11/BZ6</f>
        <v>0.15677248139640598</v>
      </c>
      <c r="CB11" s="60">
        <f>+'Deuda Interna colones'!CB12/'Deuda Interna dólares'!CB82</f>
        <v>6386.622682109999</v>
      </c>
      <c r="CC11" s="71">
        <f>+CB11/CB6</f>
        <v>0.15413022118643482</v>
      </c>
      <c r="CD11" s="61">
        <f>+'Deuda Interna colones'!CD12/'Deuda Interna dólares'!CD82</f>
        <v>6439.04395501</v>
      </c>
      <c r="CE11" s="72">
        <f>+CD11/CD6</f>
        <v>0.15517450607910616</v>
      </c>
      <c r="CF11" s="61">
        <f>+'Deuda Interna colones'!CF12/'Deuda Interna dólares'!CF82</f>
        <v>6111.0006289699995</v>
      </c>
      <c r="CG11" s="72">
        <f>+CF11/CF6</f>
        <v>0.15212643799331077</v>
      </c>
      <c r="CH11" s="61">
        <f>+'Deuda Interna colones'!CH12/'Deuda Interna dólares'!CH82</f>
        <v>6114.3904166500015</v>
      </c>
      <c r="CI11" s="72">
        <f>+CH11/CH6</f>
        <v>0.15382688998539032</v>
      </c>
      <c r="CJ11" s="61">
        <f>+'Deuda Interna colones'!CJ12/'Deuda Interna dólares'!CJ82</f>
        <v>6123.70346144</v>
      </c>
      <c r="CK11" s="72">
        <f>+CJ11/CJ6</f>
        <v>0.15241443054514375</v>
      </c>
      <c r="CL11" s="61">
        <f>+'Deuda Interna colones'!CL12/'Deuda Interna dólares'!CL82</f>
        <v>6145.2273891599998</v>
      </c>
      <c r="CM11" s="72">
        <f>+CL11/CL6</f>
        <v>0.15020283537491072</v>
      </c>
      <c r="CN11" s="61">
        <f>+'Deuda Interna colones'!CN12/'Deuda Interna dólares'!CN82</f>
        <v>6181.2585950000002</v>
      </c>
      <c r="CO11" s="72">
        <f>+CN11/CN6</f>
        <v>0.15126032393386674</v>
      </c>
      <c r="CP11" s="61">
        <f>+'Deuda Interna colones'!CP12/'Deuda Interna dólares'!CP82</f>
        <v>6222.7858210899994</v>
      </c>
      <c r="CQ11" s="72">
        <f>+CP11/CP6</f>
        <v>0.14972443996761386</v>
      </c>
      <c r="CR11" s="61">
        <f>+'Deuda Interna colones'!CR12/'Deuda Interna dólares'!CR82</f>
        <v>6182.83377225</v>
      </c>
      <c r="CS11" s="72">
        <f>+CR11/CR6</f>
        <v>0.14659352409024598</v>
      </c>
      <c r="CT11" s="61">
        <f>+'Deuda Interna colones'!CT12/'Deuda Interna dólares'!CT82</f>
        <v>6202.7847398800004</v>
      </c>
      <c r="CU11" s="72">
        <f>+CT11/CT6</f>
        <v>0.14736699841415821</v>
      </c>
      <c r="CV11" s="61">
        <f>+'Deuda Interna colones'!CV12/'Deuda Interna dólares'!CV82</f>
        <v>6327.34533319</v>
      </c>
      <c r="CW11" s="72">
        <f>+CV11/CV6</f>
        <v>0.14977598704763934</v>
      </c>
      <c r="CX11" s="61">
        <f>+'Deuda Interna colones'!CX12/'Deuda Interna dólares'!CX82</f>
        <v>6339.8581161200009</v>
      </c>
      <c r="CY11" s="72">
        <f>+CX11/CX6</f>
        <v>0.14781793325796019</v>
      </c>
      <c r="CZ11" s="61">
        <f>+'Deuda Interna colones'!CZ12/'Deuda Interna dólares'!CZ82</f>
        <v>6365.8492926999998</v>
      </c>
      <c r="DA11" s="72">
        <f>+CZ11/CZ6</f>
        <v>0.14678813784546046</v>
      </c>
      <c r="DB11" s="61">
        <f>+'Deuda Interna colones'!DB12/'Deuda Interna dólares'!DB82</f>
        <v>6363.0509656599997</v>
      </c>
      <c r="DC11" s="72">
        <f>+DB11/DB6</f>
        <v>0.14648866702074009</v>
      </c>
      <c r="DD11" s="61">
        <f>+'Deuda Interna colones'!DD12/'Deuda Interna dólares'!DD82</f>
        <v>6445.4170938299994</v>
      </c>
      <c r="DE11" s="72">
        <f>+DD11/DD6</f>
        <v>0.14759687883988581</v>
      </c>
      <c r="DF11" s="61">
        <f>+'Deuda Interna colones'!DF12/'Deuda Interna dólares'!DF82</f>
        <v>6502.2835486999993</v>
      </c>
      <c r="DG11" s="72">
        <f>+DF11/DF6</f>
        <v>0.14881184495583089</v>
      </c>
      <c r="DH11" s="62">
        <f>+'Deuda Interna colones'!DH12/'Deuda Interna dólares'!DH82</f>
        <v>6174.56789381</v>
      </c>
      <c r="DI11" s="73">
        <f>+DH11/DH6</f>
        <v>0.14170843101770325</v>
      </c>
      <c r="DJ11" s="363"/>
    </row>
    <row r="12" spans="1:116">
      <c r="A12" s="98" t="s">
        <v>53</v>
      </c>
      <c r="B12" s="64">
        <f>+B11/B63</f>
        <v>0.11602859302873912</v>
      </c>
      <c r="C12" s="65"/>
      <c r="D12" s="66">
        <v>0</v>
      </c>
      <c r="E12" s="67"/>
      <c r="F12" s="66">
        <v>0</v>
      </c>
      <c r="G12" s="67"/>
      <c r="H12" s="66">
        <v>0</v>
      </c>
      <c r="I12" s="67"/>
      <c r="J12" s="66">
        <v>0</v>
      </c>
      <c r="K12" s="67"/>
      <c r="L12" s="66">
        <v>0</v>
      </c>
      <c r="M12" s="67"/>
      <c r="N12" s="66">
        <v>0</v>
      </c>
      <c r="O12" s="67"/>
      <c r="P12" s="66">
        <v>0</v>
      </c>
      <c r="Q12" s="67"/>
      <c r="R12" s="66">
        <v>0</v>
      </c>
      <c r="S12" s="67"/>
      <c r="T12" s="66">
        <v>0</v>
      </c>
      <c r="U12" s="67"/>
      <c r="V12" s="66">
        <v>0</v>
      </c>
      <c r="W12" s="67"/>
      <c r="X12" s="66">
        <v>0</v>
      </c>
      <c r="Y12" s="67"/>
      <c r="Z12" s="66">
        <f>+Z11/Z63</f>
        <v>0.10134477390401127</v>
      </c>
      <c r="AA12" s="67"/>
      <c r="AB12" s="66">
        <v>0</v>
      </c>
      <c r="AC12" s="67"/>
      <c r="AD12" s="66">
        <v>0</v>
      </c>
      <c r="AE12" s="67"/>
      <c r="AF12" s="64">
        <v>0</v>
      </c>
      <c r="AG12" s="65"/>
      <c r="AH12" s="64">
        <v>0</v>
      </c>
      <c r="AI12" s="65"/>
      <c r="AJ12" s="64">
        <v>0</v>
      </c>
      <c r="AK12" s="65"/>
      <c r="AL12" s="64">
        <v>0</v>
      </c>
      <c r="AM12" s="65"/>
      <c r="AN12" s="64">
        <v>0</v>
      </c>
      <c r="AO12" s="65"/>
      <c r="AP12" s="66">
        <v>0</v>
      </c>
      <c r="AQ12" s="67"/>
      <c r="AR12" s="66">
        <v>0</v>
      </c>
      <c r="AS12" s="67"/>
      <c r="AT12" s="66">
        <v>0</v>
      </c>
      <c r="AU12" s="67"/>
      <c r="AV12" s="66">
        <v>0</v>
      </c>
      <c r="AW12" s="67"/>
      <c r="AX12" s="66">
        <f>+AX11/AX63</f>
        <v>8.8657355692666084E-2</v>
      </c>
      <c r="AY12" s="67"/>
      <c r="AZ12" s="66"/>
      <c r="BA12" s="67"/>
      <c r="BB12" s="68"/>
      <c r="BC12" s="67"/>
      <c r="BD12" s="68"/>
      <c r="BE12" s="67"/>
      <c r="BF12" s="68"/>
      <c r="BG12" s="67"/>
      <c r="BH12" s="68"/>
      <c r="BI12" s="67"/>
      <c r="BJ12" s="68"/>
      <c r="BK12" s="67"/>
      <c r="BL12" s="68"/>
      <c r="BM12" s="67"/>
      <c r="BN12" s="68"/>
      <c r="BO12" s="67"/>
      <c r="BP12" s="68"/>
      <c r="BQ12" s="67"/>
      <c r="BR12" s="68"/>
      <c r="BS12" s="67"/>
      <c r="BT12" s="68"/>
      <c r="BU12" s="67"/>
      <c r="BV12" s="66">
        <f>+BV11/BV63</f>
        <v>7.4670680191034261E-2</v>
      </c>
      <c r="BW12" s="67"/>
      <c r="BX12" s="66"/>
      <c r="BY12" s="67"/>
      <c r="BZ12" s="64"/>
      <c r="CA12" s="65"/>
      <c r="CB12" s="64"/>
      <c r="CC12" s="65"/>
      <c r="CD12" s="66"/>
      <c r="CE12" s="67"/>
      <c r="CF12" s="66"/>
      <c r="CG12" s="67"/>
      <c r="CH12" s="66"/>
      <c r="CI12" s="67"/>
      <c r="CJ12" s="66"/>
      <c r="CK12" s="67"/>
      <c r="CL12" s="66"/>
      <c r="CM12" s="67"/>
      <c r="CN12" s="66"/>
      <c r="CO12" s="67"/>
      <c r="CP12" s="66"/>
      <c r="CQ12" s="67"/>
      <c r="CR12" s="66"/>
      <c r="CS12" s="67"/>
      <c r="CT12" s="66">
        <f>+CT11/CT63</f>
        <v>6.4600429521924921E-2</v>
      </c>
      <c r="CU12" s="67"/>
      <c r="CV12" s="66"/>
      <c r="CW12" s="67"/>
      <c r="CX12" s="66"/>
      <c r="CY12" s="67"/>
      <c r="CZ12" s="66"/>
      <c r="DA12" s="67"/>
      <c r="DB12" s="66"/>
      <c r="DC12" s="67"/>
      <c r="DD12" s="66"/>
      <c r="DE12" s="67"/>
      <c r="DF12" s="66"/>
      <c r="DG12" s="67"/>
      <c r="DH12" s="74"/>
      <c r="DI12" s="70"/>
      <c r="DJ12" s="443"/>
    </row>
    <row r="13" spans="1:116">
      <c r="A13" s="98"/>
      <c r="B13" s="64"/>
      <c r="C13" s="65"/>
      <c r="D13" s="66"/>
      <c r="E13" s="67"/>
      <c r="F13" s="66"/>
      <c r="G13" s="67"/>
      <c r="H13" s="66"/>
      <c r="I13" s="67"/>
      <c r="J13" s="66"/>
      <c r="K13" s="67"/>
      <c r="L13" s="66"/>
      <c r="M13" s="67"/>
      <c r="N13" s="66"/>
      <c r="O13" s="67"/>
      <c r="P13" s="66"/>
      <c r="Q13" s="67"/>
      <c r="R13" s="66"/>
      <c r="S13" s="67"/>
      <c r="T13" s="66"/>
      <c r="U13" s="67"/>
      <c r="V13" s="66"/>
      <c r="W13" s="67"/>
      <c r="X13" s="66"/>
      <c r="Y13" s="67"/>
      <c r="Z13" s="66"/>
      <c r="AA13" s="67"/>
      <c r="AB13" s="66"/>
      <c r="AC13" s="67"/>
      <c r="AD13" s="66"/>
      <c r="AE13" s="67"/>
      <c r="AF13" s="64"/>
      <c r="AG13" s="65"/>
      <c r="AH13" s="64"/>
      <c r="AI13" s="65"/>
      <c r="AJ13" s="64"/>
      <c r="AK13" s="65"/>
      <c r="AL13" s="64"/>
      <c r="AM13" s="65"/>
      <c r="AN13" s="64"/>
      <c r="AO13" s="65"/>
      <c r="AP13" s="66"/>
      <c r="AQ13" s="67"/>
      <c r="AR13" s="66"/>
      <c r="AS13" s="67"/>
      <c r="AT13" s="66"/>
      <c r="AU13" s="67"/>
      <c r="AV13" s="66"/>
      <c r="AW13" s="67"/>
      <c r="AX13" s="66"/>
      <c r="AY13" s="67"/>
      <c r="AZ13" s="66"/>
      <c r="BA13" s="67"/>
      <c r="BB13" s="66"/>
      <c r="BC13" s="67"/>
      <c r="BD13" s="66"/>
      <c r="BE13" s="67"/>
      <c r="BF13" s="66"/>
      <c r="BG13" s="67"/>
      <c r="BH13" s="66"/>
      <c r="BI13" s="67"/>
      <c r="BJ13" s="66"/>
      <c r="BK13" s="67"/>
      <c r="BL13" s="66"/>
      <c r="BM13" s="67"/>
      <c r="BN13" s="66"/>
      <c r="BO13" s="67"/>
      <c r="BP13" s="66"/>
      <c r="BQ13" s="67"/>
      <c r="BR13" s="66"/>
      <c r="BS13" s="67"/>
      <c r="BT13" s="66"/>
      <c r="BU13" s="67"/>
      <c r="BV13" s="66"/>
      <c r="BW13" s="67"/>
      <c r="BX13" s="66"/>
      <c r="BY13" s="67"/>
      <c r="BZ13" s="64"/>
      <c r="CA13" s="65"/>
      <c r="CB13" s="64"/>
      <c r="CC13" s="65"/>
      <c r="CD13" s="66"/>
      <c r="CE13" s="67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6"/>
      <c r="CQ13" s="67"/>
      <c r="CR13" s="66"/>
      <c r="CS13" s="67"/>
      <c r="CT13" s="66"/>
      <c r="CU13" s="67"/>
      <c r="CV13" s="66"/>
      <c r="CW13" s="67"/>
      <c r="CX13" s="66"/>
      <c r="CY13" s="67"/>
      <c r="CZ13" s="66"/>
      <c r="DA13" s="67"/>
      <c r="DB13" s="66"/>
      <c r="DC13" s="67"/>
      <c r="DD13" s="66"/>
      <c r="DE13" s="67"/>
      <c r="DF13" s="66"/>
      <c r="DG13" s="67"/>
      <c r="DH13" s="74"/>
      <c r="DI13" s="70"/>
      <c r="DJ13" s="443"/>
    </row>
    <row r="14" spans="1:116" s="26" customFormat="1">
      <c r="A14" s="50" t="s">
        <v>55</v>
      </c>
      <c r="B14" s="64"/>
      <c r="C14" s="65"/>
      <c r="D14" s="66"/>
      <c r="E14" s="67"/>
      <c r="F14" s="66"/>
      <c r="G14" s="67"/>
      <c r="H14" s="66"/>
      <c r="I14" s="67"/>
      <c r="J14" s="66"/>
      <c r="K14" s="67"/>
      <c r="L14" s="66"/>
      <c r="M14" s="67"/>
      <c r="N14" s="66"/>
      <c r="O14" s="67"/>
      <c r="P14" s="66"/>
      <c r="Q14" s="67"/>
      <c r="R14" s="66"/>
      <c r="S14" s="67"/>
      <c r="T14" s="66"/>
      <c r="U14" s="67"/>
      <c r="V14" s="66"/>
      <c r="W14" s="67"/>
      <c r="X14" s="66"/>
      <c r="Y14" s="67"/>
      <c r="Z14" s="66"/>
      <c r="AA14" s="67"/>
      <c r="AB14" s="66"/>
      <c r="AC14" s="67"/>
      <c r="AD14" s="66"/>
      <c r="AE14" s="67"/>
      <c r="AF14" s="55">
        <f>+AF15+AF17+AF19</f>
        <v>31530.769434655736</v>
      </c>
      <c r="AG14" s="65"/>
      <c r="AH14" s="55">
        <f>+AH15+AH17+AH19</f>
        <v>31596.024791937005</v>
      </c>
      <c r="AI14" s="65"/>
      <c r="AJ14" s="55">
        <f>+AJ15+AJ17+AJ19</f>
        <v>30743.419340602613</v>
      </c>
      <c r="AK14" s="65"/>
      <c r="AL14" s="55">
        <f>+AL15+AL17+AL19</f>
        <v>30447.180829484078</v>
      </c>
      <c r="AM14" s="65"/>
      <c r="AN14" s="55">
        <f>+AN15+AN17+AN19</f>
        <v>30928.878688772878</v>
      </c>
      <c r="AO14" s="65"/>
      <c r="AP14" s="56"/>
      <c r="AQ14" s="67"/>
      <c r="AR14" s="53"/>
      <c r="AS14" s="67"/>
      <c r="AT14" s="53"/>
      <c r="AU14" s="67"/>
      <c r="AV14" s="53"/>
      <c r="AW14" s="67"/>
      <c r="AX14" s="53"/>
      <c r="AY14" s="67"/>
      <c r="AZ14" s="53"/>
      <c r="BA14" s="67"/>
      <c r="BB14" s="53"/>
      <c r="BC14" s="67"/>
      <c r="BD14" s="53"/>
      <c r="BE14" s="67"/>
      <c r="BF14" s="53"/>
      <c r="BG14" s="67"/>
      <c r="BH14" s="53"/>
      <c r="BI14" s="67"/>
      <c r="BJ14" s="53"/>
      <c r="BK14" s="67"/>
      <c r="BL14" s="53"/>
      <c r="BM14" s="67"/>
      <c r="BN14" s="53"/>
      <c r="BO14" s="67"/>
      <c r="BP14" s="53"/>
      <c r="BQ14" s="67"/>
      <c r="BR14" s="53"/>
      <c r="BS14" s="67"/>
      <c r="BT14" s="53"/>
      <c r="BU14" s="67"/>
      <c r="BV14" s="53"/>
      <c r="BW14" s="67"/>
      <c r="BX14" s="53"/>
      <c r="BY14" s="67"/>
      <c r="BZ14" s="51"/>
      <c r="CA14" s="65"/>
      <c r="CB14" s="51"/>
      <c r="CC14" s="65"/>
      <c r="CD14" s="53"/>
      <c r="CE14" s="67"/>
      <c r="CF14" s="53"/>
      <c r="CG14" s="67"/>
      <c r="CH14" s="53"/>
      <c r="CI14" s="67"/>
      <c r="CJ14" s="53"/>
      <c r="CK14" s="67"/>
      <c r="CL14" s="53"/>
      <c r="CM14" s="67"/>
      <c r="CN14" s="53"/>
      <c r="CO14" s="67"/>
      <c r="CP14" s="53"/>
      <c r="CQ14" s="67"/>
      <c r="CR14" s="53"/>
      <c r="CS14" s="67"/>
      <c r="CT14" s="53"/>
      <c r="CU14" s="67"/>
      <c r="CV14" s="53"/>
      <c r="CW14" s="67"/>
      <c r="CX14" s="53"/>
      <c r="CY14" s="67"/>
      <c r="CZ14" s="53"/>
      <c r="DA14" s="67"/>
      <c r="DB14" s="53"/>
      <c r="DC14" s="67"/>
      <c r="DD14" s="53"/>
      <c r="DE14" s="67"/>
      <c r="DF14" s="53"/>
      <c r="DG14" s="67"/>
      <c r="DH14" s="75"/>
      <c r="DI14" s="70"/>
      <c r="DJ14" s="363">
        <f>SUM(DH15:DH19)</f>
        <v>43572.339694020236</v>
      </c>
      <c r="DL14" s="15"/>
    </row>
    <row r="15" spans="1:116" s="26" customFormat="1">
      <c r="A15" s="59" t="s">
        <v>56</v>
      </c>
      <c r="B15" s="60">
        <f>+'Deuda Interna colones'!B16/'Deuda Interna dólares'!B82</f>
        <v>4947.8845108936075</v>
      </c>
      <c r="C15" s="71">
        <f>+B15/B6</f>
        <v>0.16448857485225177</v>
      </c>
      <c r="D15" s="61">
        <f>+'Deuda Interna colones'!D16/'Deuda Interna dólares'!D82</f>
        <v>4956.9001133286092</v>
      </c>
      <c r="E15" s="72">
        <f>+D15/D6</f>
        <v>0.16176992521871281</v>
      </c>
      <c r="F15" s="61">
        <f>+'Deuda Interna colones'!F16/'Deuda Interna dólares'!F82</f>
        <v>4917.8705526483946</v>
      </c>
      <c r="G15" s="72">
        <f>+F15/F6</f>
        <v>0.15725732341784546</v>
      </c>
      <c r="H15" s="61">
        <f>+'Deuda Interna colones'!H16/'Deuda Interna dólares'!H82</f>
        <v>4741.1879620167074</v>
      </c>
      <c r="I15" s="72">
        <f>+H15/H6</f>
        <v>0.14895946533908155</v>
      </c>
      <c r="J15" s="61">
        <f>+'Deuda Interna colones'!J16/'Deuda Interna dólares'!J82</f>
        <v>4481.060995309881</v>
      </c>
      <c r="K15" s="72">
        <f>+J15/J6</f>
        <v>0.13946477554169046</v>
      </c>
      <c r="L15" s="61">
        <f>+'Deuda Interna colones'!L16/'Deuda Interna dólares'!L82</f>
        <v>4440.1858078439673</v>
      </c>
      <c r="M15" s="72">
        <f>+L15/L6</f>
        <v>0.13902619836590549</v>
      </c>
      <c r="N15" s="61">
        <f>+'Deuda Interna colones'!N16/'Deuda Interna dólares'!N82</f>
        <v>4445.1274617552199</v>
      </c>
      <c r="O15" s="72">
        <f>+N15/N6</f>
        <v>0.13744595889687047</v>
      </c>
      <c r="P15" s="61">
        <f>+'Deuda Interna colones'!P16/'Deuda Interna dólares'!P82</f>
        <v>4434.3313452639522</v>
      </c>
      <c r="Q15" s="72">
        <f>+P15/P6</f>
        <v>0.13774496747568132</v>
      </c>
      <c r="R15" s="61">
        <f>+'Deuda Interna colones'!R16/'Deuda Interna dólares'!R82</f>
        <v>4618.1617588375548</v>
      </c>
      <c r="S15" s="72">
        <f>+R15/R6</f>
        <v>0.14014493428243402</v>
      </c>
      <c r="T15" s="61">
        <f>+'Deuda Interna colones'!T16/'Deuda Interna dólares'!T82</f>
        <v>4596.6418576981241</v>
      </c>
      <c r="U15" s="72">
        <f>+T15/T6</f>
        <v>0.13901133959920836</v>
      </c>
      <c r="V15" s="61">
        <f>+'Deuda Interna colones'!V16/'Deuda Interna dólares'!V82</f>
        <v>4626.1223284272219</v>
      </c>
      <c r="W15" s="72">
        <f>+V15/V6</f>
        <v>0.14125607730763479</v>
      </c>
      <c r="X15" s="61">
        <f>+'Deuda Interna colones'!X16/'Deuda Interna dólares'!X82</f>
        <v>4733.9967034343008</v>
      </c>
      <c r="Y15" s="72">
        <f>+X15/X6</f>
        <v>0.14477227167200815</v>
      </c>
      <c r="Z15" s="61">
        <f>+'Deuda Interna colones'!Z16/'Deuda Interna dólares'!Z82</f>
        <v>4659.4818380828274</v>
      </c>
      <c r="AA15" s="72">
        <f>+Z15/Z6</f>
        <v>0.14612031961451444</v>
      </c>
      <c r="AB15" s="61">
        <f>+'Deuda Interna colones'!AB16/'Deuda Interna dólares'!AB82</f>
        <v>4654.7259212853996</v>
      </c>
      <c r="AC15" s="72">
        <f>+AB15/AB6</f>
        <v>0.14600724927647035</v>
      </c>
      <c r="AD15" s="61">
        <f>+'Deuda Interna colones'!AD16/'Deuda Interna dólares'!AD82</f>
        <v>4623.0414777492679</v>
      </c>
      <c r="AE15" s="72">
        <f>+AD15/AD6</f>
        <v>0.14280150334687852</v>
      </c>
      <c r="AF15" s="60">
        <f>+'Deuda Interna colones'!AF16/'Deuda Interna dólares'!AF82</f>
        <v>4503.9034477857349</v>
      </c>
      <c r="AG15" s="71">
        <f>+AF15/AF6</f>
        <v>0.14284153316079426</v>
      </c>
      <c r="AH15" s="60">
        <f>+'Deuda Interna colones'!AH16/'Deuda Interna dólares'!AH82</f>
        <v>4506.7677534949862</v>
      </c>
      <c r="AI15" s="71">
        <f>+AH15/AH6</f>
        <v>0.14263717613758392</v>
      </c>
      <c r="AJ15" s="60">
        <f>+'Deuda Interna colones'!AJ16/'Deuda Interna dólares'!AJ82</f>
        <v>4386.2103912415187</v>
      </c>
      <c r="AK15" s="71">
        <f>+AJ15/AJ6</f>
        <v>0.14267152077806394</v>
      </c>
      <c r="AL15" s="60">
        <f>+'Deuda Interna colones'!AL16/'Deuda Interna dólares'!AL82</f>
        <v>4372.7109874269709</v>
      </c>
      <c r="AM15" s="71">
        <f>+AL15/AL6</f>
        <v>0.14361628460499623</v>
      </c>
      <c r="AN15" s="60">
        <f>+'Deuda Interna colones'!AN16/'Deuda Interna dólares'!AN82</f>
        <v>4500.4550596225499</v>
      </c>
      <c r="AO15" s="71">
        <f>+AN15/AN6</f>
        <v>0.1455098034723194</v>
      </c>
      <c r="AP15" s="61">
        <f>+'Deuda Interna colones'!AP16/'Deuda Interna dólares'!AP82</f>
        <v>4595.3512517623667</v>
      </c>
      <c r="AQ15" s="72">
        <f>+AP15/AP6</f>
        <v>0.14295620187759223</v>
      </c>
      <c r="AR15" s="61">
        <f>+'Deuda Interna colones'!AR16/'Deuda Interna dólares'!AR82</f>
        <v>4809.3406327448602</v>
      </c>
      <c r="AS15" s="72">
        <f>+AR15/AR6</f>
        <v>0.1447703612605877</v>
      </c>
      <c r="AT15" s="61">
        <f>+'Deuda Interna colones'!AT16/'Deuda Interna dólares'!AT82</f>
        <v>4885.0105637521838</v>
      </c>
      <c r="AU15" s="72">
        <f>+AT15/AT6</f>
        <v>0.14454108958276493</v>
      </c>
      <c r="AV15" s="61">
        <f>+'Deuda Interna colones'!AV16/'Deuda Interna dólares'!AV82</f>
        <v>4917.0224540993213</v>
      </c>
      <c r="AW15" s="72">
        <f>+AV15/AV6</f>
        <v>0.14085378766217496</v>
      </c>
      <c r="AX15" s="61">
        <f>+'Deuda Interna colones'!AX16/'Deuda Interna dólares'!AX82</f>
        <v>4953.0357359353211</v>
      </c>
      <c r="AY15" s="72">
        <f>+AX15/AX6</f>
        <v>0.14086626731243951</v>
      </c>
      <c r="AZ15" s="61">
        <f>+'Deuda Interna colones'!AZ16/'Deuda Interna dólares'!AZ82</f>
        <v>5308.2250653831907</v>
      </c>
      <c r="BA15" s="72">
        <f>+AZ15/AZ6</f>
        <v>0.14029531247092183</v>
      </c>
      <c r="BB15" s="61">
        <f>+'Deuda Interna colones'!BB16/'Deuda Interna dólares'!BB82</f>
        <v>5266.4126707572432</v>
      </c>
      <c r="BC15" s="72">
        <f>+BB15/BB6</f>
        <v>0.13882141812882628</v>
      </c>
      <c r="BD15" s="61">
        <f>+'Deuda Interna colones'!BD16/'Deuda Interna dólares'!BD82</f>
        <v>5211.3469193581941</v>
      </c>
      <c r="BE15" s="72">
        <f>+BD15/BD6</f>
        <v>0.13284325745236233</v>
      </c>
      <c r="BF15" s="61">
        <f>+'Deuda Interna colones'!BF16/'Deuda Interna dólares'!BF82</f>
        <v>5027.0609422540992</v>
      </c>
      <c r="BG15" s="72">
        <f>+BF15/BF6</f>
        <v>0.12733726774031337</v>
      </c>
      <c r="BH15" s="61">
        <f>+'Deuda Interna colones'!BH16/'Deuda Interna dólares'!BH82</f>
        <v>5058.3683247524395</v>
      </c>
      <c r="BI15" s="72">
        <f>+BH15/BH6</f>
        <v>0.1267165791474302</v>
      </c>
      <c r="BJ15" s="61">
        <f>+'Deuda Interna colones'!BJ16/'Deuda Interna dólares'!BJ82</f>
        <v>5025.5901124804077</v>
      </c>
      <c r="BK15" s="72">
        <f>+BJ15/BJ6</f>
        <v>0.12665277072998588</v>
      </c>
      <c r="BL15" s="61">
        <f>+'Deuda Interna colones'!BL16/'Deuda Interna dólares'!BL82</f>
        <v>5033.4898439102608</v>
      </c>
      <c r="BM15" s="72">
        <f>+BL15/BL6</f>
        <v>0.12835927881091991</v>
      </c>
      <c r="BN15" s="61">
        <f>+'Deuda Interna colones'!BN16/'Deuda Interna dólares'!BN82</f>
        <v>5116.6305148031161</v>
      </c>
      <c r="BO15" s="72">
        <f>+BN15/BN6</f>
        <v>0.128499311121413</v>
      </c>
      <c r="BP15" s="61">
        <f>+'Deuda Interna colones'!BP16/'Deuda Interna dólares'!BP82</f>
        <v>5085.2584201289383</v>
      </c>
      <c r="BQ15" s="72">
        <f>+BP15/BP6</f>
        <v>0.12928812409516083</v>
      </c>
      <c r="BR15" s="61">
        <f>+'Deuda Interna colones'!BR16/'Deuda Interna dólares'!BR82</f>
        <v>5145.4051646459075</v>
      </c>
      <c r="BS15" s="72">
        <f>+BR15/BR6</f>
        <v>0.12907813587200728</v>
      </c>
      <c r="BT15" s="61">
        <f>+'Deuda Interna colones'!BT16/'Deuda Interna dólares'!BT82</f>
        <v>4904.5265915124137</v>
      </c>
      <c r="BU15" s="72">
        <f>+BT15/BT6</f>
        <v>0.1237778407368072</v>
      </c>
      <c r="BV15" s="61">
        <f>+'Deuda Interna colones'!BV16/'Deuda Interna dólares'!BV82</f>
        <v>5024.5694599926292</v>
      </c>
      <c r="BW15" s="72">
        <f>+BV15/BV6</f>
        <v>0.12398721763335037</v>
      </c>
      <c r="BX15" s="61">
        <f>+'Deuda Interna colones'!BX16/'Deuda Interna dólares'!BX82</f>
        <v>5077.1110501798958</v>
      </c>
      <c r="BY15" s="72">
        <f>+BX15/BX6</f>
        <v>0.12452483396391355</v>
      </c>
      <c r="BZ15" s="60">
        <f>+'Deuda Interna colones'!BZ16/'Deuda Interna dólares'!BZ82</f>
        <v>4799.2057591429866</v>
      </c>
      <c r="CA15" s="71">
        <f>+BZ15/BZ6</f>
        <v>0.11778022130119521</v>
      </c>
      <c r="CB15" s="60">
        <f>+'Deuda Interna colones'!CB16/'Deuda Interna dólares'!CB82</f>
        <v>4912.4003501652251</v>
      </c>
      <c r="CC15" s="71">
        <f>+CB15/CB6</f>
        <v>0.1185523852298631</v>
      </c>
      <c r="CD15" s="61">
        <f>+'Deuda Interna colones'!CD16/'Deuda Interna dólares'!CD82</f>
        <v>4775.1257993412182</v>
      </c>
      <c r="CE15" s="72">
        <f>+CD15/CD6</f>
        <v>0.11507574611318518</v>
      </c>
      <c r="CF15" s="61">
        <f>+'Deuda Interna colones'!CF16/'Deuda Interna dólares'!CF82</f>
        <v>4574.1773740138387</v>
      </c>
      <c r="CG15" s="72">
        <f>+CF15/CF6</f>
        <v>0.11386896400558977</v>
      </c>
      <c r="CH15" s="61">
        <f>+'Deuda Interna colones'!CH16/'Deuda Interna dólares'!CH82</f>
        <v>4599.9674088225647</v>
      </c>
      <c r="CI15" s="72">
        <f>+CH15/CH6</f>
        <v>0.11572677443142633</v>
      </c>
      <c r="CJ15" s="61">
        <f>+'Deuda Interna colones'!CJ16/'Deuda Interna dólares'!CJ82</f>
        <v>4573.358771673612</v>
      </c>
      <c r="CK15" s="72">
        <f>+CJ15/CJ6</f>
        <v>0.11382750279344195</v>
      </c>
      <c r="CL15" s="61">
        <f>+'Deuda Interna colones'!CL16/'Deuda Interna dólares'!CL82</f>
        <v>4609.4384087228764</v>
      </c>
      <c r="CM15" s="72">
        <f>+CL15/CL6</f>
        <v>0.11266478433287576</v>
      </c>
      <c r="CN15" s="61">
        <f>+'Deuda Interna colones'!CN16/'Deuda Interna dólares'!CN82</f>
        <v>4624.0900812506061</v>
      </c>
      <c r="CO15" s="72">
        <f>+CN15/CN6</f>
        <v>0.11315516942700353</v>
      </c>
      <c r="CP15" s="61">
        <f>+'Deuda Interna colones'!CP16/'Deuda Interna dólares'!CP82</f>
        <v>4670.7030336711032</v>
      </c>
      <c r="CQ15" s="72">
        <f>+CP15/CP6</f>
        <v>0.11238027727088742</v>
      </c>
      <c r="CR15" s="61">
        <f>+'Deuda Interna colones'!CR16/'Deuda Interna dólares'!CR82</f>
        <v>4612.3409581513306</v>
      </c>
      <c r="CS15" s="72">
        <f>+CR15/CR6</f>
        <v>0.1093575115015798</v>
      </c>
      <c r="CT15" s="61">
        <f>+'Deuda Interna colones'!CT16/'Deuda Interna dólares'!CT82</f>
        <v>4598.565220486169</v>
      </c>
      <c r="CU15" s="72">
        <f>+CT15/CT6</f>
        <v>0.10925363074390659</v>
      </c>
      <c r="CV15" s="61">
        <f>+'Deuda Interna colones'!CV16/'Deuda Interna dólares'!CV82</f>
        <v>4615.2547052814316</v>
      </c>
      <c r="CW15" s="72">
        <f>+CV15/CV6</f>
        <v>0.10924871214691309</v>
      </c>
      <c r="CX15" s="61">
        <f>+'Deuda Interna colones'!CX16/'Deuda Interna dólares'!CX82</f>
        <v>4658.0236855704561</v>
      </c>
      <c r="CY15" s="72">
        <f>+CX15/CX6</f>
        <v>0.10860486491281894</v>
      </c>
      <c r="CZ15" s="61">
        <f>+'Deuda Interna colones'!CZ16/'Deuda Interna dólares'!CZ82</f>
        <v>4576.0780108762356</v>
      </c>
      <c r="DA15" s="72">
        <f>+CZ15/CZ6</f>
        <v>0.10551835881857358</v>
      </c>
      <c r="DB15" s="61">
        <f>+'Deuda Interna colones'!DB16/'Deuda Interna dólares'!DB82</f>
        <v>4544.9338117660318</v>
      </c>
      <c r="DC15" s="72">
        <f>+DB15/DB6</f>
        <v>0.10463240030233513</v>
      </c>
      <c r="DD15" s="61">
        <f>+'Deuda Interna colones'!DD16/'Deuda Interna dólares'!DD82</f>
        <v>4525.1001463940183</v>
      </c>
      <c r="DE15" s="72">
        <f>+DD15/DD6</f>
        <v>0.10362256597560129</v>
      </c>
      <c r="DF15" s="61">
        <f>+'Deuda Interna colones'!DF16/'Deuda Interna dólares'!DF82</f>
        <v>4531.1738772333356</v>
      </c>
      <c r="DG15" s="72">
        <f>+DF15/DF6</f>
        <v>0.10370085208319919</v>
      </c>
      <c r="DH15" s="62">
        <f>+'Deuda Interna colones'!DH16/'Deuda Interna dólares'!DH82</f>
        <v>4522.7779049575101</v>
      </c>
      <c r="DI15" s="73">
        <f>+DH15/DH6</f>
        <v>0.10379928956576563</v>
      </c>
      <c r="DJ15" s="363"/>
      <c r="DL15" s="15"/>
    </row>
    <row r="16" spans="1:116" s="26" customFormat="1">
      <c r="A16" s="63" t="s">
        <v>53</v>
      </c>
      <c r="B16" s="64">
        <f>+B15/B63</f>
        <v>8.3479651073248923E-2</v>
      </c>
      <c r="C16" s="65"/>
      <c r="D16" s="66">
        <v>0</v>
      </c>
      <c r="E16" s="67"/>
      <c r="F16" s="66">
        <v>0</v>
      </c>
      <c r="G16" s="67"/>
      <c r="H16" s="66">
        <v>0</v>
      </c>
      <c r="I16" s="67"/>
      <c r="J16" s="66">
        <v>0</v>
      </c>
      <c r="K16" s="67"/>
      <c r="L16" s="66">
        <v>0</v>
      </c>
      <c r="M16" s="67"/>
      <c r="N16" s="66">
        <v>0</v>
      </c>
      <c r="O16" s="67"/>
      <c r="P16" s="66">
        <v>0</v>
      </c>
      <c r="Q16" s="67"/>
      <c r="R16" s="66">
        <v>0</v>
      </c>
      <c r="S16" s="67"/>
      <c r="T16" s="66">
        <v>0</v>
      </c>
      <c r="U16" s="67"/>
      <c r="V16" s="66">
        <v>0</v>
      </c>
      <c r="W16" s="67"/>
      <c r="X16" s="66">
        <v>0</v>
      </c>
      <c r="Y16" s="67"/>
      <c r="Z16" s="66">
        <f>+Z15/Z63</f>
        <v>7.4255222909554677E-2</v>
      </c>
      <c r="AA16" s="67"/>
      <c r="AB16" s="66">
        <v>0</v>
      </c>
      <c r="AC16" s="67"/>
      <c r="AD16" s="66">
        <v>0</v>
      </c>
      <c r="AE16" s="67"/>
      <c r="AF16" s="64">
        <v>0</v>
      </c>
      <c r="AG16" s="65"/>
      <c r="AH16" s="64">
        <v>0</v>
      </c>
      <c r="AI16" s="65"/>
      <c r="AJ16" s="64">
        <v>0</v>
      </c>
      <c r="AK16" s="65"/>
      <c r="AL16" s="64">
        <v>0</v>
      </c>
      <c r="AM16" s="65"/>
      <c r="AN16" s="64">
        <v>0</v>
      </c>
      <c r="AO16" s="65"/>
      <c r="AP16" s="66">
        <v>0</v>
      </c>
      <c r="AQ16" s="67"/>
      <c r="AR16" s="66">
        <v>0</v>
      </c>
      <c r="AS16" s="67"/>
      <c r="AT16" s="66">
        <v>0</v>
      </c>
      <c r="AU16" s="67"/>
      <c r="AV16" s="66">
        <v>0</v>
      </c>
      <c r="AW16" s="67"/>
      <c r="AX16" s="66">
        <f>+AX15/AX63</f>
        <v>6.6059590664886647E-2</v>
      </c>
      <c r="AY16" s="67"/>
      <c r="AZ16" s="66"/>
      <c r="BA16" s="67"/>
      <c r="BB16" s="68"/>
      <c r="BC16" s="67"/>
      <c r="BD16" s="68"/>
      <c r="BE16" s="67"/>
      <c r="BF16" s="68"/>
      <c r="BG16" s="67"/>
      <c r="BH16" s="68"/>
      <c r="BI16" s="67"/>
      <c r="BJ16" s="68"/>
      <c r="BK16" s="67"/>
      <c r="BL16" s="68"/>
      <c r="BM16" s="67"/>
      <c r="BN16" s="68"/>
      <c r="BO16" s="67"/>
      <c r="BP16" s="68"/>
      <c r="BQ16" s="67"/>
      <c r="BR16" s="68"/>
      <c r="BS16" s="67"/>
      <c r="BT16" s="68"/>
      <c r="BU16" s="67"/>
      <c r="BV16" s="66">
        <f>+BV15/BV63</f>
        <v>5.5918151655914627E-2</v>
      </c>
      <c r="BW16" s="67"/>
      <c r="BX16" s="66"/>
      <c r="BY16" s="67"/>
      <c r="BZ16" s="64"/>
      <c r="CA16" s="65"/>
      <c r="CB16" s="64"/>
      <c r="CC16" s="65"/>
      <c r="CD16" s="66"/>
      <c r="CE16" s="67"/>
      <c r="CF16" s="66"/>
      <c r="CG16" s="67"/>
      <c r="CH16" s="66"/>
      <c r="CI16" s="67"/>
      <c r="CJ16" s="66"/>
      <c r="CK16" s="67"/>
      <c r="CL16" s="66"/>
      <c r="CM16" s="67"/>
      <c r="CN16" s="66"/>
      <c r="CO16" s="67"/>
      <c r="CP16" s="66"/>
      <c r="CQ16" s="67"/>
      <c r="CR16" s="66"/>
      <c r="CS16" s="67"/>
      <c r="CT16" s="66">
        <f>+CT15/CT63</f>
        <v>4.7892890191404414E-2</v>
      </c>
      <c r="CU16" s="67"/>
      <c r="CV16" s="66"/>
      <c r="CW16" s="67"/>
      <c r="CX16" s="66"/>
      <c r="CY16" s="67"/>
      <c r="CZ16" s="66"/>
      <c r="DA16" s="67"/>
      <c r="DB16" s="66"/>
      <c r="DC16" s="67"/>
      <c r="DD16" s="66"/>
      <c r="DE16" s="67"/>
      <c r="DF16" s="66"/>
      <c r="DG16" s="67"/>
      <c r="DH16" s="74"/>
      <c r="DI16" s="70"/>
      <c r="DJ16" s="363"/>
      <c r="DL16" s="15"/>
    </row>
    <row r="17" spans="1:116" s="26" customFormat="1">
      <c r="A17" s="59" t="s">
        <v>57</v>
      </c>
      <c r="B17" s="60">
        <f>+'Deuda Interna colones'!B18/'Deuda Interna dólares'!B82</f>
        <v>23189.690948631243</v>
      </c>
      <c r="C17" s="71">
        <f>+B17/B6</f>
        <v>0.77092325154444907</v>
      </c>
      <c r="D17" s="61">
        <f>+'Deuda Interna colones'!D18/'Deuda Interna dólares'!D82</f>
        <v>23731.416725206011</v>
      </c>
      <c r="E17" s="72">
        <f>+D17/D6</f>
        <v>0.77448191837634972</v>
      </c>
      <c r="F17" s="61">
        <f>+'Deuda Interna colones'!F18/'Deuda Interna dólares'!F82</f>
        <v>24398.052715536418</v>
      </c>
      <c r="G17" s="72">
        <f>+F17/F6</f>
        <v>0.78016947082646493</v>
      </c>
      <c r="H17" s="61">
        <f>+'Deuda Interna colones'!H18/'Deuda Interna dólares'!H82</f>
        <v>25119.215731407352</v>
      </c>
      <c r="I17" s="72">
        <f>+H17/H6</f>
        <v>0.78919987460187091</v>
      </c>
      <c r="J17" s="61">
        <f>+'Deuda Interna colones'!J18/'Deuda Interna dólares'!J82</f>
        <v>25699.07875860501</v>
      </c>
      <c r="K17" s="72">
        <f>+J17/J6</f>
        <v>0.79983652408400618</v>
      </c>
      <c r="L17" s="61">
        <f>+'Deuda Interna colones'!L18/'Deuda Interna dólares'!L82</f>
        <v>25561.974489864031</v>
      </c>
      <c r="M17" s="72">
        <f>+L17/L6</f>
        <v>0.80036833813891062</v>
      </c>
      <c r="N17" s="61">
        <f>+'Deuda Interna colones'!N18/'Deuda Interna dólares'!N82</f>
        <v>25941.367275800432</v>
      </c>
      <c r="O17" s="72">
        <f>+N17/N6</f>
        <v>0.80212235329476611</v>
      </c>
      <c r="P17" s="61">
        <f>+'Deuda Interna colones'!P18/'Deuda Interna dólares'!P82</f>
        <v>25801.297023191943</v>
      </c>
      <c r="Q17" s="72">
        <f>+P17/P6</f>
        <v>0.80147344493906258</v>
      </c>
      <c r="R17" s="61">
        <f>+'Deuda Interna colones'!R18/'Deuda Interna dólares'!R82</f>
        <v>26347.382968988695</v>
      </c>
      <c r="S17" s="72">
        <f>+R17/R6</f>
        <v>0.7995502209590154</v>
      </c>
      <c r="T17" s="61">
        <f>+'Deuda Interna colones'!T18/'Deuda Interna dólares'!T82</f>
        <v>26457.220583792223</v>
      </c>
      <c r="U17" s="72">
        <f>+T17/T6</f>
        <v>0.80011751824112698</v>
      </c>
      <c r="V17" s="61">
        <f>+'Deuda Interna colones'!V18/'Deuda Interna dólares'!V82</f>
        <v>26052.378746635182</v>
      </c>
      <c r="W17" s="72">
        <f>+V17/V6</f>
        <v>0.79549492318194226</v>
      </c>
      <c r="X17" s="61">
        <f>+'Deuda Interna colones'!X18/'Deuda Interna dólares'!X82</f>
        <v>25852.682290935274</v>
      </c>
      <c r="Y17" s="72">
        <f>+X17/X6</f>
        <v>0.79061135411399819</v>
      </c>
      <c r="Z17" s="61">
        <f>+'Deuda Interna colones'!Z18/'Deuda Interna dólares'!Z82</f>
        <v>25136.188042339367</v>
      </c>
      <c r="AA17" s="72">
        <f>+Z17/Z6</f>
        <v>0.78826529607172047</v>
      </c>
      <c r="AB17" s="61">
        <f>+'Deuda Interna colones'!AB18/'Deuda Interna dólares'!AB82</f>
        <v>25181.533146927777</v>
      </c>
      <c r="AC17" s="72">
        <f>+AB17/AB6</f>
        <v>0.78988246558926722</v>
      </c>
      <c r="AD17" s="61">
        <f>+'Deuda Interna colones'!AD18/'Deuda Interna dólares'!AD82</f>
        <v>25247.767365246858</v>
      </c>
      <c r="AE17" s="72">
        <f>+AD17/AD6</f>
        <v>0.77988033489693265</v>
      </c>
      <c r="AF17" s="60">
        <f>+'Deuda Interna colones'!AF18/'Deuda Interna dólares'!AF82</f>
        <v>24500.767397558844</v>
      </c>
      <c r="AG17" s="71">
        <f>+AF17/AF6</f>
        <v>0.77704311809878779</v>
      </c>
      <c r="AH17" s="60">
        <f>+'Deuda Interna colones'!AH18/'Deuda Interna dólares'!AH82</f>
        <v>24525.120027670349</v>
      </c>
      <c r="AI17" s="71">
        <f>+AH17/AH6</f>
        <v>0.77620903861073454</v>
      </c>
      <c r="AJ17" s="60">
        <f>+'Deuda Interna colones'!AJ18/'Deuda Interna dólares'!AJ82</f>
        <v>23811.150845071803</v>
      </c>
      <c r="AK17" s="71">
        <f>+AJ17/AJ6</f>
        <v>0.77451211855359847</v>
      </c>
      <c r="AL17" s="60">
        <f>+'Deuda Interna colones'!AL18/'Deuda Interna dólares'!AL82</f>
        <v>23387.535947810524</v>
      </c>
      <c r="AM17" s="71">
        <f>+AL17/AL6</f>
        <v>0.76813469459749717</v>
      </c>
      <c r="AN17" s="60">
        <f>+'Deuda Interna colones'!AN18/'Deuda Interna dólares'!AN82</f>
        <v>23601.720676609901</v>
      </c>
      <c r="AO17" s="71">
        <f>+AN17/AN6</f>
        <v>0.76309655174072888</v>
      </c>
      <c r="AP17" s="61">
        <f>+'Deuda Interna colones'!AP18/'Deuda Interna dólares'!AP82</f>
        <v>24598.865361327564</v>
      </c>
      <c r="AQ17" s="72">
        <f>+AP17/AP6</f>
        <v>0.76524299664906248</v>
      </c>
      <c r="AR17" s="61">
        <f>+'Deuda Interna colones'!AR18/'Deuda Interna dólares'!AR82</f>
        <v>25245.350962190972</v>
      </c>
      <c r="AS17" s="72">
        <f>+AR17/AR6</f>
        <v>0.75993340003051546</v>
      </c>
      <c r="AT17" s="61">
        <f>+'Deuda Interna colones'!AT18/'Deuda Interna dólares'!AT82</f>
        <v>25643.551329840222</v>
      </c>
      <c r="AU17" s="72">
        <f>+AT17/AT6</f>
        <v>0.75875922920004124</v>
      </c>
      <c r="AV17" s="61">
        <f>+'Deuda Interna colones'!AV18/'Deuda Interna dólares'!AV82</f>
        <v>26460.12389802502</v>
      </c>
      <c r="AW17" s="72">
        <f>+AV17/AV6</f>
        <v>0.75798081213561475</v>
      </c>
      <c r="AX17" s="61">
        <f>+'Deuda Interna colones'!AX18/'Deuda Interna dólares'!AX82</f>
        <v>26614.788178599749</v>
      </c>
      <c r="AY17" s="72">
        <f>+AX17/AX6</f>
        <v>0.75693495179731618</v>
      </c>
      <c r="AZ17" s="61">
        <f>+'Deuda Interna colones'!AZ18/'Deuda Interna dólares'!AZ82</f>
        <v>28645.279046080672</v>
      </c>
      <c r="BA17" s="72">
        <f>+AZ17/AZ6</f>
        <v>0.75708891862830763</v>
      </c>
      <c r="BB17" s="61">
        <f>+'Deuda Interna colones'!BB18/'Deuda Interna dólares'!BB82</f>
        <v>28785.015302166532</v>
      </c>
      <c r="BC17" s="72">
        <f>+BB17/BB6</f>
        <v>0.75876633582004349</v>
      </c>
      <c r="BD17" s="61">
        <f>+'Deuda Interna colones'!BD18/'Deuda Interna dólares'!BD82</f>
        <v>29987.205324663915</v>
      </c>
      <c r="BE17" s="72">
        <f>+BD17/BD6</f>
        <v>0.76440852986079488</v>
      </c>
      <c r="BF17" s="61">
        <f>+'Deuda Interna colones'!BF18/'Deuda Interna dólares'!BF82</f>
        <v>30508.480734707908</v>
      </c>
      <c r="BG17" s="72">
        <f>+BF17/BF6</f>
        <v>0.7727908263478791</v>
      </c>
      <c r="BH17" s="61">
        <f>+'Deuda Interna colones'!BH18/'Deuda Interna dólares'!BH82</f>
        <v>30891.936199467302</v>
      </c>
      <c r="BI17" s="72">
        <f>+BH17/BH6</f>
        <v>0.77387019432372828</v>
      </c>
      <c r="BJ17" s="61">
        <f>+'Deuda Interna colones'!BJ18/'Deuda Interna dólares'!BJ82</f>
        <v>30664.039141205194</v>
      </c>
      <c r="BK17" s="72">
        <f>+BJ17/BJ6</f>
        <v>0.77278198820109512</v>
      </c>
      <c r="BL17" s="61">
        <f>+'Deuda Interna colones'!BL18/'Deuda Interna dólares'!BL82</f>
        <v>30148.66934904239</v>
      </c>
      <c r="BM17" s="72">
        <f>+BL17/BL6</f>
        <v>0.76882274023735186</v>
      </c>
      <c r="BN17" s="61">
        <f>+'Deuda Interna colones'!BN18/'Deuda Interna dólares'!BN82</f>
        <v>30673.975007066238</v>
      </c>
      <c r="BO17" s="72">
        <f>+BN17/BN6</f>
        <v>0.77034772129038909</v>
      </c>
      <c r="BP17" s="61">
        <f>+'Deuda Interna colones'!BP18/'Deuda Interna dólares'!BP82</f>
        <v>30205.518835015846</v>
      </c>
      <c r="BQ17" s="72">
        <f>+BP17/BP6</f>
        <v>0.76794816405834265</v>
      </c>
      <c r="BR17" s="61">
        <f>+'Deuda Interna colones'!BR18/'Deuda Interna dólares'!BR82</f>
        <v>30469.296633350496</v>
      </c>
      <c r="BS17" s="72">
        <f>+BR17/BR6</f>
        <v>0.7643557474904431</v>
      </c>
      <c r="BT17" s="61">
        <f>+'Deuda Interna colones'!BT18/'Deuda Interna dólares'!BT82</f>
        <v>30474.309379110822</v>
      </c>
      <c r="BU17" s="72">
        <f>+BT17/BT6</f>
        <v>0.76909445641899965</v>
      </c>
      <c r="BV17" s="61">
        <f>+'Deuda Interna colones'!BV18/'Deuda Interna dólares'!BV82</f>
        <v>31131.935962319745</v>
      </c>
      <c r="BW17" s="72">
        <f>+BV17/BV6</f>
        <v>0.76821748614324614</v>
      </c>
      <c r="BX17" s="61">
        <f>+'Deuda Interna colones'!BX18/'Deuda Interna dólares'!BX82</f>
        <v>31250.643478217276</v>
      </c>
      <c r="BY17" s="72">
        <f>+BX17/BX6</f>
        <v>0.76647549205223275</v>
      </c>
      <c r="BZ17" s="60">
        <f>+'Deuda Interna colones'!BZ18/'Deuda Interna dólares'!BZ82</f>
        <v>31480.473271830208</v>
      </c>
      <c r="CA17" s="71">
        <f>+BZ17/BZ6</f>
        <v>0.77258140090343519</v>
      </c>
      <c r="CB17" s="60">
        <f>+'Deuda Interna colones'!CB18/'Deuda Interna dólares'!CB82</f>
        <v>31950.653723463758</v>
      </c>
      <c r="CC17" s="71">
        <f>+CB17/CB6</f>
        <v>0.7710744114010647</v>
      </c>
      <c r="CD17" s="61">
        <f>+'Deuda Interna colones'!CD18/'Deuda Interna dólares'!CD82</f>
        <v>32177.474458237331</v>
      </c>
      <c r="CE17" s="72">
        <f>+CD17/CD6</f>
        <v>0.77544488604477579</v>
      </c>
      <c r="CF17" s="61">
        <f>+'Deuda Interna colones'!CF18/'Deuda Interna dólares'!CF82</f>
        <v>31169.985821864695</v>
      </c>
      <c r="CG17" s="72">
        <f>+CF17/CF6</f>
        <v>0.77594148704604138</v>
      </c>
      <c r="CH17" s="61">
        <f>+'Deuda Interna colones'!CH18/'Deuda Interna dólares'!CH82</f>
        <v>30562.659265120972</v>
      </c>
      <c r="CI17" s="72">
        <f>+CH17/CH6</f>
        <v>0.76890065960370091</v>
      </c>
      <c r="CJ17" s="61">
        <f>+'Deuda Interna colones'!CJ18/'Deuda Interna dólares'!CJ82</f>
        <v>31097.694598039219</v>
      </c>
      <c r="CK17" s="72">
        <f>+CJ17/CJ6</f>
        <v>0.7739985195678275</v>
      </c>
      <c r="CL17" s="61">
        <f>+'Deuda Interna colones'!CL18/'Deuda Interna dólares'!CL82</f>
        <v>31670.930919528975</v>
      </c>
      <c r="CM17" s="72">
        <f>+CL17/CL6</f>
        <v>0.77410701375631763</v>
      </c>
      <c r="CN17" s="61">
        <f>+'Deuda Interna colones'!CN18/'Deuda Interna dólares'!CN82</f>
        <v>31532.748965251976</v>
      </c>
      <c r="CO17" s="72">
        <f>+CN17/CN6</f>
        <v>0.7716314970008652</v>
      </c>
      <c r="CP17" s="61">
        <f>+'Deuda Interna colones'!CP18/'Deuda Interna dólares'!CP82</f>
        <v>31973.140478314115</v>
      </c>
      <c r="CQ17" s="72">
        <f>+CP17/CP6</f>
        <v>0.76929540719479483</v>
      </c>
      <c r="CR17" s="61">
        <f>+'Deuda Interna colones'!CR18/'Deuda Interna dólares'!CR82</f>
        <v>32607.528242427823</v>
      </c>
      <c r="CS17" s="72">
        <f>+CR17/CR6</f>
        <v>0.77311677023951542</v>
      </c>
      <c r="CT17" s="61">
        <f>+'Deuda Interna colones'!CT18/'Deuda Interna dólares'!CT82</f>
        <v>32541.759245705802</v>
      </c>
      <c r="CU17" s="72">
        <f>+CT17/CT6</f>
        <v>0.77313361405616354</v>
      </c>
      <c r="CV17" s="61">
        <f>+'Deuda Interna colones'!CV18/'Deuda Interna dólares'!CV82</f>
        <v>32582.03847287102</v>
      </c>
      <c r="CW17" s="72">
        <f>+CV17/CV6</f>
        <v>0.77125661953369429</v>
      </c>
      <c r="CX17" s="61">
        <f>+'Deuda Interna colones'!CX18/'Deuda Interna dólares'!CX82</f>
        <v>32989.257203345485</v>
      </c>
      <c r="CY17" s="72">
        <f>+CX17/CX6</f>
        <v>0.76916608072266601</v>
      </c>
      <c r="CZ17" s="61">
        <f>+'Deuda Interna colones'!CZ18/'Deuda Interna dólares'!CZ82</f>
        <v>33454.924074789415</v>
      </c>
      <c r="DA17" s="72">
        <f>+CZ17/CZ6</f>
        <v>0.77142668336980846</v>
      </c>
      <c r="DB17" s="61">
        <f>+'Deuda Interna colones'!DB18/'Deuda Interna dólares'!DB82</f>
        <v>33563.371337493736</v>
      </c>
      <c r="DC17" s="72">
        <f>+DB17/DB6</f>
        <v>0.77268806339689566</v>
      </c>
      <c r="DD17" s="61">
        <f>+'Deuda Interna colones'!DD18/'Deuda Interna dólares'!DD82</f>
        <v>33815.60366513177</v>
      </c>
      <c r="DE17" s="72">
        <f>+DD17/DD6</f>
        <v>0.77436067897574201</v>
      </c>
      <c r="DF17" s="61">
        <f>+'Deuda Interna colones'!DF18/'Deuda Interna dólares'!DF82</f>
        <v>33818.76147310876</v>
      </c>
      <c r="DG17" s="72">
        <f>+DF17/DF6</f>
        <v>0.77397921072523224</v>
      </c>
      <c r="DH17" s="62">
        <f>+'Deuda Interna colones'!DH18/'Deuda Interna dólares'!DH82</f>
        <v>33713.082906123847</v>
      </c>
      <c r="DI17" s="73">
        <f>+DH17/DH6</f>
        <v>0.77372670696291646</v>
      </c>
      <c r="DJ17" s="129"/>
      <c r="DL17" s="15"/>
    </row>
    <row r="18" spans="1:116" s="26" customFormat="1">
      <c r="A18" s="63" t="s">
        <v>53</v>
      </c>
      <c r="B18" s="64">
        <f>+B17/B63</f>
        <v>0.39125151458690571</v>
      </c>
      <c r="C18" s="76"/>
      <c r="D18" s="66">
        <v>0</v>
      </c>
      <c r="E18" s="77"/>
      <c r="F18" s="66">
        <v>0</v>
      </c>
      <c r="G18" s="77"/>
      <c r="H18" s="66">
        <v>0</v>
      </c>
      <c r="I18" s="77"/>
      <c r="J18" s="66">
        <v>0</v>
      </c>
      <c r="K18" s="77"/>
      <c r="L18" s="66">
        <v>0</v>
      </c>
      <c r="M18" s="77"/>
      <c r="N18" s="66">
        <v>0</v>
      </c>
      <c r="O18" s="77"/>
      <c r="P18" s="66">
        <v>0</v>
      </c>
      <c r="Q18" s="77"/>
      <c r="R18" s="66">
        <v>0</v>
      </c>
      <c r="S18" s="77"/>
      <c r="T18" s="66">
        <v>0</v>
      </c>
      <c r="U18" s="77"/>
      <c r="V18" s="66">
        <v>0</v>
      </c>
      <c r="W18" s="77"/>
      <c r="X18" s="66">
        <v>0</v>
      </c>
      <c r="Y18" s="77"/>
      <c r="Z18" s="66">
        <f>+Z17/Z63</f>
        <v>0.4005795732317679</v>
      </c>
      <c r="AA18" s="77"/>
      <c r="AB18" s="66">
        <v>0</v>
      </c>
      <c r="AC18" s="77"/>
      <c r="AD18" s="66">
        <v>0</v>
      </c>
      <c r="AE18" s="77"/>
      <c r="AF18" s="64">
        <v>0</v>
      </c>
      <c r="AG18" s="76"/>
      <c r="AH18" s="64">
        <v>0</v>
      </c>
      <c r="AI18" s="76"/>
      <c r="AJ18" s="64">
        <v>0</v>
      </c>
      <c r="AK18" s="76"/>
      <c r="AL18" s="64">
        <v>0</v>
      </c>
      <c r="AM18" s="76"/>
      <c r="AN18" s="64">
        <v>0</v>
      </c>
      <c r="AO18" s="76"/>
      <c r="AP18" s="66">
        <v>0</v>
      </c>
      <c r="AQ18" s="77"/>
      <c r="AR18" s="66">
        <v>0</v>
      </c>
      <c r="AS18" s="77"/>
      <c r="AT18" s="66">
        <v>0</v>
      </c>
      <c r="AU18" s="77"/>
      <c r="AV18" s="66">
        <v>0</v>
      </c>
      <c r="AW18" s="77"/>
      <c r="AX18" s="66">
        <f>+AX17/AX63</f>
        <v>0.35496655111028708</v>
      </c>
      <c r="AY18" s="77"/>
      <c r="AZ18" s="66"/>
      <c r="BA18" s="77"/>
      <c r="BB18" s="68"/>
      <c r="BC18" s="77"/>
      <c r="BD18" s="68"/>
      <c r="BE18" s="77"/>
      <c r="BF18" s="68"/>
      <c r="BG18" s="77"/>
      <c r="BH18" s="68"/>
      <c r="BI18" s="77"/>
      <c r="BJ18" s="68"/>
      <c r="BK18" s="77"/>
      <c r="BL18" s="68"/>
      <c r="BM18" s="77"/>
      <c r="BN18" s="68"/>
      <c r="BO18" s="77"/>
      <c r="BP18" s="68"/>
      <c r="BQ18" s="77"/>
      <c r="BR18" s="68"/>
      <c r="BS18" s="77"/>
      <c r="BT18" s="68"/>
      <c r="BU18" s="77"/>
      <c r="BV18" s="66">
        <f>+BV17/BV63</f>
        <v>0.346465568909813</v>
      </c>
      <c r="BW18" s="77"/>
      <c r="BX18" s="66"/>
      <c r="BY18" s="77"/>
      <c r="BZ18" s="64"/>
      <c r="CA18" s="76"/>
      <c r="CB18" s="64"/>
      <c r="CC18" s="76"/>
      <c r="CD18" s="66"/>
      <c r="CE18" s="77"/>
      <c r="CF18" s="66"/>
      <c r="CG18" s="77"/>
      <c r="CH18" s="66"/>
      <c r="CI18" s="77"/>
      <c r="CJ18" s="66"/>
      <c r="CK18" s="77"/>
      <c r="CL18" s="66"/>
      <c r="CM18" s="77"/>
      <c r="CN18" s="66"/>
      <c r="CO18" s="77"/>
      <c r="CP18" s="66"/>
      <c r="CQ18" s="77"/>
      <c r="CR18" s="66"/>
      <c r="CS18" s="77"/>
      <c r="CT18" s="66">
        <f>+CT17/CT63</f>
        <v>0.33891416723778417</v>
      </c>
      <c r="CU18" s="77"/>
      <c r="CV18" s="68"/>
      <c r="CW18" s="77"/>
      <c r="CX18" s="68"/>
      <c r="CY18" s="77"/>
      <c r="CZ18" s="68"/>
      <c r="DA18" s="77"/>
      <c r="DB18" s="68"/>
      <c r="DC18" s="77"/>
      <c r="DD18" s="68"/>
      <c r="DE18" s="77"/>
      <c r="DF18" s="68"/>
      <c r="DG18" s="77"/>
      <c r="DH18" s="69"/>
      <c r="DI18" s="78"/>
      <c r="DJ18" s="129"/>
      <c r="DL18" s="15"/>
    </row>
    <row r="19" spans="1:116" s="26" customFormat="1">
      <c r="A19" s="59" t="s">
        <v>58</v>
      </c>
      <c r="B19" s="60">
        <f>+'Deuda Interna colones'!B20/'Deuda Interna dólares'!B82</f>
        <v>1942.8390333232937</v>
      </c>
      <c r="C19" s="71">
        <f>+B19/B6</f>
        <v>6.4588173603299937E-2</v>
      </c>
      <c r="D19" s="61">
        <f>+'Deuda Interna colones'!D20/'Deuda Interna dólares'!D82</f>
        <v>1953.3497553994107</v>
      </c>
      <c r="E19" s="72">
        <f>+D19/D6</f>
        <v>6.3748156434962108E-2</v>
      </c>
      <c r="F19" s="61">
        <f>+'Deuda Interna colones'!F20/'Deuda Interna dólares'!F82</f>
        <v>1956.836852732029</v>
      </c>
      <c r="G19" s="72">
        <f>+F19/F6</f>
        <v>6.2573205726271286E-2</v>
      </c>
      <c r="H19" s="61">
        <f>+'Deuda Interna colones'!H20/'Deuda Interna dólares'!H82</f>
        <v>1968.3085746238069</v>
      </c>
      <c r="I19" s="72">
        <f>+H19/H6</f>
        <v>6.1840660030187337E-2</v>
      </c>
      <c r="J19" s="61">
        <f>+'Deuda Interna colones'!J20/'Deuda Interna dólares'!J82</f>
        <v>1950.2743795239692</v>
      </c>
      <c r="K19" s="72">
        <f>+J19/J6</f>
        <v>6.0698700345677974E-2</v>
      </c>
      <c r="L19" s="61">
        <f>+'Deuda Interna colones'!L20/'Deuda Interna dólares'!L82</f>
        <v>1935.60294427965</v>
      </c>
      <c r="M19" s="72">
        <f>+L19/L6</f>
        <v>6.0605463495168613E-2</v>
      </c>
      <c r="N19" s="61">
        <f>+'Deuda Interna colones'!N20/'Deuda Interna dólares'!N82</f>
        <v>1954.4158096261067</v>
      </c>
      <c r="O19" s="72">
        <f>+N19/N6</f>
        <v>6.0431687808383525E-2</v>
      </c>
      <c r="P19" s="61">
        <f>+'Deuda Interna colones'!P20/'Deuda Interna dólares'!P82</f>
        <v>1956.7008797747344</v>
      </c>
      <c r="Q19" s="72">
        <f>+P19/P6</f>
        <v>6.0781587585256196E-2</v>
      </c>
      <c r="R19" s="61">
        <f>+'Deuda Interna colones'!R20/'Deuda Interna dólares'!R82</f>
        <v>1987.2108068880436</v>
      </c>
      <c r="S19" s="72">
        <f>+R19/R6</f>
        <v>6.0304844758570918E-2</v>
      </c>
      <c r="T19" s="61">
        <f>+'Deuda Interna colones'!T20/'Deuda Interna dólares'!T82</f>
        <v>2012.8058673754508</v>
      </c>
      <c r="U19" s="72">
        <f>+T19/T6</f>
        <v>6.0871142159664743E-2</v>
      </c>
      <c r="V19" s="61">
        <f>+'Deuda Interna colones'!V20/'Deuda Interna dólares'!V82</f>
        <v>2071.3983742350119</v>
      </c>
      <c r="W19" s="72">
        <f>+V19/V6</f>
        <v>6.3248999510422912E-2</v>
      </c>
      <c r="X19" s="61">
        <f>+'Deuda Interna colones'!X20/'Deuda Interna dólares'!X82</f>
        <v>2112.9301832739552</v>
      </c>
      <c r="Y19" s="72">
        <f>+X19/X6</f>
        <v>6.4616374213993633E-2</v>
      </c>
      <c r="Z19" s="61">
        <f>+'Deuda Interna colones'!Z20/'Deuda Interna dólares'!Z82</f>
        <v>2092.3101785811114</v>
      </c>
      <c r="AA19" s="72">
        <f>+Z19/Z6</f>
        <v>6.561438431376479E-2</v>
      </c>
      <c r="AB19" s="61">
        <f>+'Deuda Interna colones'!AB20/'Deuda Interna dólares'!AB82</f>
        <v>2043.8423949100475</v>
      </c>
      <c r="AC19" s="72">
        <f>+AB19/AB6</f>
        <v>6.4110285134262451E-2</v>
      </c>
      <c r="AD19" s="61">
        <f>+'Deuda Interna colones'!AD20/'Deuda Interna dólares'!AD82</f>
        <v>2503.0903765341882</v>
      </c>
      <c r="AE19" s="72">
        <f>+AD19/AD6</f>
        <v>7.7318161756188428E-2</v>
      </c>
      <c r="AF19" s="60">
        <f>+'Deuda Interna colones'!AF20/'Deuda Interna dólares'!AF82</f>
        <v>2526.0985893111588</v>
      </c>
      <c r="AG19" s="71">
        <f>+AF19/AF6</f>
        <v>8.0115348740418077E-2</v>
      </c>
      <c r="AH19" s="60">
        <f>+'Deuda Interna colones'!AH20/'Deuda Interna dólares'!AH82</f>
        <v>2564.1370107716698</v>
      </c>
      <c r="AI19" s="71">
        <f>+AH19/AH6</f>
        <v>8.115378525168182E-2</v>
      </c>
      <c r="AJ19" s="60">
        <f>+'Deuda Interna colones'!AJ20/'Deuda Interna dólares'!AJ82</f>
        <v>2546.0581042892932</v>
      </c>
      <c r="AK19" s="71">
        <f>+AJ19/AJ6</f>
        <v>8.2816360668337641E-2</v>
      </c>
      <c r="AL19" s="60">
        <f>+'Deuda Interna colones'!AL20/'Deuda Interna dólares'!AL82</f>
        <v>2686.9338942465829</v>
      </c>
      <c r="AM19" s="71">
        <f>+AL19/AL6</f>
        <v>8.8249020797506531E-2</v>
      </c>
      <c r="AN19" s="60">
        <f>+'Deuda Interna colones'!AN20/'Deuda Interna dólares'!AN82</f>
        <v>2826.7029525404291</v>
      </c>
      <c r="AO19" s="71">
        <f>+AN19/AN6</f>
        <v>9.1393644786951694E-2</v>
      </c>
      <c r="AP19" s="61">
        <f>+'Deuda Interna colones'!AP20/'Deuda Interna dólares'!AP82</f>
        <v>2950.9522666567877</v>
      </c>
      <c r="AQ19" s="72">
        <f>+AP19/AP6</f>
        <v>9.1800801473345364E-2</v>
      </c>
      <c r="AR19" s="61">
        <f>+'Deuda Interna colones'!AR20/'Deuda Interna dólares'!AR82</f>
        <v>3165.7866222042926</v>
      </c>
      <c r="AS19" s="72">
        <f>+AR19/AR6</f>
        <v>9.5296238708896835E-2</v>
      </c>
      <c r="AT19" s="61">
        <f>+'Deuda Interna colones'!AT20/'Deuda Interna dólares'!AT82</f>
        <v>3268.1292608284393</v>
      </c>
      <c r="AU19" s="72">
        <f>+AT19/AT6</f>
        <v>9.6699681217193481E-2</v>
      </c>
      <c r="AV19" s="61">
        <f>+'Deuda Interna colones'!AV20/'Deuda Interna dólares'!AV82</f>
        <v>3531.5524887783608</v>
      </c>
      <c r="AW19" s="72">
        <f>+AV19/AV6</f>
        <v>0.10116540020221043</v>
      </c>
      <c r="AX19" s="61">
        <f>+'Deuda Interna colones'!AX20/'Deuda Interna dólares'!AX82</f>
        <v>3593.4381138649187</v>
      </c>
      <c r="AY19" s="72">
        <f>+AX19/AX6</f>
        <v>0.10219878089024435</v>
      </c>
      <c r="AZ19" s="61">
        <f>+'Deuda Interna colones'!AZ20/'Deuda Interna dólares'!AZ82</f>
        <v>3882.5787333096964</v>
      </c>
      <c r="BA19" s="72">
        <f>+AZ19/AZ6</f>
        <v>0.10261576890077066</v>
      </c>
      <c r="BB19" s="61">
        <f>+'Deuda Interna colones'!BB20/'Deuda Interna dólares'!BB82</f>
        <v>3885.1724576381212</v>
      </c>
      <c r="BC19" s="72">
        <f>+BB19/BB6</f>
        <v>0.10241224605113032</v>
      </c>
      <c r="BD19" s="61">
        <f>+'Deuda Interna colones'!BD20/'Deuda Interna dólares'!BD82</f>
        <v>4030.739624456698</v>
      </c>
      <c r="BE19" s="72">
        <f>+BD19/BD6</f>
        <v>0.10274821268684294</v>
      </c>
      <c r="BF19" s="61">
        <f>+'Deuda Interna colones'!BF20/'Deuda Interna dólares'!BF82</f>
        <v>3942.7746986185557</v>
      </c>
      <c r="BG19" s="72">
        <f>+BF19/BF6</f>
        <v>9.9871905911807626E-2</v>
      </c>
      <c r="BH19" s="61">
        <f>+'Deuda Interna colones'!BH20/'Deuda Interna dólares'!BH82</f>
        <v>3968.4524276011389</v>
      </c>
      <c r="BI19" s="72">
        <f>+BH19/BH6</f>
        <v>9.9413226528841589E-2</v>
      </c>
      <c r="BJ19" s="61">
        <f>+'Deuda Interna colones'!BJ20/'Deuda Interna dólares'!BJ82</f>
        <v>3990.435252716602</v>
      </c>
      <c r="BK19" s="72">
        <f>+BJ19/BJ6</f>
        <v>0.10056524106891922</v>
      </c>
      <c r="BL19" s="61">
        <f>+'Deuda Interna colones'!BL20/'Deuda Interna dólares'!BL82</f>
        <v>4031.9115819763683</v>
      </c>
      <c r="BM19" s="72">
        <f>+BL19/BL6</f>
        <v>0.10281798095172806</v>
      </c>
      <c r="BN19" s="61">
        <f>+'Deuda Interna colones'!BN20/'Deuda Interna dólares'!BN82</f>
        <v>4027.7442432017738</v>
      </c>
      <c r="BO19" s="72">
        <f>+BN19/BN6</f>
        <v>0.10115296758819808</v>
      </c>
      <c r="BP19" s="61">
        <f>+'Deuda Interna colones'!BP20/'Deuda Interna dólares'!BP82</f>
        <v>4041.9801478940308</v>
      </c>
      <c r="BQ19" s="72">
        <f>+BP19/BP6</f>
        <v>0.10276371184649644</v>
      </c>
      <c r="BR19" s="61">
        <f>+'Deuda Interna colones'!BR20/'Deuda Interna dólares'!BR82</f>
        <v>4248.0149191712871</v>
      </c>
      <c r="BS19" s="72">
        <f>+BR19/BR6</f>
        <v>0.10656611663754952</v>
      </c>
      <c r="BT19" s="61">
        <f>+'Deuda Interna colones'!BT20/'Deuda Interna dólares'!BT82</f>
        <v>4244.787792058698</v>
      </c>
      <c r="BU19" s="72">
        <f>+BT19/BT6</f>
        <v>0.10712770284419308</v>
      </c>
      <c r="BV19" s="61">
        <f>+'Deuda Interna colones'!BV20/'Deuda Interna dólares'!BV82</f>
        <v>4368.3934817913396</v>
      </c>
      <c r="BW19" s="72">
        <f>+BV19/BV6</f>
        <v>0.1077952962234035</v>
      </c>
      <c r="BX19" s="61">
        <f>+'Deuda Interna colones'!BX20/'Deuda Interna dólares'!BX82</f>
        <v>4444.1211574696945</v>
      </c>
      <c r="BY19" s="72">
        <f>+BX19/BX6</f>
        <v>0.10899967398385356</v>
      </c>
      <c r="BZ19" s="60">
        <f>+'Deuda Interna colones'!BZ20/'Deuda Interna dólares'!BZ82</f>
        <v>4467.4490192462627</v>
      </c>
      <c r="CA19" s="71">
        <f>+BZ19/BZ6</f>
        <v>0.1096383777953696</v>
      </c>
      <c r="CB19" s="60">
        <f>+'Deuda Interna colones'!CB20/'Deuda Interna dólares'!CB82</f>
        <v>4573.4833746939194</v>
      </c>
      <c r="CC19" s="71">
        <f>+CB19/CB6</f>
        <v>0.11037320336907219</v>
      </c>
      <c r="CD19" s="61">
        <f>+'Deuda Interna colones'!CD20/'Deuda Interna dólares'!CD82</f>
        <v>4542.9012762072362</v>
      </c>
      <c r="CE19" s="72">
        <f>+CD19/CD6</f>
        <v>0.10947936784203924</v>
      </c>
      <c r="CF19" s="61">
        <f>+'Deuda Interna colones'!CF20/'Deuda Interna dólares'!CF82</f>
        <v>4426.3732971846193</v>
      </c>
      <c r="CG19" s="72">
        <f>+CF19/CF6</f>
        <v>0.11018954894836884</v>
      </c>
      <c r="CH19" s="61">
        <f>+'Deuda Interna colones'!CH20/'Deuda Interna dólares'!CH82</f>
        <v>4585.8881483395871</v>
      </c>
      <c r="CI19" s="72">
        <f>+CH19/CH6</f>
        <v>0.11537256596487289</v>
      </c>
      <c r="CJ19" s="61">
        <f>+'Deuda Interna colones'!CJ20/'Deuda Interna dólares'!CJ82</f>
        <v>4506.9234762933274</v>
      </c>
      <c r="CK19" s="72">
        <f>+CJ19/CJ6</f>
        <v>0.11217397763873052</v>
      </c>
      <c r="CL19" s="61">
        <f>+'Deuda Interna colones'!CL20/'Deuda Interna dólares'!CL82</f>
        <v>4632.4894325120958</v>
      </c>
      <c r="CM19" s="72">
        <f>+CL19/CL6</f>
        <v>0.11322820191080668</v>
      </c>
      <c r="CN19" s="61">
        <f>+'Deuda Interna colones'!CN20/'Deuda Interna dólares'!CN82</f>
        <v>4708.1970332994078</v>
      </c>
      <c r="CO19" s="72">
        <f>+CN19/CN6</f>
        <v>0.11521333357213132</v>
      </c>
      <c r="CP19" s="61">
        <f>+'Deuda Interna colones'!CP20/'Deuda Interna dólares'!CP82</f>
        <v>4917.7467162769044</v>
      </c>
      <c r="CQ19" s="72">
        <f>+CP19/CP6</f>
        <v>0.11832431553431774</v>
      </c>
      <c r="CR19" s="61">
        <f>+'Deuda Interna colones'!CR20/'Deuda Interna dólares'!CR82</f>
        <v>4956.8491136877219</v>
      </c>
      <c r="CS19" s="72">
        <f>+CR19/CR6</f>
        <v>0.11752571825890487</v>
      </c>
      <c r="CT19" s="61">
        <f>+'Deuda Interna colones'!CT20/'Deuda Interna dólares'!CT82</f>
        <v>4950.406882273026</v>
      </c>
      <c r="CU19" s="72">
        <f>+CT19/CT6</f>
        <v>0.11761275519992982</v>
      </c>
      <c r="CV19" s="61">
        <f>+'Deuda Interna colones'!CV20/'Deuda Interna dólares'!CV82</f>
        <v>5048.0991434982698</v>
      </c>
      <c r="CW19" s="72">
        <f>+CV19/CV6</f>
        <v>0.11949466831939266</v>
      </c>
      <c r="CX19" s="61">
        <f>+'Deuda Interna colones'!CX20/'Deuda Interna dólares'!CX82</f>
        <v>5242.3602824037735</v>
      </c>
      <c r="CY19" s="72">
        <f>+CX19/CX6</f>
        <v>0.12222905436451487</v>
      </c>
      <c r="CZ19" s="61">
        <f>+'Deuda Interna colones'!CZ20/'Deuda Interna dólares'!CZ82</f>
        <v>5336.5982268474017</v>
      </c>
      <c r="DA19" s="72">
        <f>+CZ19/CZ6</f>
        <v>0.12305495781161792</v>
      </c>
      <c r="DB19" s="61">
        <f>+'Deuda Interna colones'!DB20/'Deuda Interna dólares'!DB82</f>
        <v>5328.8500591981601</v>
      </c>
      <c r="DC19" s="72">
        <f>+DB19/DB6</f>
        <v>0.12267953630076919</v>
      </c>
      <c r="DD19" s="61">
        <f>+'Deuda Interna colones'!DD20/'Deuda Interna dólares'!DD82</f>
        <v>5328.3571096203505</v>
      </c>
      <c r="DE19" s="72">
        <f>+DD19/DD6</f>
        <v>0.12201675504865658</v>
      </c>
      <c r="DF19" s="61">
        <f>+'Deuda Interna colones'!DF20/'Deuda Interna dólares'!DF82</f>
        <v>5344.7285430459278</v>
      </c>
      <c r="DG19" s="72">
        <f>+DF19/DF6</f>
        <v>0.12231993719156872</v>
      </c>
      <c r="DH19" s="62">
        <f>+'Deuda Interna colones'!DH20/'Deuda Interna dólares'!DH82</f>
        <v>5336.4788829388817</v>
      </c>
      <c r="DI19" s="73">
        <f>+DH19/DH6</f>
        <v>0.12247400347131801</v>
      </c>
      <c r="DJ19" s="129"/>
      <c r="DL19" s="15"/>
    </row>
    <row r="20" spans="1:116" s="26" customFormat="1">
      <c r="A20" s="63" t="s">
        <v>53</v>
      </c>
      <c r="B20" s="64">
        <f>+B19/B63</f>
        <v>3.2779165365770656E-2</v>
      </c>
      <c r="C20" s="76"/>
      <c r="D20" s="66">
        <v>0</v>
      </c>
      <c r="E20" s="77"/>
      <c r="F20" s="66">
        <v>0</v>
      </c>
      <c r="G20" s="77"/>
      <c r="H20" s="66">
        <v>0</v>
      </c>
      <c r="I20" s="77"/>
      <c r="J20" s="66">
        <v>0</v>
      </c>
      <c r="K20" s="77"/>
      <c r="L20" s="66">
        <v>0</v>
      </c>
      <c r="M20" s="77"/>
      <c r="N20" s="66">
        <v>0</v>
      </c>
      <c r="O20" s="77"/>
      <c r="P20" s="66">
        <v>0</v>
      </c>
      <c r="Q20" s="77"/>
      <c r="R20" s="66">
        <v>0</v>
      </c>
      <c r="S20" s="77"/>
      <c r="T20" s="66">
        <v>0</v>
      </c>
      <c r="U20" s="77"/>
      <c r="V20" s="66">
        <v>0</v>
      </c>
      <c r="W20" s="77"/>
      <c r="X20" s="66">
        <v>0</v>
      </c>
      <c r="Y20" s="77"/>
      <c r="Z20" s="66">
        <f>+Z19/Z63</f>
        <v>3.334382751245929E-2</v>
      </c>
      <c r="AA20" s="77"/>
      <c r="AB20" s="66">
        <v>0</v>
      </c>
      <c r="AC20" s="77"/>
      <c r="AD20" s="66">
        <v>0</v>
      </c>
      <c r="AE20" s="77"/>
      <c r="AF20" s="64">
        <v>0</v>
      </c>
      <c r="AG20" s="76"/>
      <c r="AH20" s="64">
        <v>0</v>
      </c>
      <c r="AI20" s="76"/>
      <c r="AJ20" s="64">
        <v>0</v>
      </c>
      <c r="AK20" s="76"/>
      <c r="AL20" s="64">
        <v>0</v>
      </c>
      <c r="AM20" s="76"/>
      <c r="AN20" s="64">
        <v>0</v>
      </c>
      <c r="AO20" s="76"/>
      <c r="AP20" s="66">
        <v>0</v>
      </c>
      <c r="AQ20" s="77"/>
      <c r="AR20" s="66">
        <v>0</v>
      </c>
      <c r="AS20" s="77"/>
      <c r="AT20" s="66">
        <v>0</v>
      </c>
      <c r="AU20" s="77"/>
      <c r="AV20" s="66">
        <v>0</v>
      </c>
      <c r="AW20" s="77"/>
      <c r="AX20" s="66">
        <f>+AX19/AX63</f>
        <v>4.7926375567870265E-2</v>
      </c>
      <c r="AY20" s="77"/>
      <c r="AZ20" s="66"/>
      <c r="BA20" s="77"/>
      <c r="BB20" s="68"/>
      <c r="BC20" s="77"/>
      <c r="BD20" s="68"/>
      <c r="BE20" s="77"/>
      <c r="BF20" s="68"/>
      <c r="BG20" s="77"/>
      <c r="BH20" s="68"/>
      <c r="BI20" s="77"/>
      <c r="BJ20" s="68"/>
      <c r="BK20" s="77"/>
      <c r="BL20" s="68"/>
      <c r="BM20" s="77"/>
      <c r="BN20" s="68"/>
      <c r="BO20" s="77"/>
      <c r="BP20" s="68"/>
      <c r="BQ20" s="77"/>
      <c r="BR20" s="68"/>
      <c r="BS20" s="77"/>
      <c r="BT20" s="68"/>
      <c r="BU20" s="77"/>
      <c r="BV20" s="66">
        <f>+BV19/BV63</f>
        <v>4.8615606004156105E-2</v>
      </c>
      <c r="BW20" s="77"/>
      <c r="BX20" s="66"/>
      <c r="BY20" s="77"/>
      <c r="BZ20" s="64"/>
      <c r="CA20" s="76"/>
      <c r="CB20" s="64"/>
      <c r="CC20" s="76"/>
      <c r="CD20" s="66"/>
      <c r="CE20" s="77"/>
      <c r="CF20" s="66"/>
      <c r="CG20" s="77"/>
      <c r="CH20" s="66"/>
      <c r="CI20" s="77"/>
      <c r="CJ20" s="66"/>
      <c r="CK20" s="77"/>
      <c r="CL20" s="66"/>
      <c r="CM20" s="77"/>
      <c r="CN20" s="66"/>
      <c r="CO20" s="77"/>
      <c r="CP20" s="66"/>
      <c r="CQ20" s="77"/>
      <c r="CR20" s="66"/>
      <c r="CS20" s="77"/>
      <c r="CT20" s="66">
        <f>+CT19/CT63</f>
        <v>5.1557231842502646E-2</v>
      </c>
      <c r="CU20" s="77"/>
      <c r="CV20" s="68"/>
      <c r="CW20" s="77"/>
      <c r="CX20" s="68"/>
      <c r="CY20" s="77"/>
      <c r="CZ20" s="68"/>
      <c r="DA20" s="77"/>
      <c r="DB20" s="68"/>
      <c r="DC20" s="77"/>
      <c r="DD20" s="68"/>
      <c r="DE20" s="77"/>
      <c r="DF20" s="68"/>
      <c r="DG20" s="77"/>
      <c r="DH20" s="69"/>
      <c r="DI20" s="78"/>
      <c r="DJ20" s="129"/>
      <c r="DL20" s="15"/>
    </row>
    <row r="21" spans="1:116" s="26" customFormat="1" ht="12.75" customHeight="1">
      <c r="A21" s="63"/>
      <c r="B21" s="64"/>
      <c r="C21" s="65"/>
      <c r="D21" s="66"/>
      <c r="E21" s="67"/>
      <c r="F21" s="66"/>
      <c r="G21" s="67"/>
      <c r="H21" s="66"/>
      <c r="I21" s="67"/>
      <c r="J21" s="66"/>
      <c r="K21" s="67"/>
      <c r="L21" s="66"/>
      <c r="M21" s="67"/>
      <c r="N21" s="66"/>
      <c r="O21" s="67"/>
      <c r="P21" s="66"/>
      <c r="Q21" s="67"/>
      <c r="R21" s="66"/>
      <c r="S21" s="67"/>
      <c r="T21" s="66"/>
      <c r="U21" s="67"/>
      <c r="V21" s="66"/>
      <c r="W21" s="67"/>
      <c r="X21" s="66"/>
      <c r="Y21" s="67"/>
      <c r="Z21" s="66"/>
      <c r="AA21" s="67"/>
      <c r="AB21" s="66"/>
      <c r="AC21" s="67"/>
      <c r="AD21" s="66"/>
      <c r="AE21" s="67"/>
      <c r="AF21" s="64"/>
      <c r="AG21" s="65"/>
      <c r="AH21" s="64"/>
      <c r="AI21" s="65"/>
      <c r="AJ21" s="64"/>
      <c r="AK21" s="65"/>
      <c r="AL21" s="64"/>
      <c r="AM21" s="65"/>
      <c r="AN21" s="64"/>
      <c r="AO21" s="65"/>
      <c r="AP21" s="66"/>
      <c r="AQ21" s="67"/>
      <c r="AR21" s="66"/>
      <c r="AS21" s="67"/>
      <c r="AT21" s="66"/>
      <c r="AU21" s="67"/>
      <c r="AV21" s="66"/>
      <c r="AW21" s="67"/>
      <c r="AX21" s="66"/>
      <c r="AY21" s="67"/>
      <c r="AZ21" s="66"/>
      <c r="BA21" s="67"/>
      <c r="BB21" s="66"/>
      <c r="BC21" s="67"/>
      <c r="BD21" s="66"/>
      <c r="BE21" s="67"/>
      <c r="BF21" s="66"/>
      <c r="BG21" s="67"/>
      <c r="BH21" s="66"/>
      <c r="BI21" s="67"/>
      <c r="BJ21" s="66"/>
      <c r="BK21" s="67"/>
      <c r="BL21" s="66"/>
      <c r="BM21" s="67"/>
      <c r="BN21" s="66"/>
      <c r="BO21" s="67"/>
      <c r="BP21" s="66"/>
      <c r="BQ21" s="67"/>
      <c r="BR21" s="66"/>
      <c r="BS21" s="67"/>
      <c r="BT21" s="66"/>
      <c r="BU21" s="67"/>
      <c r="BV21" s="66"/>
      <c r="BW21" s="67"/>
      <c r="BX21" s="66"/>
      <c r="BY21" s="67"/>
      <c r="BZ21" s="64"/>
      <c r="CA21" s="65"/>
      <c r="CB21" s="64"/>
      <c r="CC21" s="65"/>
      <c r="CD21" s="66"/>
      <c r="CE21" s="67"/>
      <c r="CF21" s="66"/>
      <c r="CG21" s="67"/>
      <c r="CH21" s="66"/>
      <c r="CI21" s="67"/>
      <c r="CJ21" s="66"/>
      <c r="CK21" s="67"/>
      <c r="CL21" s="66"/>
      <c r="CM21" s="67"/>
      <c r="CN21" s="66"/>
      <c r="CO21" s="67"/>
      <c r="CP21" s="66"/>
      <c r="CQ21" s="67"/>
      <c r="CR21" s="66"/>
      <c r="CS21" s="67"/>
      <c r="CT21" s="66"/>
      <c r="CU21" s="67"/>
      <c r="CV21" s="66"/>
      <c r="CW21" s="67"/>
      <c r="CX21" s="66"/>
      <c r="CY21" s="67"/>
      <c r="CZ21" s="66"/>
      <c r="DA21" s="67"/>
      <c r="DB21" s="66"/>
      <c r="DC21" s="67"/>
      <c r="DD21" s="66"/>
      <c r="DE21" s="67"/>
      <c r="DF21" s="66"/>
      <c r="DG21" s="67"/>
      <c r="DH21" s="74"/>
      <c r="DI21" s="70"/>
      <c r="DJ21" s="129"/>
      <c r="DL21" s="15"/>
    </row>
    <row r="22" spans="1:116" s="26" customFormat="1" ht="12.75" customHeight="1">
      <c r="A22" s="63" t="s">
        <v>98</v>
      </c>
      <c r="B22" s="136">
        <v>7.817003573969046E-2</v>
      </c>
      <c r="C22" s="76"/>
      <c r="D22" s="137">
        <v>6.9342700785168368E-2</v>
      </c>
      <c r="E22" s="77"/>
      <c r="F22" s="137">
        <v>6.2180351205191282E-2</v>
      </c>
      <c r="G22" s="77"/>
      <c r="H22" s="137">
        <v>5.2549727552018609E-2</v>
      </c>
      <c r="I22" s="77"/>
      <c r="J22" s="137">
        <v>4.5361583215907803E-2</v>
      </c>
      <c r="K22" s="77"/>
      <c r="L22" s="137">
        <v>3.814303714495261E-2</v>
      </c>
      <c r="M22" s="77"/>
      <c r="N22" s="137">
        <v>3.3242030557783193E-2</v>
      </c>
      <c r="O22" s="77"/>
      <c r="P22" s="137">
        <v>3.0985693130081867E-2</v>
      </c>
      <c r="Q22" s="77"/>
      <c r="R22" s="137">
        <v>2.9278764251526725E-2</v>
      </c>
      <c r="S22" s="77"/>
      <c r="T22" s="137">
        <v>2.72861131374703E-2</v>
      </c>
      <c r="U22" s="77"/>
      <c r="V22" s="137">
        <v>3.2371761431030564E-2</v>
      </c>
      <c r="W22" s="77"/>
      <c r="X22" s="137">
        <v>2.6388479757561735E-2</v>
      </c>
      <c r="Y22" s="77"/>
      <c r="Z22" s="137">
        <v>2.6737585523583522E-2</v>
      </c>
      <c r="AA22" s="77"/>
      <c r="AB22" s="137">
        <v>2.898147833713148E-2</v>
      </c>
      <c r="AC22" s="77"/>
      <c r="AD22" s="137">
        <v>2.9547484143368996E-2</v>
      </c>
      <c r="AE22" s="77"/>
      <c r="AF22" s="136">
        <v>3.0395235087516161E-2</v>
      </c>
      <c r="AG22" s="76"/>
      <c r="AH22" s="136">
        <v>3.0758126308174646E-2</v>
      </c>
      <c r="AI22" s="76"/>
      <c r="AJ22" s="136">
        <v>2.9722962771922132E-2</v>
      </c>
      <c r="AK22" s="76"/>
      <c r="AL22" s="136">
        <v>2.7408972564822595E-2</v>
      </c>
      <c r="AM22" s="76"/>
      <c r="AN22" s="136">
        <v>2.5570044705086233E-2</v>
      </c>
      <c r="AO22" s="76"/>
      <c r="AP22" s="137">
        <v>2.5857404080874075E-2</v>
      </c>
      <c r="AQ22" s="77"/>
      <c r="AR22" s="137">
        <v>2.9223852203620514E-2</v>
      </c>
      <c r="AS22" s="77"/>
      <c r="AT22" s="137">
        <v>3.2648718635987735E-2</v>
      </c>
      <c r="AU22" s="77"/>
      <c r="AV22" s="138">
        <v>3.8580287409959092E-2</v>
      </c>
      <c r="AW22" s="77"/>
      <c r="AX22" s="138">
        <v>4.5692835570549407E-2</v>
      </c>
      <c r="AY22" s="77"/>
      <c r="AZ22" s="138">
        <v>5.5061462700406266E-2</v>
      </c>
      <c r="BA22" s="77"/>
      <c r="BB22" s="138">
        <v>6.5250667330137152E-2</v>
      </c>
      <c r="BC22" s="77"/>
      <c r="BD22" s="138">
        <v>8.1289345208912858E-2</v>
      </c>
      <c r="BE22" s="77"/>
      <c r="BF22" s="138">
        <v>9.6739414523585934E-2</v>
      </c>
      <c r="BG22" s="77"/>
      <c r="BH22" s="138">
        <v>0.11883866795137471</v>
      </c>
      <c r="BI22" s="77"/>
      <c r="BJ22" s="138">
        <v>0.14367043648258923</v>
      </c>
      <c r="BK22" s="77"/>
      <c r="BL22" s="138">
        <v>6.3935396458435767E-2</v>
      </c>
      <c r="BM22" s="77"/>
      <c r="BN22" s="138">
        <v>6.4720779826566405E-2</v>
      </c>
      <c r="BO22" s="77"/>
      <c r="BP22" s="138">
        <v>6.5116332406719504E-2</v>
      </c>
      <c r="BQ22" s="77"/>
      <c r="BR22" s="138">
        <v>6.1140624520552779E-2</v>
      </c>
      <c r="BS22" s="77"/>
      <c r="BT22" s="138">
        <v>6.032411954558492E-2</v>
      </c>
      <c r="BU22" s="77"/>
      <c r="BV22" s="138">
        <v>5.8654333687754578E-2</v>
      </c>
      <c r="BW22" s="77"/>
      <c r="BX22" s="138">
        <v>5.6954913310008778E-2</v>
      </c>
      <c r="BY22" s="77"/>
      <c r="BZ22" s="374">
        <v>5.446146858913839E-2</v>
      </c>
      <c r="CA22" s="76"/>
      <c r="CB22" s="239">
        <v>5.1989916812755103E-2</v>
      </c>
      <c r="CC22" s="76"/>
      <c r="CD22" s="138">
        <v>4.9508539327974381E-2</v>
      </c>
      <c r="CE22" s="77"/>
      <c r="CF22" s="138">
        <v>4.9441364180608696E-2</v>
      </c>
      <c r="CG22" s="77"/>
      <c r="CH22" s="138">
        <v>4.9716764021135909E-2</v>
      </c>
      <c r="CI22" s="77"/>
      <c r="CJ22" s="138">
        <v>4.9708831440047986E-2</v>
      </c>
      <c r="CK22" s="77"/>
      <c r="CL22" s="138">
        <v>4.9263635899348762E-2</v>
      </c>
      <c r="CM22" s="77"/>
      <c r="CN22" s="138">
        <v>4.8468372764803362E-2</v>
      </c>
      <c r="CO22" s="77"/>
      <c r="CP22" s="138">
        <v>4.7625211967200057E-2</v>
      </c>
      <c r="CQ22" s="77"/>
      <c r="CR22" s="138">
        <v>4.6229246493454758E-2</v>
      </c>
      <c r="CS22" s="77"/>
      <c r="CT22" s="138">
        <v>4.5677180422779393E-2</v>
      </c>
      <c r="CU22" s="77"/>
      <c r="CV22" s="138">
        <v>4.5627861153536578E-2</v>
      </c>
      <c r="CW22" s="77"/>
      <c r="CX22" s="138">
        <v>4.4566654492062097E-2</v>
      </c>
      <c r="CY22" s="77"/>
      <c r="CZ22" s="138">
        <v>4.4242388825213329E-2</v>
      </c>
      <c r="DA22" s="77"/>
      <c r="DB22" s="138">
        <v>4.4144437670564508E-2</v>
      </c>
      <c r="DC22" s="77"/>
      <c r="DD22" s="138">
        <v>4.4042746890333516E-2</v>
      </c>
      <c r="DE22" s="77"/>
      <c r="DF22" s="138">
        <v>4.3192655216539692E-2</v>
      </c>
      <c r="DG22" s="77"/>
      <c r="DH22" s="152">
        <v>4.2467954205491293E-2</v>
      </c>
      <c r="DI22" s="78"/>
      <c r="DJ22" s="444"/>
      <c r="DL22" s="15"/>
    </row>
    <row r="23" spans="1:116" s="26" customFormat="1">
      <c r="A23" s="63"/>
      <c r="B23" s="64"/>
      <c r="C23" s="76"/>
      <c r="D23" s="66"/>
      <c r="E23" s="77"/>
      <c r="F23" s="66"/>
      <c r="G23" s="77"/>
      <c r="H23" s="66"/>
      <c r="I23" s="77"/>
      <c r="J23" s="66"/>
      <c r="K23" s="77"/>
      <c r="L23" s="66"/>
      <c r="M23" s="77"/>
      <c r="N23" s="66"/>
      <c r="O23" s="77"/>
      <c r="P23" s="66"/>
      <c r="Q23" s="77"/>
      <c r="R23" s="66"/>
      <c r="S23" s="77"/>
      <c r="T23" s="66"/>
      <c r="U23" s="77"/>
      <c r="V23" s="66"/>
      <c r="W23" s="77"/>
      <c r="X23" s="66"/>
      <c r="Y23" s="77"/>
      <c r="Z23" s="66"/>
      <c r="AA23" s="77"/>
      <c r="AB23" s="66"/>
      <c r="AC23" s="77"/>
      <c r="AD23" s="66"/>
      <c r="AE23" s="77"/>
      <c r="AF23" s="64"/>
      <c r="AG23" s="76"/>
      <c r="AH23" s="64"/>
      <c r="AI23" s="76"/>
      <c r="AJ23" s="64"/>
      <c r="AK23" s="76"/>
      <c r="AL23" s="64"/>
      <c r="AM23" s="76"/>
      <c r="AN23" s="64"/>
      <c r="AO23" s="76"/>
      <c r="AP23" s="66"/>
      <c r="AQ23" s="77"/>
      <c r="AR23" s="66"/>
      <c r="AS23" s="77"/>
      <c r="AT23" s="66"/>
      <c r="AU23" s="77"/>
      <c r="AV23" s="66"/>
      <c r="AW23" s="77"/>
      <c r="AX23" s="66"/>
      <c r="AY23" s="77"/>
      <c r="AZ23" s="66"/>
      <c r="BA23" s="77"/>
      <c r="BB23" s="66"/>
      <c r="BC23" s="77"/>
      <c r="BD23" s="66"/>
      <c r="BE23" s="77"/>
      <c r="BF23" s="66"/>
      <c r="BG23" s="77"/>
      <c r="BH23" s="66"/>
      <c r="BI23" s="77"/>
      <c r="BJ23" s="66"/>
      <c r="BK23" s="77"/>
      <c r="BL23" s="66"/>
      <c r="BM23" s="77"/>
      <c r="BN23" s="66"/>
      <c r="BO23" s="77"/>
      <c r="BP23" s="66"/>
      <c r="BQ23" s="77"/>
      <c r="BR23" s="66"/>
      <c r="BS23" s="77"/>
      <c r="BT23" s="66"/>
      <c r="BU23" s="77"/>
      <c r="BV23" s="66"/>
      <c r="BW23" s="77"/>
      <c r="BX23" s="66"/>
      <c r="BY23" s="77"/>
      <c r="BZ23" s="64"/>
      <c r="CA23" s="76"/>
      <c r="CB23" s="64"/>
      <c r="CC23" s="76"/>
      <c r="CD23" s="66"/>
      <c r="CE23" s="77"/>
      <c r="CF23" s="66"/>
      <c r="CG23" s="77"/>
      <c r="CH23" s="66"/>
      <c r="CI23" s="77"/>
      <c r="CJ23" s="66"/>
      <c r="CK23" s="77"/>
      <c r="CL23" s="66"/>
      <c r="CM23" s="77"/>
      <c r="CN23" s="66"/>
      <c r="CO23" s="77"/>
      <c r="CP23" s="66"/>
      <c r="CQ23" s="77"/>
      <c r="CR23" s="66"/>
      <c r="CS23" s="77"/>
      <c r="CT23" s="66"/>
      <c r="CU23" s="77"/>
      <c r="CV23" s="66"/>
      <c r="CW23" s="77"/>
      <c r="CX23" s="66"/>
      <c r="CY23" s="77"/>
      <c r="CZ23" s="66"/>
      <c r="DA23" s="77"/>
      <c r="DB23" s="66"/>
      <c r="DC23" s="77"/>
      <c r="DD23" s="66"/>
      <c r="DE23" s="77"/>
      <c r="DF23" s="66"/>
      <c r="DG23" s="77"/>
      <c r="DH23" s="74"/>
      <c r="DI23" s="78"/>
      <c r="DJ23" s="129"/>
      <c r="DL23" s="15"/>
    </row>
    <row r="24" spans="1:116" s="26" customFormat="1">
      <c r="A24" s="50" t="s">
        <v>60</v>
      </c>
      <c r="B24" s="64"/>
      <c r="C24" s="76"/>
      <c r="D24" s="66"/>
      <c r="E24" s="77"/>
      <c r="F24" s="66"/>
      <c r="G24" s="77"/>
      <c r="H24" s="66"/>
      <c r="I24" s="77"/>
      <c r="J24" s="66"/>
      <c r="K24" s="77"/>
      <c r="L24" s="66"/>
      <c r="M24" s="77"/>
      <c r="N24" s="66"/>
      <c r="O24" s="77"/>
      <c r="P24" s="66"/>
      <c r="Q24" s="77"/>
      <c r="R24" s="66"/>
      <c r="S24" s="77"/>
      <c r="T24" s="66"/>
      <c r="U24" s="77"/>
      <c r="V24" s="66"/>
      <c r="W24" s="77"/>
      <c r="X24" s="66"/>
      <c r="Y24" s="77"/>
      <c r="Z24" s="66"/>
      <c r="AA24" s="77"/>
      <c r="AB24" s="66"/>
      <c r="AC24" s="77"/>
      <c r="AD24" s="66"/>
      <c r="AE24" s="77"/>
      <c r="AF24" s="55">
        <f>+AF25+AF27+AF29</f>
        <v>31530.769434655747</v>
      </c>
      <c r="AG24" s="76"/>
      <c r="AH24" s="55">
        <f>+AH25+AH27+AH29</f>
        <v>31596.024791937009</v>
      </c>
      <c r="AI24" s="76"/>
      <c r="AJ24" s="55">
        <f>+AJ25+AJ27+AJ29</f>
        <v>30743.419340602617</v>
      </c>
      <c r="AK24" s="76"/>
      <c r="AL24" s="55">
        <f>+AL25+AL27+AL29</f>
        <v>30447.180829484081</v>
      </c>
      <c r="AM24" s="76"/>
      <c r="AN24" s="55">
        <f>+AN25+AN27+AN29</f>
        <v>30928.878688772878</v>
      </c>
      <c r="AO24" s="76"/>
      <c r="AP24" s="56"/>
      <c r="AQ24" s="77"/>
      <c r="AR24" s="56"/>
      <c r="AS24" s="77"/>
      <c r="AT24" s="56"/>
      <c r="AU24" s="77"/>
      <c r="AV24" s="56"/>
      <c r="AW24" s="77"/>
      <c r="AX24" s="56"/>
      <c r="AY24" s="77"/>
      <c r="AZ24" s="53"/>
      <c r="BA24" s="77"/>
      <c r="BB24" s="56"/>
      <c r="BC24" s="77"/>
      <c r="BD24" s="56"/>
      <c r="BE24" s="77"/>
      <c r="BF24" s="56"/>
      <c r="BG24" s="77"/>
      <c r="BH24" s="56"/>
      <c r="BI24" s="77"/>
      <c r="BJ24" s="56"/>
      <c r="BK24" s="77"/>
      <c r="BL24" s="56"/>
      <c r="BM24" s="77"/>
      <c r="BN24" s="56"/>
      <c r="BO24" s="77"/>
      <c r="BP24" s="56"/>
      <c r="BQ24" s="77"/>
      <c r="BR24" s="56"/>
      <c r="BS24" s="77"/>
      <c r="BT24" s="56"/>
      <c r="BU24" s="77"/>
      <c r="BV24" s="56"/>
      <c r="BW24" s="77"/>
      <c r="BX24" s="56"/>
      <c r="BY24" s="77"/>
      <c r="BZ24" s="55"/>
      <c r="CA24" s="76"/>
      <c r="CB24" s="55"/>
      <c r="CC24" s="76"/>
      <c r="CD24" s="56"/>
      <c r="CE24" s="77"/>
      <c r="CF24" s="56"/>
      <c r="CG24" s="77"/>
      <c r="CH24" s="56"/>
      <c r="CI24" s="77"/>
      <c r="CJ24" s="56"/>
      <c r="CK24" s="77"/>
      <c r="CL24" s="56"/>
      <c r="CM24" s="77"/>
      <c r="CN24" s="56"/>
      <c r="CO24" s="77"/>
      <c r="CP24" s="56"/>
      <c r="CQ24" s="77"/>
      <c r="CR24" s="56"/>
      <c r="CS24" s="77"/>
      <c r="CT24" s="56"/>
      <c r="CU24" s="77"/>
      <c r="CV24" s="56"/>
      <c r="CW24" s="77"/>
      <c r="CX24" s="56"/>
      <c r="CY24" s="77"/>
      <c r="CZ24" s="56"/>
      <c r="DA24" s="77"/>
      <c r="DB24" s="56"/>
      <c r="DC24" s="77"/>
      <c r="DD24" s="56"/>
      <c r="DE24" s="77"/>
      <c r="DF24" s="56"/>
      <c r="DG24" s="77"/>
      <c r="DH24" s="57"/>
      <c r="DI24" s="78"/>
      <c r="DJ24" s="363">
        <f>SUM(DH25:DH29)</f>
        <v>43572.339694020236</v>
      </c>
      <c r="DL24" s="15"/>
    </row>
    <row r="25" spans="1:116" s="26" customFormat="1">
      <c r="A25" s="59" t="s">
        <v>61</v>
      </c>
      <c r="B25" s="60">
        <f>+'Deuda Interna colones'!B26/'Deuda Interna dólares'!B82</f>
        <v>3816.9664289400071</v>
      </c>
      <c r="C25" s="71">
        <f>+B25/B50</f>
        <v>0.12689208221673687</v>
      </c>
      <c r="D25" s="61">
        <f>+'Deuda Interna colones'!D26/'Deuda Interna dólares'!D82</f>
        <v>4203.2473298018413</v>
      </c>
      <c r="E25" s="72">
        <f>+D25/D50</f>
        <v>0.13717424008392992</v>
      </c>
      <c r="F25" s="61">
        <f>+'Deuda Interna colones'!F26/'Deuda Interna dólares'!F82</f>
        <v>4075.0991296156344</v>
      </c>
      <c r="G25" s="72">
        <f>+F25/F50</f>
        <v>0.130308265523711</v>
      </c>
      <c r="H25" s="61">
        <f>+'Deuda Interna colones'!H26/'Deuda Interna dólares'!H82</f>
        <v>3733.7019550009677</v>
      </c>
      <c r="I25" s="72">
        <f>+H25/H50</f>
        <v>0.11730609530946662</v>
      </c>
      <c r="J25" s="61">
        <f>+'Deuda Interna colones'!J26/'Deuda Interna dólares'!J82</f>
        <v>3570.6096983086204</v>
      </c>
      <c r="K25" s="72">
        <f>+J25/J50</f>
        <v>0.11112865471878232</v>
      </c>
      <c r="L25" s="61">
        <f>+'Deuda Interna colones'!L26/'Deuda Interna dólares'!L82</f>
        <v>3709.17897745235</v>
      </c>
      <c r="M25" s="72">
        <f>+L25/L50</f>
        <v>0.11613771914295938</v>
      </c>
      <c r="N25" s="61">
        <f>+'Deuda Interna colones'!N26/'Deuda Interna dólares'!N82</f>
        <v>3914.6041060296316</v>
      </c>
      <c r="O25" s="72">
        <f>+N25/N50</f>
        <v>0.1210418643073992</v>
      </c>
      <c r="P25" s="61">
        <f>+'Deuda Interna colones'!P26/'Deuda Interna dólares'!P82</f>
        <v>3935.2276899832432</v>
      </c>
      <c r="Q25" s="72">
        <f>+P25/P50</f>
        <v>0.12224116060814499</v>
      </c>
      <c r="R25" s="61">
        <f>+'Deuda Interna colones'!R26/'Deuda Interna dólares'!R82</f>
        <v>4576.3757348066083</v>
      </c>
      <c r="S25" s="72">
        <f>+R25/R50</f>
        <v>0.13887687571334328</v>
      </c>
      <c r="T25" s="61">
        <f>+'Deuda Interna colones'!T26/'Deuda Interna dólares'!T82</f>
        <v>4704.1448277131758</v>
      </c>
      <c r="U25" s="72">
        <f>+T25/T50</f>
        <v>0.14226243732126789</v>
      </c>
      <c r="V25" s="61">
        <f>+'Deuda Interna colones'!V26/'Deuda Interna dólares'!V82</f>
        <v>4644.1523504155002</v>
      </c>
      <c r="W25" s="72">
        <f>+V25/V50</f>
        <v>0.14180661402046324</v>
      </c>
      <c r="X25" s="61">
        <f>+'Deuda Interna colones'!X26/'Deuda Interna dólares'!X82</f>
        <v>4049.7153688334924</v>
      </c>
      <c r="Y25" s="72">
        <f>+X25/X50</f>
        <v>0.12384598686892721</v>
      </c>
      <c r="Z25" s="61">
        <f>+'Deuda Interna colones'!Z26/'Deuda Interna dólares'!Z82</f>
        <v>3611.0128281257316</v>
      </c>
      <c r="AA25" s="72">
        <f>+Z25/Z50</f>
        <v>0.11324056341744328</v>
      </c>
      <c r="AB25" s="61">
        <f>+'Deuda Interna colones'!AB26/'Deuda Interna dólares'!AB82</f>
        <v>3204.9638046822602</v>
      </c>
      <c r="AC25" s="72">
        <f>+AB25/AB50</f>
        <v>0.1005317943667635</v>
      </c>
      <c r="AD25" s="61">
        <f>+'Deuda Interna colones'!AD26/'Deuda Interna dólares'!AD82</f>
        <v>3627.1480759600586</v>
      </c>
      <c r="AE25" s="72">
        <f>+AD25/AD50</f>
        <v>0.11203927124638403</v>
      </c>
      <c r="AF25" s="60">
        <f>+'Deuda Interna colones'!AF26/'Deuda Interna dólares'!AF82</f>
        <v>3587.4773340232446</v>
      </c>
      <c r="AG25" s="71">
        <f>+AF25/AF50</f>
        <v>0.11377703108254054</v>
      </c>
      <c r="AH25" s="60">
        <f>+'Deuda Interna colones'!AH26/'Deuda Interna dólares'!AH82</f>
        <v>3529.3629323890609</v>
      </c>
      <c r="AI25" s="71">
        <f>+AH25/AH50</f>
        <v>0.11170275234401388</v>
      </c>
      <c r="AJ25" s="60">
        <f>+'Deuda Interna colones'!AJ26/'Deuda Interna dólares'!AJ82</f>
        <v>3410.3375398105745</v>
      </c>
      <c r="AK25" s="71">
        <f>+AJ25/AJ50</f>
        <v>0.11092902523391619</v>
      </c>
      <c r="AL25" s="60">
        <f>+'Deuda Interna colones'!AL26/'Deuda Interna dólares'!AL82</f>
        <v>3471.255634200621</v>
      </c>
      <c r="AM25" s="71">
        <f>+AL25/AL50</f>
        <v>0.1140090983674642</v>
      </c>
      <c r="AN25" s="60">
        <f>+'Deuda Interna colones'!AN26/'Deuda Interna dólares'!AN82</f>
        <v>3537.96950560911</v>
      </c>
      <c r="AO25" s="71">
        <f>+AN25/AN50</f>
        <v>0.11439048732450122</v>
      </c>
      <c r="AP25" s="61">
        <f>+'Deuda Interna colones'!AP26/'Deuda Interna dólares'!AP82</f>
        <v>3581.2232950441585</v>
      </c>
      <c r="AQ25" s="72">
        <f>+AP25/AP50</f>
        <v>0.11140782331681987</v>
      </c>
      <c r="AR25" s="61">
        <f>+'Deuda Interna colones'!AR26/'Deuda Interna dólares'!AR82</f>
        <v>3745.6685068428865</v>
      </c>
      <c r="AS25" s="72">
        <f>+AR25/AR50</f>
        <v>0.1127517937086862</v>
      </c>
      <c r="AT25" s="61">
        <f>+'Deuda Interna colones'!AT26/'Deuda Interna dólares'!AT82</f>
        <v>3731.5825773763822</v>
      </c>
      <c r="AU25" s="72">
        <f>+AT25/AT50</f>
        <v>0.11041266023133343</v>
      </c>
      <c r="AV25" s="61">
        <f>+'Deuda Interna colones'!AV26/'Deuda Interna dólares'!AV82</f>
        <v>3787.3689721876435</v>
      </c>
      <c r="AW25" s="72">
        <f>+AV25/AV50</f>
        <v>0.10849355885330118</v>
      </c>
      <c r="AX25" s="61">
        <f>+'Deuda Interna colones'!AX26/'Deuda Interna dólares'!AX82</f>
        <v>3469.6673819230718</v>
      </c>
      <c r="AY25" s="72">
        <f>+AX25/AX50</f>
        <v>9.8678693020762404E-2</v>
      </c>
      <c r="AZ25" s="61">
        <f>+'Deuda Interna colones'!AZ26/'Deuda Interna dólares'!AZ82</f>
        <v>4620.8548362410047</v>
      </c>
      <c r="BA25" s="72">
        <f>+AZ25/AZ50</f>
        <v>0.12212825664851565</v>
      </c>
      <c r="BB25" s="61">
        <f>+'Deuda Interna colones'!BB26/'Deuda Interna dólares'!BB82</f>
        <v>4515.5329709066355</v>
      </c>
      <c r="BC25" s="72">
        <f>+BB25/BB50</f>
        <v>0.11902840316890657</v>
      </c>
      <c r="BD25" s="61">
        <f>+'Deuda Interna colones'!BD26/'Deuda Interna dólares'!BD82</f>
        <v>4692.5005586587131</v>
      </c>
      <c r="BE25" s="72">
        <f>+BD25/BD50</f>
        <v>0.11961726391572193</v>
      </c>
      <c r="BF25" s="61">
        <f>+'Deuda Interna colones'!BF26/'Deuda Interna dólares'!BF82</f>
        <v>4429.6237945538032</v>
      </c>
      <c r="BG25" s="72">
        <f>+BF25/BF50</f>
        <v>0.11220396919696812</v>
      </c>
      <c r="BH25" s="61">
        <f>+'Deuda Interna colones'!BH26/'Deuda Interna dólares'!BH82</f>
        <v>4544.9854060259586</v>
      </c>
      <c r="BI25" s="72">
        <f>+BH25/BH50</f>
        <v>0.11385588512967564</v>
      </c>
      <c r="BJ25" s="61">
        <f>+'Deuda Interna colones'!BJ26/'Deuda Interna dólares'!BJ82</f>
        <v>5376.3106902520813</v>
      </c>
      <c r="BK25" s="72">
        <f>+BJ25/BJ50</f>
        <v>0.13549148059939867</v>
      </c>
      <c r="BL25" s="61">
        <f>+'Deuda Interna colones'!BL26/'Deuda Interna dólares'!BL82</f>
        <v>5272.0094217296892</v>
      </c>
      <c r="BM25" s="72">
        <f>+BL25/BL50</f>
        <v>0.13444177861535039</v>
      </c>
      <c r="BN25" s="61">
        <f>+'Deuda Interna colones'!BN26/'Deuda Interna dólares'!BN82</f>
        <v>4328.1394327249754</v>
      </c>
      <c r="BO25" s="72">
        <f>+BN25/BN50</f>
        <v>0.10869710719457398</v>
      </c>
      <c r="BP25" s="61">
        <f>+'Deuda Interna colones'!BP26/'Deuda Interna dólares'!BP82</f>
        <v>4228.2448444186102</v>
      </c>
      <c r="BQ25" s="72">
        <f>+BP25/BP50</f>
        <v>0.10749932431871505</v>
      </c>
      <c r="BR25" s="61">
        <f>+'Deuda Interna colones'!BR26/'Deuda Interna dólares'!BR82</f>
        <v>4203.7383693565707</v>
      </c>
      <c r="BS25" s="72">
        <f>+BR25/BR50</f>
        <v>0.10545539078991435</v>
      </c>
      <c r="BT25" s="61">
        <f>+'Deuda Interna colones'!BT26/'Deuda Interna dólares'!BT82</f>
        <v>4209.3716792756586</v>
      </c>
      <c r="BU25" s="72">
        <f>+BT25/BT50</f>
        <v>0.10623388977461728</v>
      </c>
      <c r="BV25" s="61">
        <f>+'Deuda Interna colones'!BV26/'Deuda Interna dólares'!BV82</f>
        <v>4326.0768490631535</v>
      </c>
      <c r="BW25" s="72">
        <f>+BV25/BV50</f>
        <v>0.10675108306377731</v>
      </c>
      <c r="BX25" s="61">
        <f>+'Deuda Interna colones'!BX26/'Deuda Interna dólares'!BX82</f>
        <v>4638.1229954885885</v>
      </c>
      <c r="BY25" s="72">
        <f>+BX25/BX50</f>
        <v>0.11375790094190696</v>
      </c>
      <c r="BZ25" s="60">
        <f>+'Deuda Interna colones'!BZ26/'Deuda Interna dólares'!BZ82</f>
        <v>5091.6714207180339</v>
      </c>
      <c r="CA25" s="71">
        <f>+BZ25/BZ50</f>
        <v>0.12495779860712444</v>
      </c>
      <c r="CB25" s="60">
        <f>+'Deuda Interna colones'!CB26/'Deuda Interna dólares'!CB82</f>
        <v>4707.8133280423299</v>
      </c>
      <c r="CC25" s="71">
        <f>+CB25/CB50</f>
        <v>0.11361502717049234</v>
      </c>
      <c r="CD25" s="61">
        <f>+'Deuda Interna colones'!CD26/'Deuda Interna dólares'!CD82</f>
        <v>4051.4736458704306</v>
      </c>
      <c r="CE25" s="72">
        <f>+CD25/CD50</f>
        <v>9.7636454461737424E-2</v>
      </c>
      <c r="CF25" s="61">
        <f>+'Deuda Interna colones'!CF26/'Deuda Interna dólares'!CF82</f>
        <v>4075.5382111024564</v>
      </c>
      <c r="CG25" s="72">
        <f>+CF25/CF50</f>
        <v>0.10145590691342249</v>
      </c>
      <c r="CH25" s="61">
        <f>+'Deuda Interna colones'!CH26/'Deuda Interna dólares'!CH82</f>
        <v>3241.9082624329913</v>
      </c>
      <c r="CI25" s="72">
        <f>+CH25/CH50</f>
        <v>8.1560487905715892E-2</v>
      </c>
      <c r="CJ25" s="61">
        <f>+'Deuda Interna colones'!CJ26/'Deuda Interna dólares'!CJ82</f>
        <v>3349.1659577512901</v>
      </c>
      <c r="CK25" s="72">
        <f>+CJ25/CJ50</f>
        <v>8.3358252969977745E-2</v>
      </c>
      <c r="CL25" s="61">
        <f>+'Deuda Interna colones'!CL26/'Deuda Interna dólares'!CL82</f>
        <v>3806.6796541089129</v>
      </c>
      <c r="CM25" s="72">
        <f>+CL25/CL50</f>
        <v>9.3043599724191781E-2</v>
      </c>
      <c r="CN25" s="61">
        <f>+'Deuda Interna colones'!CN26/'Deuda Interna dólares'!CN82</f>
        <v>3725.1012015790047</v>
      </c>
      <c r="CO25" s="72">
        <f>+CN25/CN50</f>
        <v>9.1156195098043208E-2</v>
      </c>
      <c r="CP25" s="61">
        <f>+'Deuda Interna colones'!CP26/'Deuda Interna dólares'!CP82</f>
        <v>3708.4737257496399</v>
      </c>
      <c r="CQ25" s="72">
        <f>+CP25/CP50</f>
        <v>8.9228388648802379E-2</v>
      </c>
      <c r="CR25" s="61">
        <f>+'Deuda Interna colones'!CR26/'Deuda Interna dólares'!CR82</f>
        <v>3899.5085684936771</v>
      </c>
      <c r="CS25" s="72">
        <f>+CR25/CR50</f>
        <v>9.2456424405466683E-2</v>
      </c>
      <c r="CT25" s="61">
        <f>+'Deuda Interna colones'!CT26/'Deuda Interna dólares'!CT82</f>
        <v>3647.4043669293255</v>
      </c>
      <c r="CU25" s="72">
        <f>+CT25/CT50</f>
        <v>8.6655761258525671E-2</v>
      </c>
      <c r="CV25" s="61">
        <f>+'Deuda Interna colones'!CV26/'Deuda Interna dólares'!CV82</f>
        <v>3731.563961542176</v>
      </c>
      <c r="CW25" s="72">
        <f>+CV25/CV50</f>
        <v>8.8330673630168971E-2</v>
      </c>
      <c r="CX25" s="61">
        <f>+'Deuda Interna colones'!CX26/'Deuda Interna dólares'!CX82</f>
        <v>3834.4864533685231</v>
      </c>
      <c r="CY25" s="72">
        <f>+CX25/CX50</f>
        <v>8.9403556398430353E-2</v>
      </c>
      <c r="CZ25" s="61">
        <f>+'Deuda Interna colones'!CZ26/'Deuda Interna dólares'!CZ82</f>
        <v>3987.2578960129645</v>
      </c>
      <c r="DA25" s="72">
        <f>+CZ25/CZ50</f>
        <v>9.1940939025452667E-2</v>
      </c>
      <c r="DB25" s="61">
        <f>+'Deuda Interna colones'!DB26/'Deuda Interna dólares'!DB82</f>
        <v>3982.6683275982296</v>
      </c>
      <c r="DC25" s="72">
        <f>+DB25/DB50</f>
        <v>9.1688056192564343E-2</v>
      </c>
      <c r="DD25" s="61">
        <f>+'Deuda Interna colones'!DD26/'Deuda Interna dólares'!DD82</f>
        <v>4167.8988516851559</v>
      </c>
      <c r="DE25" s="72">
        <f>+DD25/DD50</f>
        <v>9.5442832150917825E-2</v>
      </c>
      <c r="DF25" s="61">
        <f>+'Deuda Interna colones'!DF26/'Deuda Interna dólares'!DF82</f>
        <v>4141.1897657394647</v>
      </c>
      <c r="DG25" s="72">
        <f>+DF25/DF50</f>
        <v>9.4775640701658309E-2</v>
      </c>
      <c r="DH25" s="62">
        <f>+'Deuda Interna colones'!DH26/'Deuda Interna dólares'!DH82</f>
        <v>4094.7043618791718</v>
      </c>
      <c r="DI25" s="73">
        <f>+DH25/DH50</f>
        <v>9.397485631098941E-2</v>
      </c>
      <c r="DJ25" s="363"/>
      <c r="DL25" s="15"/>
    </row>
    <row r="26" spans="1:116" s="26" customFormat="1">
      <c r="A26" s="63" t="s">
        <v>53</v>
      </c>
      <c r="B26" s="64">
        <f>+B25/B63</f>
        <v>6.4399042650385013E-2</v>
      </c>
      <c r="C26" s="65"/>
      <c r="D26" s="66">
        <v>0</v>
      </c>
      <c r="E26" s="67"/>
      <c r="F26" s="66">
        <v>0</v>
      </c>
      <c r="G26" s="67"/>
      <c r="H26" s="66">
        <v>0</v>
      </c>
      <c r="I26" s="67"/>
      <c r="J26" s="66">
        <v>0</v>
      </c>
      <c r="K26" s="67"/>
      <c r="L26" s="66">
        <v>0</v>
      </c>
      <c r="M26" s="67"/>
      <c r="N26" s="66">
        <v>0</v>
      </c>
      <c r="O26" s="67"/>
      <c r="P26" s="66">
        <v>0</v>
      </c>
      <c r="Q26" s="67"/>
      <c r="R26" s="66">
        <v>0</v>
      </c>
      <c r="S26" s="67"/>
      <c r="T26" s="66">
        <v>0</v>
      </c>
      <c r="U26" s="67"/>
      <c r="V26" s="66">
        <v>0</v>
      </c>
      <c r="W26" s="67"/>
      <c r="X26" s="66">
        <v>0</v>
      </c>
      <c r="Y26" s="67"/>
      <c r="Z26" s="66">
        <f>+Z25/Z63</f>
        <v>5.7546433659255145E-2</v>
      </c>
      <c r="AA26" s="67"/>
      <c r="AB26" s="66">
        <v>0</v>
      </c>
      <c r="AC26" s="67"/>
      <c r="AD26" s="66">
        <v>0</v>
      </c>
      <c r="AE26" s="67"/>
      <c r="AF26" s="64">
        <v>0</v>
      </c>
      <c r="AG26" s="65"/>
      <c r="AH26" s="64">
        <v>0</v>
      </c>
      <c r="AI26" s="65"/>
      <c r="AJ26" s="64">
        <v>0</v>
      </c>
      <c r="AK26" s="65"/>
      <c r="AL26" s="64">
        <v>0</v>
      </c>
      <c r="AM26" s="65"/>
      <c r="AN26" s="64">
        <v>0</v>
      </c>
      <c r="AO26" s="65"/>
      <c r="AP26" s="66">
        <v>0</v>
      </c>
      <c r="AQ26" s="67"/>
      <c r="AR26" s="66">
        <v>0</v>
      </c>
      <c r="AS26" s="67"/>
      <c r="AT26" s="66">
        <v>0</v>
      </c>
      <c r="AU26" s="67"/>
      <c r="AV26" s="66">
        <v>0</v>
      </c>
      <c r="AW26" s="67"/>
      <c r="AX26" s="66">
        <f>+AX25/AX63</f>
        <v>4.6275621500207996E-2</v>
      </c>
      <c r="AY26" s="67"/>
      <c r="AZ26" s="66"/>
      <c r="BA26" s="67"/>
      <c r="BB26" s="68"/>
      <c r="BC26" s="67"/>
      <c r="BD26" s="68"/>
      <c r="BE26" s="67"/>
      <c r="BF26" s="68"/>
      <c r="BG26" s="67"/>
      <c r="BH26" s="68"/>
      <c r="BI26" s="67"/>
      <c r="BJ26" s="68"/>
      <c r="BK26" s="67"/>
      <c r="BL26" s="68"/>
      <c r="BM26" s="67"/>
      <c r="BN26" s="68"/>
      <c r="BO26" s="67"/>
      <c r="BP26" s="68"/>
      <c r="BQ26" s="67"/>
      <c r="BR26" s="68"/>
      <c r="BS26" s="67"/>
      <c r="BT26" s="68"/>
      <c r="BU26" s="67"/>
      <c r="BV26" s="66">
        <f>+BV25/BV63</f>
        <v>4.8144666572369287E-2</v>
      </c>
      <c r="BW26" s="67"/>
      <c r="BX26" s="66"/>
      <c r="BY26" s="67"/>
      <c r="BZ26" s="64"/>
      <c r="CA26" s="65"/>
      <c r="CB26" s="64"/>
      <c r="CC26" s="65"/>
      <c r="CD26" s="66"/>
      <c r="CE26" s="67"/>
      <c r="CF26" s="66"/>
      <c r="CG26" s="67"/>
      <c r="CH26" s="66"/>
      <c r="CI26" s="67"/>
      <c r="CJ26" s="66"/>
      <c r="CK26" s="67"/>
      <c r="CL26" s="66"/>
      <c r="CM26" s="67"/>
      <c r="CN26" s="66"/>
      <c r="CO26" s="67"/>
      <c r="CP26" s="66"/>
      <c r="CQ26" s="67"/>
      <c r="CR26" s="66"/>
      <c r="CS26" s="67"/>
      <c r="CT26" s="66">
        <f>+CT25/CT63</f>
        <v>3.7986791195390966E-2</v>
      </c>
      <c r="CU26" s="67"/>
      <c r="CV26" s="68"/>
      <c r="CW26" s="67"/>
      <c r="CX26" s="68"/>
      <c r="CY26" s="67"/>
      <c r="CZ26" s="68"/>
      <c r="DA26" s="67"/>
      <c r="DB26" s="68"/>
      <c r="DC26" s="67"/>
      <c r="DD26" s="68"/>
      <c r="DE26" s="67"/>
      <c r="DF26" s="68"/>
      <c r="DG26" s="67"/>
      <c r="DH26" s="69"/>
      <c r="DI26" s="70"/>
      <c r="DJ26" s="129"/>
      <c r="DL26" s="15"/>
    </row>
    <row r="27" spans="1:116" s="26" customFormat="1">
      <c r="A27" s="59" t="s">
        <v>62</v>
      </c>
      <c r="B27" s="60">
        <f>+'Deuda Interna colones'!B28/'Deuda Interna dólares'!B82</f>
        <v>11439.275237119076</v>
      </c>
      <c r="C27" s="71">
        <f>+B27/B50</f>
        <v>0.38028981415262286</v>
      </c>
      <c r="D27" s="61">
        <f>+'Deuda Interna colones'!D28/'Deuda Interna dólares'!D82</f>
        <v>11566.201125861231</v>
      </c>
      <c r="E27" s="72">
        <f>+D27/D50</f>
        <v>0.37746645048667821</v>
      </c>
      <c r="F27" s="61">
        <f>+'Deuda Interna colones'!F28/'Deuda Interna dólares'!F82</f>
        <v>11883.772956743762</v>
      </c>
      <c r="G27" s="72">
        <f>+F27/F50</f>
        <v>0.38000396864380637</v>
      </c>
      <c r="H27" s="61">
        <f>+'Deuda Interna colones'!H28/'Deuda Interna dólares'!H82</f>
        <v>12855.104303987056</v>
      </c>
      <c r="I27" s="72">
        <f>+H27/H50</f>
        <v>0.40388389562718841</v>
      </c>
      <c r="J27" s="61">
        <f>+'Deuda Interna colones'!J28/'Deuda Interna dólares'!J82</f>
        <v>12835.142980693625</v>
      </c>
      <c r="K27" s="72">
        <f>+J27/J50</f>
        <v>0.39947020063362287</v>
      </c>
      <c r="L27" s="61">
        <f>+'Deuda Interna colones'!L28/'Deuda Interna dólares'!L82</f>
        <v>12498.896929501783</v>
      </c>
      <c r="M27" s="72">
        <f>+L27/L50</f>
        <v>0.39135166839328484</v>
      </c>
      <c r="N27" s="61">
        <f>+'Deuda Interna colones'!N28/'Deuda Interna dólares'!N82</f>
        <v>12847.080459945551</v>
      </c>
      <c r="O27" s="72">
        <f>+N27/N50</f>
        <v>0.39723929359389437</v>
      </c>
      <c r="P27" s="61">
        <f>+'Deuda Interna colones'!P28/'Deuda Interna dólares'!P82</f>
        <v>12882.682210246563</v>
      </c>
      <c r="Q27" s="72">
        <f>+P27/P50</f>
        <v>0.40017862985029667</v>
      </c>
      <c r="R27" s="61">
        <f>+'Deuda Interna colones'!R28/'Deuda Interna dólares'!R82</f>
        <v>13353.763498934662</v>
      </c>
      <c r="S27" s="72">
        <f>+R27/R50</f>
        <v>0.40523966151684421</v>
      </c>
      <c r="T27" s="61">
        <f>+'Deuda Interna colones'!T28/'Deuda Interna dólares'!T82</f>
        <v>13744.799673247577</v>
      </c>
      <c r="U27" s="72">
        <f>+T27/T50</f>
        <v>0.41566932431358189</v>
      </c>
      <c r="V27" s="61">
        <f>+'Deuda Interna colones'!V28/'Deuda Interna dólares'!V82</f>
        <v>13514.755984030591</v>
      </c>
      <c r="W27" s="72">
        <f>+V27/V50</f>
        <v>0.41266557184255792</v>
      </c>
      <c r="X27" s="61">
        <f>+'Deuda Interna colones'!X28/'Deuda Interna dólares'!X82</f>
        <v>13864.588135819202</v>
      </c>
      <c r="Y27" s="72">
        <f>+X27/X50</f>
        <v>0.42399858849989902</v>
      </c>
      <c r="Z27" s="61">
        <f>+'Deuda Interna colones'!Z28/'Deuda Interna dólares'!Z82</f>
        <v>13625.693577072907</v>
      </c>
      <c r="AA27" s="72">
        <f>+Z27/Z50</f>
        <v>0.42729873613383051</v>
      </c>
      <c r="AB27" s="61">
        <f>+'Deuda Interna colones'!AB28/'Deuda Interna dólares'!AB82</f>
        <v>13733.022621014106</v>
      </c>
      <c r="AC27" s="72">
        <f>+AB27/AB50</f>
        <v>0.43077098223478211</v>
      </c>
      <c r="AD27" s="61">
        <f>+'Deuda Interna colones'!AD28/'Deuda Interna dólares'!AD82</f>
        <v>13868.459346469117</v>
      </c>
      <c r="AE27" s="72">
        <f>+AD27/AD50</f>
        <v>0.4283839661211597</v>
      </c>
      <c r="AF27" s="60">
        <f>+'Deuda Interna colones'!AF28/'Deuda Interna dólares'!AF82</f>
        <v>13966.369870259246</v>
      </c>
      <c r="AG27" s="71">
        <f>+AF27/AF50</f>
        <v>0.44294415013255883</v>
      </c>
      <c r="AH27" s="60">
        <f>+'Deuda Interna colones'!AH28/'Deuda Interna dólares'!AH82</f>
        <v>13956.7433889027</v>
      </c>
      <c r="AI27" s="71">
        <f>+AH27/AH50</f>
        <v>0.44172466254249576</v>
      </c>
      <c r="AJ27" s="60">
        <f>+'Deuda Interna colones'!AJ28/'Deuda Interna dólares'!AJ82</f>
        <v>13874.194107121246</v>
      </c>
      <c r="AK27" s="71">
        <f>+AJ27/AJ50</f>
        <v>0.45128988267084841</v>
      </c>
      <c r="AL27" s="60">
        <f>+'Deuda Interna colones'!AL28/'Deuda Interna dólares'!AL82</f>
        <v>13473.218543794195</v>
      </c>
      <c r="AM27" s="71">
        <f>+AL27/AL50</f>
        <v>0.44251120060176996</v>
      </c>
      <c r="AN27" s="60">
        <f>+'Deuda Interna colones'!AN28/'Deuda Interna dólares'!AN82</f>
        <v>13622.426743471771</v>
      </c>
      <c r="AO27" s="71">
        <f>+AN27/AN50</f>
        <v>0.44044360225761059</v>
      </c>
      <c r="AP27" s="61">
        <f>+'Deuda Interna colones'!AP28/'Deuda Interna dólares'!AP82</f>
        <v>13737.089884497935</v>
      </c>
      <c r="AQ27" s="72">
        <f>+AP27/AP50</f>
        <v>0.42734539475862215</v>
      </c>
      <c r="AR27" s="61">
        <f>+'Deuda Interna colones'!AR28/'Deuda Interna dólares'!AR82</f>
        <v>13932.535053219784</v>
      </c>
      <c r="AS27" s="72">
        <f>+AR27/AR50</f>
        <v>0.41939598106180437</v>
      </c>
      <c r="AT27" s="61">
        <f>+'Deuda Interna colones'!AT28/'Deuda Interna dólares'!AT82</f>
        <v>14233.879906766075</v>
      </c>
      <c r="AU27" s="72">
        <f>+AT27/AT50</f>
        <v>0.42116193688103631</v>
      </c>
      <c r="AV27" s="61">
        <f>+'Deuda Interna colones'!AV28/'Deuda Interna dólares'!AV82</f>
        <v>14925.424298879525</v>
      </c>
      <c r="AW27" s="72">
        <f>+AV27/AV50</f>
        <v>0.42755601882792982</v>
      </c>
      <c r="AX27" s="61">
        <f>+'Deuda Interna colones'!AX28/'Deuda Interna dólares'!AX82</f>
        <v>15241.688098517952</v>
      </c>
      <c r="AY27" s="72">
        <f>+AX27/AX50</f>
        <v>0.43347955162152996</v>
      </c>
      <c r="AZ27" s="61">
        <f>+'Deuda Interna colones'!AZ28/'Deuda Interna dólares'!AZ82</f>
        <v>16406.395718790078</v>
      </c>
      <c r="BA27" s="72">
        <f>+AZ27/AZ50</f>
        <v>0.43361771317868752</v>
      </c>
      <c r="BB27" s="61">
        <f>+'Deuda Interna colones'!BB28/'Deuda Interna dólares'!BB82</f>
        <v>16873.903827384052</v>
      </c>
      <c r="BC27" s="72">
        <f>+BB27/BB50</f>
        <v>0.44479219634530986</v>
      </c>
      <c r="BD27" s="61">
        <f>+'Deuda Interna colones'!BD28/'Deuda Interna dólares'!BD82</f>
        <v>16916.56281704759</v>
      </c>
      <c r="BE27" s="72">
        <f>+BD27/BD50</f>
        <v>0.4312227422754028</v>
      </c>
      <c r="BF27" s="61">
        <f>+'Deuda Interna colones'!BF28/'Deuda Interna dólares'!BF82</f>
        <v>16905.6826096609</v>
      </c>
      <c r="BG27" s="72">
        <f>+BF27/BF50</f>
        <v>0.42822704111358623</v>
      </c>
      <c r="BH27" s="61">
        <f>+'Deuda Interna colones'!BH28/'Deuda Interna dólares'!BH82</f>
        <v>16799.180469914616</v>
      </c>
      <c r="BI27" s="72">
        <f>+BH27/BH50</f>
        <v>0.4208342581957159</v>
      </c>
      <c r="BJ27" s="61">
        <f>+'Deuda Interna colones'!BJ28/'Deuda Interna dólares'!BJ82</f>
        <v>16057.030838156435</v>
      </c>
      <c r="BK27" s="72">
        <f>+BJ27/BJ50</f>
        <v>0.40466241771269568</v>
      </c>
      <c r="BL27" s="61">
        <f>+'Deuda Interna colones'!BL28/'Deuda Interna dólares'!BL82</f>
        <v>15512.643985465156</v>
      </c>
      <c r="BM27" s="72">
        <f>+BL27/BL50</f>
        <v>0.39558871800126783</v>
      </c>
      <c r="BN27" s="61">
        <f>+'Deuda Interna colones'!BN28/'Deuda Interna dólares'!BN82</f>
        <v>16978.89276180627</v>
      </c>
      <c r="BO27" s="72">
        <f>+BN27/BN50</f>
        <v>0.42640875028678987</v>
      </c>
      <c r="BP27" s="61">
        <f>+'Deuda Interna colones'!BP28/'Deuda Interna dólares'!BP82</f>
        <v>16507.194985892958</v>
      </c>
      <c r="BQ27" s="72">
        <f>+BP27/BP50</f>
        <v>0.41968059388121171</v>
      </c>
      <c r="BR27" s="61">
        <f>+'Deuda Interna colones'!BR28/'Deuda Interna dólares'!BR82</f>
        <v>17273.966807430457</v>
      </c>
      <c r="BS27" s="72">
        <f>+BR27/BR50</f>
        <v>0.43333641633087872</v>
      </c>
      <c r="BT27" s="61">
        <f>+'Deuda Interna colones'!BT28/'Deuda Interna dólares'!BT82</f>
        <v>16827.89073843653</v>
      </c>
      <c r="BU27" s="72">
        <f>+BT27/BT50</f>
        <v>0.424693380878638</v>
      </c>
      <c r="BV27" s="61">
        <f>+'Deuda Interna colones'!BV28/'Deuda Interna dólares'!BV82</f>
        <v>17158.25131837753</v>
      </c>
      <c r="BW27" s="72">
        <f>+BV27/BV50</f>
        <v>0.42340022510555891</v>
      </c>
      <c r="BX27" s="61">
        <f>+'Deuda Interna colones'!BX28/'Deuda Interna dólares'!BX82</f>
        <v>16850.84498889805</v>
      </c>
      <c r="BY27" s="72">
        <f>+BX27/BX50</f>
        <v>0.41329580024053719</v>
      </c>
      <c r="BZ27" s="60">
        <f>+'Deuda Interna colones'!BZ28/'Deuda Interna dólares'!BZ82</f>
        <v>16063.479205326192</v>
      </c>
      <c r="CA27" s="71">
        <f>+BZ27/BZ50</f>
        <v>0.39422359253217792</v>
      </c>
      <c r="CB27" s="60">
        <f>+'Deuda Interna colones'!CB28/'Deuda Interna dólares'!CB82</f>
        <v>16019.26459474974</v>
      </c>
      <c r="CC27" s="71">
        <f>+CB27/CB50</f>
        <v>0.3865975677800777</v>
      </c>
      <c r="CD27" s="61">
        <f>+'Deuda Interna colones'!CD28/'Deuda Interna dólares'!CD82</f>
        <v>16833.271834209736</v>
      </c>
      <c r="CE27" s="72">
        <f>+CD27/CD50</f>
        <v>0.40566498082940461</v>
      </c>
      <c r="CF27" s="61">
        <f>+'Deuda Interna colones'!CF28/'Deuda Interna dólares'!CF82</f>
        <v>15826.113413946077</v>
      </c>
      <c r="CG27" s="72">
        <f>+CF27/CF50</f>
        <v>0.39397316529937326</v>
      </c>
      <c r="CH27" s="61">
        <f>+'Deuda Interna colones'!CH28/'Deuda Interna dólares'!CH82</f>
        <v>16292.042882117918</v>
      </c>
      <c r="CI27" s="72">
        <f>+CH27/CH50</f>
        <v>0.40987802827250686</v>
      </c>
      <c r="CJ27" s="61">
        <f>+'Deuda Interna colones'!CJ28/'Deuda Interna dólares'!CJ82</f>
        <v>15719.582696424453</v>
      </c>
      <c r="CK27" s="72">
        <f>+CJ27/CJ50</f>
        <v>0.39124873700520929</v>
      </c>
      <c r="CL27" s="61">
        <f>+'Deuda Interna colones'!CL28/'Deuda Interna dólares'!CL82</f>
        <v>15542.651583361279</v>
      </c>
      <c r="CM27" s="72">
        <f>+CL27/CL50</f>
        <v>0.37989649352655164</v>
      </c>
      <c r="CN27" s="61">
        <f>+'Deuda Interna colones'!CN28/'Deuda Interna dólares'!CN82</f>
        <v>15677.729607007503</v>
      </c>
      <c r="CO27" s="72">
        <f>+CN27/CN50</f>
        <v>0.38364653774908569</v>
      </c>
      <c r="CP27" s="61">
        <f>+'Deuda Interna colones'!CP28/'Deuda Interna dólares'!CP82</f>
        <v>16151.501701241668</v>
      </c>
      <c r="CQ27" s="72">
        <f>+CP27/CP50</f>
        <v>0.38861606624133821</v>
      </c>
      <c r="CR27" s="61">
        <f>+'Deuda Interna colones'!CR28/'Deuda Interna dólares'!CR82</f>
        <v>15894.663811365162</v>
      </c>
      <c r="CS27" s="72">
        <f>+CR27/CR50</f>
        <v>0.37685871368490437</v>
      </c>
      <c r="CT27" s="61">
        <f>+'Deuda Interna colones'!CT28/'Deuda Interna dólares'!CT82</f>
        <v>15986.276109947961</v>
      </c>
      <c r="CU27" s="72">
        <f>+CT27/CT50</f>
        <v>0.37980513993922232</v>
      </c>
      <c r="CV27" s="61">
        <f>+'Deuda Interna colones'!CV28/'Deuda Interna dólares'!CV82</f>
        <v>15480.228863282789</v>
      </c>
      <c r="CW27" s="72">
        <f>+CV27/CV50</f>
        <v>0.36643591200238868</v>
      </c>
      <c r="CX27" s="61">
        <f>+'Deuda Interna colones'!CX28/'Deuda Interna dólares'!CX82</f>
        <v>16128.456027625005</v>
      </c>
      <c r="CY27" s="72">
        <f>+CX27/CX50</f>
        <v>0.37604548760855788</v>
      </c>
      <c r="CZ27" s="61">
        <f>+'Deuda Interna colones'!CZ28/'Deuda Interna dólares'!CZ82</f>
        <v>15811.521024321544</v>
      </c>
      <c r="DA27" s="72">
        <f>+CZ27/CZ50</f>
        <v>0.36459294289703581</v>
      </c>
      <c r="DB27" s="61">
        <f>+'Deuda Interna colones'!DB28/'Deuda Interna dólares'!DB82</f>
        <v>15759.707663423618</v>
      </c>
      <c r="DC27" s="72">
        <f>+DB27/DB50</f>
        <v>0.36281629374188262</v>
      </c>
      <c r="DD27" s="61">
        <f>+'Deuda Interna colones'!DD28/'Deuda Interna dólares'!DD82</f>
        <v>15385.570460458508</v>
      </c>
      <c r="DE27" s="72">
        <f>+DD27/DD50</f>
        <v>0.35232199035011208</v>
      </c>
      <c r="DF27" s="61">
        <f>+'Deuda Interna colones'!DF28/'Deuda Interna dólares'!DF82</f>
        <v>16134.682053373304</v>
      </c>
      <c r="DG27" s="72">
        <f>+DF27/DF50</f>
        <v>0.36925978176055596</v>
      </c>
      <c r="DH27" s="62">
        <f>+'Deuda Interna colones'!DH28/'Deuda Interna dólares'!DH82</f>
        <v>15933.944330098993</v>
      </c>
      <c r="DI27" s="73">
        <f>+DH27/DH50</f>
        <v>0.36568943605031451</v>
      </c>
      <c r="DJ27" s="27"/>
      <c r="DL27" s="15"/>
    </row>
    <row r="28" spans="1:116" s="26" customFormat="1">
      <c r="A28" s="63" t="s">
        <v>53</v>
      </c>
      <c r="B28" s="64">
        <f>+B27/B63</f>
        <v>0.1930010094663851</v>
      </c>
      <c r="C28" s="65"/>
      <c r="D28" s="66">
        <v>0</v>
      </c>
      <c r="E28" s="67"/>
      <c r="F28" s="66">
        <v>0</v>
      </c>
      <c r="G28" s="67"/>
      <c r="H28" s="66">
        <v>0</v>
      </c>
      <c r="I28" s="67"/>
      <c r="J28" s="66">
        <v>0</v>
      </c>
      <c r="K28" s="67"/>
      <c r="L28" s="66">
        <v>0</v>
      </c>
      <c r="M28" s="67"/>
      <c r="N28" s="66">
        <v>0</v>
      </c>
      <c r="O28" s="67"/>
      <c r="P28" s="66">
        <v>0</v>
      </c>
      <c r="Q28" s="67"/>
      <c r="R28" s="66">
        <v>0</v>
      </c>
      <c r="S28" s="67"/>
      <c r="T28" s="66">
        <v>0</v>
      </c>
      <c r="U28" s="67"/>
      <c r="V28" s="66">
        <v>0</v>
      </c>
      <c r="W28" s="67"/>
      <c r="X28" s="66">
        <v>0</v>
      </c>
      <c r="Y28" s="67"/>
      <c r="Z28" s="66">
        <f>+'Deuda Interna dólares'!Z27/Z63</f>
        <v>0.21714408361749057</v>
      </c>
      <c r="AA28" s="67"/>
      <c r="AB28" s="66">
        <v>0</v>
      </c>
      <c r="AC28" s="67"/>
      <c r="AD28" s="66">
        <v>0</v>
      </c>
      <c r="AE28" s="67"/>
      <c r="AF28" s="64">
        <v>0</v>
      </c>
      <c r="AG28" s="65"/>
      <c r="AH28" s="64">
        <v>0</v>
      </c>
      <c r="AI28" s="65"/>
      <c r="AJ28" s="64">
        <v>0</v>
      </c>
      <c r="AK28" s="65"/>
      <c r="AL28" s="64">
        <v>0</v>
      </c>
      <c r="AM28" s="65"/>
      <c r="AN28" s="64">
        <v>0</v>
      </c>
      <c r="AO28" s="65"/>
      <c r="AP28" s="66">
        <v>0</v>
      </c>
      <c r="AQ28" s="67"/>
      <c r="AR28" s="66">
        <v>0</v>
      </c>
      <c r="AS28" s="67"/>
      <c r="AT28" s="66">
        <v>0</v>
      </c>
      <c r="AU28" s="67"/>
      <c r="AV28" s="66">
        <v>0</v>
      </c>
      <c r="AW28" s="67"/>
      <c r="AX28" s="66">
        <f>+AX27/AX63</f>
        <v>0.20328132694965045</v>
      </c>
      <c r="AY28" s="67"/>
      <c r="AZ28" s="66"/>
      <c r="BA28" s="67"/>
      <c r="BB28" s="68"/>
      <c r="BC28" s="67"/>
      <c r="BD28" s="68"/>
      <c r="BE28" s="67"/>
      <c r="BF28" s="68"/>
      <c r="BG28" s="67"/>
      <c r="BH28" s="68"/>
      <c r="BI28" s="67"/>
      <c r="BJ28" s="68"/>
      <c r="BK28" s="67"/>
      <c r="BL28" s="68"/>
      <c r="BM28" s="67"/>
      <c r="BN28" s="68"/>
      <c r="BO28" s="67"/>
      <c r="BP28" s="68"/>
      <c r="BQ28" s="67"/>
      <c r="BR28" s="68"/>
      <c r="BS28" s="67"/>
      <c r="BT28" s="68"/>
      <c r="BU28" s="67"/>
      <c r="BV28" s="66">
        <f>+BV27/BV63</f>
        <v>0.19095321639214424</v>
      </c>
      <c r="BW28" s="67"/>
      <c r="BX28" s="66"/>
      <c r="BY28" s="67"/>
      <c r="BZ28" s="64"/>
      <c r="CA28" s="65"/>
      <c r="CB28" s="64"/>
      <c r="CC28" s="65"/>
      <c r="CD28" s="66"/>
      <c r="CE28" s="67"/>
      <c r="CF28" s="66"/>
      <c r="CG28" s="67"/>
      <c r="CH28" s="66"/>
      <c r="CI28" s="67"/>
      <c r="CJ28" s="66"/>
      <c r="CK28" s="67"/>
      <c r="CL28" s="66"/>
      <c r="CM28" s="67"/>
      <c r="CN28" s="66"/>
      <c r="CO28" s="67"/>
      <c r="CP28" s="66"/>
      <c r="CQ28" s="67"/>
      <c r="CR28" s="66"/>
      <c r="CS28" s="67"/>
      <c r="CT28" s="66">
        <f>+CT27/CT63</f>
        <v>0.16649301023119245</v>
      </c>
      <c r="CU28" s="67"/>
      <c r="CV28" s="68"/>
      <c r="CW28" s="67"/>
      <c r="CX28" s="68"/>
      <c r="CY28" s="67"/>
      <c r="CZ28" s="68"/>
      <c r="DA28" s="67"/>
      <c r="DB28" s="68"/>
      <c r="DC28" s="67"/>
      <c r="DD28" s="68"/>
      <c r="DE28" s="67"/>
      <c r="DF28" s="68"/>
      <c r="DG28" s="67"/>
      <c r="DH28" s="69"/>
      <c r="DI28" s="70"/>
      <c r="DJ28" s="27"/>
      <c r="DL28" s="15"/>
    </row>
    <row r="29" spans="1:116" s="26" customFormat="1">
      <c r="A29" s="59" t="s">
        <v>63</v>
      </c>
      <c r="B29" s="60">
        <f>+'Deuda Interna colones'!B30/'Deuda Interna dólares'!B82</f>
        <v>14824.172826789083</v>
      </c>
      <c r="C29" s="71">
        <f>+B29/B50</f>
        <v>0.49281810363064171</v>
      </c>
      <c r="D29" s="61">
        <f>+'Deuda Interna colones'!D30/'Deuda Interna dólares'!D82</f>
        <v>14872.218137350956</v>
      </c>
      <c r="E29" s="72">
        <f>+D29/D50</f>
        <v>0.48535930942939193</v>
      </c>
      <c r="F29" s="61">
        <f>+'Deuda Interna colones'!F30/'Deuda Interna dólares'!F82</f>
        <v>15313.888034557442</v>
      </c>
      <c r="G29" s="72">
        <f>+F29/F50</f>
        <v>0.48968776580306422</v>
      </c>
      <c r="H29" s="61">
        <f>+'Deuda Interna colones'!H30/'Deuda Interna dólares'!H82</f>
        <v>15239.906009059841</v>
      </c>
      <c r="I29" s="72">
        <f>+H29/H50</f>
        <v>0.47881000903448473</v>
      </c>
      <c r="J29" s="61">
        <f>+'Deuda Interna colones'!J30/'Deuda Interna dólares'!J82</f>
        <v>15724.661454436613</v>
      </c>
      <c r="K29" s="72">
        <f>+J29/J50</f>
        <v>0.48940114461896939</v>
      </c>
      <c r="L29" s="61">
        <f>+'Deuda Interna colones'!L30/'Deuda Interna dólares'!L82</f>
        <v>15729.687335033512</v>
      </c>
      <c r="M29" s="72">
        <f>+L29/L50</f>
        <v>0.49251061246374039</v>
      </c>
      <c r="N29" s="61">
        <f>+'Deuda Interna colones'!N30/'Deuda Interna dólares'!N82</f>
        <v>15579.225981206575</v>
      </c>
      <c r="O29" s="72">
        <f>+N29/N50</f>
        <v>0.48171884209872651</v>
      </c>
      <c r="P29" s="61">
        <f>+'Deuda Interna colones'!P30/'Deuda Interna dólares'!P82</f>
        <v>15374.419348000818</v>
      </c>
      <c r="Q29" s="72">
        <f>+P29/P50</f>
        <v>0.47758020954155833</v>
      </c>
      <c r="R29" s="61">
        <f>+'Deuda Interna colones'!R30/'Deuda Interna dólares'!R82</f>
        <v>15022.616300973021</v>
      </c>
      <c r="S29" s="72">
        <f>+R29/R50</f>
        <v>0.45588346276983283</v>
      </c>
      <c r="T29" s="61">
        <f>+'Deuda Interna colones'!T30/'Deuda Interna dólares'!T82</f>
        <v>14617.72380725191</v>
      </c>
      <c r="U29" s="72">
        <f>+T29/T50</f>
        <v>0.44206823834539821</v>
      </c>
      <c r="V29" s="61">
        <f>+'Deuda Interna colones'!V30/'Deuda Interna dólares'!V82</f>
        <v>14590.991114851324</v>
      </c>
      <c r="W29" s="72">
        <f>+V29/V50</f>
        <v>0.44552781413697878</v>
      </c>
      <c r="X29" s="61">
        <f>+'Deuda Interna colones'!X30/'Deuda Interna dólares'!X82</f>
        <v>14785.305672990833</v>
      </c>
      <c r="Y29" s="72">
        <f>+X29/X50</f>
        <v>0.45215542463117364</v>
      </c>
      <c r="Z29" s="61">
        <f>+'Deuda Interna colones'!Z30/'Deuda Interna dólares'!Z82</f>
        <v>14651.273653804672</v>
      </c>
      <c r="AA29" s="72">
        <f>+Z29/Z50</f>
        <v>0.45946070044872606</v>
      </c>
      <c r="AB29" s="61">
        <f>+'Deuda Interna colones'!AB30/'Deuda Interna dólares'!AB82</f>
        <v>14942.11503742686</v>
      </c>
      <c r="AC29" s="72">
        <f>+AB29/AB50</f>
        <v>0.46869722339845443</v>
      </c>
      <c r="AD29" s="61">
        <f>+'Deuda Interna colones'!AD30/'Deuda Interna dólares'!AD82</f>
        <v>14878.291797101143</v>
      </c>
      <c r="AE29" s="72">
        <f>+AD29/AD50</f>
        <v>0.45957676263245606</v>
      </c>
      <c r="AF29" s="60">
        <f>+'Deuda Interna colones'!AF30/'Deuda Interna dólares'!AF82</f>
        <v>13976.922230373255</v>
      </c>
      <c r="AG29" s="71">
        <f>+AF29/AF50</f>
        <v>0.44327881878490105</v>
      </c>
      <c r="AH29" s="60">
        <f>+'Deuda Interna colones'!AH30/'Deuda Interna dólares'!AH82</f>
        <v>14109.918470645247</v>
      </c>
      <c r="AI29" s="71">
        <f>+AH29/AH50</f>
        <v>0.44657258511349068</v>
      </c>
      <c r="AJ29" s="60">
        <f>+'Deuda Interna colones'!AJ30/'Deuda Interna dólares'!AJ82</f>
        <v>13458.887693670795</v>
      </c>
      <c r="AK29" s="71">
        <f>+AJ29/AJ50</f>
        <v>0.43778109209523541</v>
      </c>
      <c r="AL29" s="60">
        <f>+'Deuda Interna colones'!AL30/'Deuda Interna dólares'!AL82</f>
        <v>13502.706651489265</v>
      </c>
      <c r="AM29" s="71">
        <f>+AL29/AL50</f>
        <v>0.44347970103076584</v>
      </c>
      <c r="AN29" s="60">
        <f>+'Deuda Interna colones'!AN30/'Deuda Interna dólares'!AN82</f>
        <v>13768.482439691999</v>
      </c>
      <c r="AO29" s="71">
        <f>+AN29/AN50</f>
        <v>0.44516591041788817</v>
      </c>
      <c r="AP29" s="61">
        <f>+'Deuda Interna colones'!AP30/'Deuda Interna dólares'!AP82</f>
        <v>14826.855700204622</v>
      </c>
      <c r="AQ29" s="72">
        <f>+AP29/AP50</f>
        <v>0.46124678192455804</v>
      </c>
      <c r="AR29" s="61">
        <f>+'Deuda Interna colones'!AR30/'Deuda Interna dólares'!AR82</f>
        <v>15542.274657077449</v>
      </c>
      <c r="AS29" s="72">
        <f>+AR29/AR50</f>
        <v>0.46785222522950931</v>
      </c>
      <c r="AT29" s="61">
        <f>+'Deuda Interna colones'!AT30/'Deuda Interna dólares'!AT82</f>
        <v>15831.228670278393</v>
      </c>
      <c r="AU29" s="72">
        <f>+AT29/AT50</f>
        <v>0.46842540288763007</v>
      </c>
      <c r="AV29" s="61">
        <f>+'Deuda Interna colones'!AV30/'Deuda Interna dólares'!AV82</f>
        <v>16195.905569835533</v>
      </c>
      <c r="AW29" s="72">
        <f>+AV29/AV50</f>
        <v>0.46395042231876915</v>
      </c>
      <c r="AX29" s="61">
        <f>+'Deuda Interna colones'!AX30/'Deuda Interna dólares'!AX82</f>
        <v>16449.906547958963</v>
      </c>
      <c r="AY29" s="72">
        <f>+AX29/AX50</f>
        <v>0.46784175535770767</v>
      </c>
      <c r="AZ29" s="61">
        <f>+'Deuda Interna colones'!AZ30/'Deuda Interna dólares'!AZ82</f>
        <v>16808.83228974248</v>
      </c>
      <c r="BA29" s="72">
        <f>+AZ29/AZ50</f>
        <v>0.44425403017279708</v>
      </c>
      <c r="BB29" s="61">
        <f>+'Deuda Interna colones'!BB30/'Deuda Interna dólares'!BB82</f>
        <v>16547.163632271207</v>
      </c>
      <c r="BC29" s="72">
        <f>+BB29/BB50</f>
        <v>0.43617940048578363</v>
      </c>
      <c r="BD29" s="61">
        <f>+'Deuda Interna colones'!BD30/'Deuda Interna dólares'!BD82</f>
        <v>17620.228492772509</v>
      </c>
      <c r="BE29" s="72">
        <f>+BD29/BD50</f>
        <v>0.4491599938088755</v>
      </c>
      <c r="BF29" s="61">
        <f>+'Deuda Interna colones'!BF30/'Deuda Interna dólares'!BF82</f>
        <v>18143.009971365864</v>
      </c>
      <c r="BG29" s="72">
        <f>+BF29/BF50</f>
        <v>0.45956898968944587</v>
      </c>
      <c r="BH29" s="61">
        <f>+'Deuda Interna colones'!BH30/'Deuda Interna dólares'!BH82</f>
        <v>18574.591075880297</v>
      </c>
      <c r="BI29" s="72">
        <f>+BH29/BH50</f>
        <v>0.46530985667460834</v>
      </c>
      <c r="BJ29" s="61">
        <f>+'Deuda Interna colones'!BJ30/'Deuda Interna dólares'!BJ82</f>
        <v>18246.722977993686</v>
      </c>
      <c r="BK29" s="72">
        <f>+BJ29/BJ50</f>
        <v>0.45984610168790579</v>
      </c>
      <c r="BL29" s="61">
        <f>+'Deuda Interna colones'!BL30/'Deuda Interna dólares'!BL82</f>
        <v>18429.417367734171</v>
      </c>
      <c r="BM29" s="72">
        <f>+BL29/BL50</f>
        <v>0.46996950338338161</v>
      </c>
      <c r="BN29" s="61">
        <f>+'Deuda Interna colones'!BN30/'Deuda Interna dólares'!BN82</f>
        <v>18511.317570539875</v>
      </c>
      <c r="BO29" s="72">
        <f>+BN29/BN50</f>
        <v>0.46489414251863614</v>
      </c>
      <c r="BP29" s="61">
        <f>+'Deuda Interna colones'!BP30/'Deuda Interna dólares'!BP82</f>
        <v>18597.317572727246</v>
      </c>
      <c r="BQ29" s="72">
        <f>+BP29/BP50</f>
        <v>0.47282008180007312</v>
      </c>
      <c r="BR29" s="61">
        <f>+'Deuda Interna colones'!BR30/'Deuda Interna dólares'!BR82</f>
        <v>18385.011540380663</v>
      </c>
      <c r="BS29" s="72">
        <f>+BR29/BR50</f>
        <v>0.46120819287920695</v>
      </c>
      <c r="BT29" s="61">
        <f>+'Deuda Interna colones'!BT30/'Deuda Interna dólares'!BT82</f>
        <v>18586.361344969744</v>
      </c>
      <c r="BU29" s="72">
        <f>+BT29/BT50</f>
        <v>0.46907272934674465</v>
      </c>
      <c r="BV29" s="61">
        <f>+'Deuda Interna colones'!BV30/'Deuda Interna dólares'!BV82</f>
        <v>19040.570736663027</v>
      </c>
      <c r="BW29" s="72">
        <f>+BV29/BV50</f>
        <v>0.46984869183066369</v>
      </c>
      <c r="BX29" s="61">
        <f>+'Deuda Interna colones'!BX30/'Deuda Interna dólares'!BX82</f>
        <v>19282.907701480224</v>
      </c>
      <c r="BY29" s="72">
        <f>+BX29/BX50</f>
        <v>0.47294629881755562</v>
      </c>
      <c r="BZ29" s="60">
        <f>+'Deuda Interna colones'!BZ30/'Deuda Interna dólares'!BZ82</f>
        <v>19591.977424175224</v>
      </c>
      <c r="CA29" s="71">
        <f>+BZ29/BZ50</f>
        <v>0.48081860886069749</v>
      </c>
      <c r="CB29" s="60">
        <f>+'Deuda Interna colones'!CB30/'Deuda Interna dólares'!CB82</f>
        <v>20709.459525530823</v>
      </c>
      <c r="CC29" s="71">
        <f>+CB29/CB50</f>
        <v>0.49978740504942976</v>
      </c>
      <c r="CD29" s="61">
        <f>+'Deuda Interna colones'!CD30/'Deuda Interna dólares'!CD82</f>
        <v>20610.756053705612</v>
      </c>
      <c r="CE29" s="72">
        <f>+CD29/CD50</f>
        <v>0.49669856470885804</v>
      </c>
      <c r="CF29" s="61">
        <f>+'Deuda Interna colones'!CF30/'Deuda Interna dólares'!CF82</f>
        <v>20268.884868014618</v>
      </c>
      <c r="CG29" s="72">
        <f>+CF29/CF50</f>
        <v>0.50457092778720414</v>
      </c>
      <c r="CH29" s="61">
        <f>+'Deuda Interna colones'!CH30/'Deuda Interna dólares'!CH82</f>
        <v>20214.563677732207</v>
      </c>
      <c r="CI29" s="72">
        <f>+CH29/CH50</f>
        <v>0.50856148382177713</v>
      </c>
      <c r="CJ29" s="61">
        <f>+'Deuda Interna colones'!CJ30/'Deuda Interna dólares'!CJ82</f>
        <v>21109.228191830407</v>
      </c>
      <c r="CK29" s="72">
        <f>+CJ29/CJ50</f>
        <v>0.52539301002481265</v>
      </c>
      <c r="CL29" s="61">
        <f>+'Deuda Interna colones'!CL30/'Deuda Interna dólares'!CL82</f>
        <v>21563.527523293753</v>
      </c>
      <c r="CM29" s="72">
        <f>+CL29/CL50</f>
        <v>0.52705990674925673</v>
      </c>
      <c r="CN29" s="61">
        <f>+'Deuda Interna colones'!CN30/'Deuda Interna dólares'!CN82</f>
        <v>21462.205271215476</v>
      </c>
      <c r="CO29" s="72">
        <f>+CN29/CN50</f>
        <v>0.52519726715287096</v>
      </c>
      <c r="CP29" s="61">
        <f>+'Deuda Interna colones'!CP30/'Deuda Interna dólares'!CP82</f>
        <v>21701.614801270811</v>
      </c>
      <c r="CQ29" s="72">
        <f>+CP29/CP50</f>
        <v>0.52215554510985929</v>
      </c>
      <c r="CR29" s="61">
        <f>+'Deuda Interna colones'!CR30/'Deuda Interna dólares'!CR82</f>
        <v>22382.54593440803</v>
      </c>
      <c r="CS29" s="72">
        <f>+CR29/CR50</f>
        <v>0.53068486190962882</v>
      </c>
      <c r="CT29" s="61">
        <f>+'Deuda Interna colones'!CT30/'Deuda Interna dólares'!CT82</f>
        <v>22457.050871587704</v>
      </c>
      <c r="CU29" s="72">
        <f>+CT29/CT50</f>
        <v>0.53353909880225181</v>
      </c>
      <c r="CV29" s="61">
        <f>+'Deuda Interna colones'!CV30/'Deuda Interna dólares'!CV82</f>
        <v>23033.599496825744</v>
      </c>
      <c r="CW29" s="72">
        <f>+CV29/CV50</f>
        <v>0.5452334143674421</v>
      </c>
      <c r="CX29" s="61">
        <f>+'Deuda Interna colones'!CX30/'Deuda Interna dólares'!CX82</f>
        <v>22926.698690326182</v>
      </c>
      <c r="CY29" s="72">
        <f>+CX29/CX50</f>
        <v>0.5345509559930115</v>
      </c>
      <c r="CZ29" s="61">
        <f>+'Deuda Interna colones'!CZ30/'Deuda Interna dólares'!CZ82</f>
        <v>23568.821392178546</v>
      </c>
      <c r="DA29" s="72">
        <f>+CZ29/CZ50</f>
        <v>0.54346611807751155</v>
      </c>
      <c r="DB29" s="61">
        <f>+'Deuda Interna colones'!DB30/'Deuda Interna dólares'!DB82</f>
        <v>23694.779217436077</v>
      </c>
      <c r="DC29" s="72">
        <f>+DB29/DB50</f>
        <v>0.5454956500655529</v>
      </c>
      <c r="DD29" s="61">
        <f>+'Deuda Interna colones'!DD30/'Deuda Interna dólares'!DD82</f>
        <v>24115.591609002484</v>
      </c>
      <c r="DE29" s="72">
        <f>+DD29/DD50</f>
        <v>0.55223517749897022</v>
      </c>
      <c r="DF29" s="61">
        <f>+'Deuda Interna colones'!DF30/'Deuda Interna dólares'!DF82</f>
        <v>23418.792074275258</v>
      </c>
      <c r="DG29" s="72">
        <f>+DF29/DF50</f>
        <v>0.53596457753778592</v>
      </c>
      <c r="DH29" s="62">
        <f>+'Deuda Interna colones'!DH30/'Deuda Interna dólares'!DH82</f>
        <v>23543.691002042073</v>
      </c>
      <c r="DI29" s="73">
        <f>+DH29/DH50</f>
        <v>0.54033570763869609</v>
      </c>
      <c r="DJ29" s="27"/>
      <c r="DL29" s="15"/>
    </row>
    <row r="30" spans="1:116" s="26" customFormat="1">
      <c r="A30" s="63" t="s">
        <v>53</v>
      </c>
      <c r="B30" s="64">
        <f>+B29/B63</f>
        <v>0.25011027890915555</v>
      </c>
      <c r="C30" s="65"/>
      <c r="D30" s="66">
        <v>0</v>
      </c>
      <c r="E30" s="67"/>
      <c r="F30" s="66">
        <v>0</v>
      </c>
      <c r="G30" s="67"/>
      <c r="H30" s="66">
        <v>0</v>
      </c>
      <c r="I30" s="67"/>
      <c r="J30" s="66">
        <v>0</v>
      </c>
      <c r="K30" s="67"/>
      <c r="L30" s="66">
        <v>0</v>
      </c>
      <c r="M30" s="67"/>
      <c r="N30" s="66">
        <v>0</v>
      </c>
      <c r="O30" s="67"/>
      <c r="P30" s="66">
        <v>0</v>
      </c>
      <c r="Q30" s="67"/>
      <c r="R30" s="66">
        <v>0</v>
      </c>
      <c r="S30" s="67"/>
      <c r="T30" s="66">
        <v>0</v>
      </c>
      <c r="U30" s="67"/>
      <c r="V30" s="66">
        <v>0</v>
      </c>
      <c r="W30" s="67"/>
      <c r="X30" s="66">
        <v>0</v>
      </c>
      <c r="Y30" s="67"/>
      <c r="Z30" s="66">
        <f>+Z29/Z63</f>
        <v>0.23348810637703624</v>
      </c>
      <c r="AA30" s="67"/>
      <c r="AB30" s="66">
        <v>0</v>
      </c>
      <c r="AC30" s="67"/>
      <c r="AD30" s="66">
        <v>0</v>
      </c>
      <c r="AE30" s="67"/>
      <c r="AF30" s="64">
        <v>0</v>
      </c>
      <c r="AG30" s="65"/>
      <c r="AH30" s="64">
        <v>0</v>
      </c>
      <c r="AI30" s="65"/>
      <c r="AJ30" s="64">
        <v>0</v>
      </c>
      <c r="AK30" s="65"/>
      <c r="AL30" s="64">
        <v>0</v>
      </c>
      <c r="AM30" s="65"/>
      <c r="AN30" s="64">
        <v>0</v>
      </c>
      <c r="AO30" s="65"/>
      <c r="AP30" s="66">
        <v>0</v>
      </c>
      <c r="AQ30" s="67"/>
      <c r="AR30" s="66">
        <v>0</v>
      </c>
      <c r="AS30" s="67"/>
      <c r="AT30" s="66">
        <v>0</v>
      </c>
      <c r="AU30" s="67"/>
      <c r="AV30" s="66">
        <v>0</v>
      </c>
      <c r="AW30" s="67"/>
      <c r="AX30" s="66">
        <f>+AX29/AX63</f>
        <v>0.21939556889318554</v>
      </c>
      <c r="AY30" s="67"/>
      <c r="AZ30" s="66" t="e">
        <f>+AZ29/AZ63</f>
        <v>#DIV/0!</v>
      </c>
      <c r="BA30" s="67"/>
      <c r="BB30" s="68"/>
      <c r="BC30" s="67"/>
      <c r="BD30" s="68"/>
      <c r="BE30" s="67"/>
      <c r="BF30" s="68"/>
      <c r="BG30" s="67"/>
      <c r="BH30" s="68"/>
      <c r="BI30" s="67"/>
      <c r="BJ30" s="68"/>
      <c r="BK30" s="67"/>
      <c r="BL30" s="68"/>
      <c r="BM30" s="67"/>
      <c r="BN30" s="68"/>
      <c r="BO30" s="67"/>
      <c r="BP30" s="68"/>
      <c r="BQ30" s="67"/>
      <c r="BR30" s="68"/>
      <c r="BS30" s="67"/>
      <c r="BT30" s="68"/>
      <c r="BU30" s="67"/>
      <c r="BV30" s="66">
        <f>+BV29/BV63</f>
        <v>0.21190144360537017</v>
      </c>
      <c r="BW30" s="67"/>
      <c r="BX30" s="66"/>
      <c r="BY30" s="67"/>
      <c r="BZ30" s="64"/>
      <c r="CA30" s="65"/>
      <c r="CB30" s="64"/>
      <c r="CC30" s="65"/>
      <c r="CD30" s="66"/>
      <c r="CE30" s="67"/>
      <c r="CF30" s="66"/>
      <c r="CG30" s="67"/>
      <c r="CH30" s="66"/>
      <c r="CI30" s="67"/>
      <c r="CJ30" s="66"/>
      <c r="CK30" s="67"/>
      <c r="CL30" s="66"/>
      <c r="CM30" s="67"/>
      <c r="CN30" s="66"/>
      <c r="CO30" s="67"/>
      <c r="CP30" s="66"/>
      <c r="CQ30" s="67"/>
      <c r="CR30" s="66"/>
      <c r="CS30" s="67"/>
      <c r="CT30" s="66">
        <f>+CT29/CT63</f>
        <v>0.23388448784510776</v>
      </c>
      <c r="CU30" s="67"/>
      <c r="CV30" s="68"/>
      <c r="CW30" s="67"/>
      <c r="CX30" s="68"/>
      <c r="CY30" s="67"/>
      <c r="CZ30" s="68"/>
      <c r="DA30" s="67"/>
      <c r="DB30" s="68"/>
      <c r="DC30" s="67"/>
      <c r="DD30" s="68"/>
      <c r="DE30" s="67"/>
      <c r="DF30" s="68"/>
      <c r="DG30" s="67"/>
      <c r="DH30" s="69"/>
      <c r="DI30" s="70"/>
      <c r="DJ30" s="27"/>
      <c r="DL30" s="15"/>
    </row>
    <row r="31" spans="1:116" s="26" customFormat="1" ht="12.75" customHeight="1">
      <c r="A31" s="59"/>
      <c r="B31" s="59"/>
      <c r="C31" s="76"/>
      <c r="D31" s="92"/>
      <c r="E31" s="77"/>
      <c r="F31" s="92"/>
      <c r="G31" s="77"/>
      <c r="H31" s="92"/>
      <c r="I31" s="77"/>
      <c r="J31" s="92"/>
      <c r="K31" s="77"/>
      <c r="L31" s="92"/>
      <c r="M31" s="77"/>
      <c r="N31" s="92"/>
      <c r="O31" s="77"/>
      <c r="P31" s="92"/>
      <c r="Q31" s="77"/>
      <c r="R31" s="92"/>
      <c r="S31" s="77"/>
      <c r="T31" s="92"/>
      <c r="U31" s="77"/>
      <c r="V31" s="92"/>
      <c r="W31" s="77"/>
      <c r="X31" s="92"/>
      <c r="Y31" s="77"/>
      <c r="Z31" s="92"/>
      <c r="AA31" s="77"/>
      <c r="AB31" s="92"/>
      <c r="AC31" s="77"/>
      <c r="AD31" s="92"/>
      <c r="AE31" s="77"/>
      <c r="AF31" s="59"/>
      <c r="AG31" s="76"/>
      <c r="AH31" s="59"/>
      <c r="AI31" s="76"/>
      <c r="AJ31" s="59"/>
      <c r="AK31" s="76"/>
      <c r="AL31" s="59"/>
      <c r="AM31" s="76"/>
      <c r="AN31" s="59"/>
      <c r="AO31" s="76"/>
      <c r="AP31" s="92"/>
      <c r="AQ31" s="77"/>
      <c r="AR31" s="92"/>
      <c r="AS31" s="77"/>
      <c r="AT31" s="92"/>
      <c r="AU31" s="77"/>
      <c r="AV31" s="92"/>
      <c r="AW31" s="77"/>
      <c r="AX31" s="92"/>
      <c r="AY31" s="77"/>
      <c r="AZ31" s="92"/>
      <c r="BA31" s="77"/>
      <c r="BB31" s="92"/>
      <c r="BC31" s="77"/>
      <c r="BD31" s="92"/>
      <c r="BE31" s="77"/>
      <c r="BF31" s="92"/>
      <c r="BG31" s="77"/>
      <c r="BH31" s="92"/>
      <c r="BI31" s="77"/>
      <c r="BJ31" s="92"/>
      <c r="BK31" s="77"/>
      <c r="BL31" s="92"/>
      <c r="BM31" s="77"/>
      <c r="BN31" s="92"/>
      <c r="BO31" s="77"/>
      <c r="BP31" s="92"/>
      <c r="BQ31" s="77"/>
      <c r="BR31" s="92"/>
      <c r="BS31" s="77"/>
      <c r="BT31" s="92"/>
      <c r="BU31" s="77"/>
      <c r="BV31" s="92"/>
      <c r="BW31" s="77"/>
      <c r="BX31" s="92"/>
      <c r="BY31" s="77"/>
      <c r="BZ31" s="59"/>
      <c r="CA31" s="76"/>
      <c r="CB31" s="59"/>
      <c r="CC31" s="76"/>
      <c r="CD31" s="92"/>
      <c r="CE31" s="77"/>
      <c r="CF31" s="92"/>
      <c r="CG31" s="77"/>
      <c r="CH31" s="92"/>
      <c r="CI31" s="77"/>
      <c r="CJ31" s="92"/>
      <c r="CK31" s="77"/>
      <c r="CL31" s="92"/>
      <c r="CM31" s="77"/>
      <c r="CN31" s="92"/>
      <c r="CO31" s="77"/>
      <c r="CP31" s="92"/>
      <c r="CQ31" s="77"/>
      <c r="CR31" s="92"/>
      <c r="CS31" s="77"/>
      <c r="CT31" s="92"/>
      <c r="CU31" s="77"/>
      <c r="CV31" s="92"/>
      <c r="CW31" s="77"/>
      <c r="CX31" s="92"/>
      <c r="CY31" s="77"/>
      <c r="CZ31" s="92"/>
      <c r="DA31" s="77"/>
      <c r="DB31" s="92"/>
      <c r="DC31" s="77"/>
      <c r="DD31" s="92"/>
      <c r="DE31" s="77"/>
      <c r="DF31" s="92"/>
      <c r="DG31" s="77"/>
      <c r="DH31" s="93"/>
      <c r="DI31" s="78"/>
      <c r="DL31" s="15"/>
    </row>
    <row r="32" spans="1:116" s="90" customFormat="1" ht="12.75" customHeight="1">
      <c r="A32" s="50" t="s">
        <v>64</v>
      </c>
      <c r="B32" s="139">
        <f>'Deuda Interna colones'!B33</f>
        <v>5.8735561409229948</v>
      </c>
      <c r="C32" s="85" t="s">
        <v>65</v>
      </c>
      <c r="D32" s="140">
        <f>'Deuda Interna colones'!D33</f>
        <v>5.7744438035992989</v>
      </c>
      <c r="E32" s="87" t="s">
        <v>65</v>
      </c>
      <c r="F32" s="140">
        <f>'Deuda Interna colones'!F33</f>
        <v>5.801271193134391</v>
      </c>
      <c r="G32" s="87" t="s">
        <v>65</v>
      </c>
      <c r="H32" s="140">
        <f>'Deuda Interna colones'!H33</f>
        <v>5.801271193134391</v>
      </c>
      <c r="I32" s="87" t="s">
        <v>65</v>
      </c>
      <c r="J32" s="140">
        <f>'Deuda Interna colones'!J33</f>
        <v>5.8255968773442319</v>
      </c>
      <c r="K32" s="87" t="s">
        <v>65</v>
      </c>
      <c r="L32" s="140">
        <f>'Deuda Interna colones'!L33</f>
        <v>5.7947646697450281</v>
      </c>
      <c r="M32" s="87" t="s">
        <v>65</v>
      </c>
      <c r="N32" s="140">
        <f>'Deuda Interna colones'!N33</f>
        <v>5.7417030939372724</v>
      </c>
      <c r="O32" s="87" t="s">
        <v>65</v>
      </c>
      <c r="P32" s="140">
        <f>'Deuda Interna colones'!P33</f>
        <v>5.7679025567920723</v>
      </c>
      <c r="Q32" s="87" t="s">
        <v>65</v>
      </c>
      <c r="R32" s="140">
        <f>'Deuda Interna colones'!R33</f>
        <v>5.6831112693208006</v>
      </c>
      <c r="S32" s="87" t="s">
        <v>65</v>
      </c>
      <c r="T32" s="140">
        <f>'Deuda Interna colones'!T33</f>
        <v>5.6535186054630504</v>
      </c>
      <c r="U32" s="87" t="s">
        <v>65</v>
      </c>
      <c r="V32" s="140">
        <f>'Deuda Interna colones'!V33</f>
        <v>5.6329868674637735</v>
      </c>
      <c r="W32" s="87" t="s">
        <v>65</v>
      </c>
      <c r="X32" s="140">
        <f>'Deuda Interna colones'!X33</f>
        <v>5.6462425207747993</v>
      </c>
      <c r="Y32" s="87" t="s">
        <v>65</v>
      </c>
      <c r="Z32" s="140">
        <f>'Deuda Interna colones'!Z33</f>
        <v>5.6662258893930311</v>
      </c>
      <c r="AA32" s="87" t="s">
        <v>65</v>
      </c>
      <c r="AB32" s="140">
        <f>'Deuda Interna colones'!AB33</f>
        <v>5.758569955966176</v>
      </c>
      <c r="AC32" s="87" t="s">
        <v>65</v>
      </c>
      <c r="AD32" s="140">
        <f>'Deuda Interna colones'!AD33</f>
        <v>5.92</v>
      </c>
      <c r="AE32" s="87" t="s">
        <v>65</v>
      </c>
      <c r="AF32" s="139">
        <f>'Deuda Interna colones'!AF33</f>
        <v>5.9093917079629552</v>
      </c>
      <c r="AG32" s="85" t="s">
        <v>65</v>
      </c>
      <c r="AH32" s="139">
        <f>'Deuda Interna colones'!AH33</f>
        <v>5.8503390777764386</v>
      </c>
      <c r="AI32" s="85" t="s">
        <v>65</v>
      </c>
      <c r="AJ32" s="139">
        <f>'Deuda Interna colones'!AJ33</f>
        <v>5.8376908402202767</v>
      </c>
      <c r="AK32" s="85" t="s">
        <v>65</v>
      </c>
      <c r="AL32" s="139">
        <f>'Deuda Interna colones'!AL33</f>
        <v>5.8869294850044689</v>
      </c>
      <c r="AM32" s="85" t="s">
        <v>65</v>
      </c>
      <c r="AN32" s="139">
        <f>'Deuda Interna colones'!AN33</f>
        <v>5.9149912671994205</v>
      </c>
      <c r="AO32" s="85" t="s">
        <v>65</v>
      </c>
      <c r="AP32" s="140">
        <f>'Deuda Interna colones'!AP33</f>
        <v>6.0672704256983856</v>
      </c>
      <c r="AQ32" s="87" t="s">
        <v>65</v>
      </c>
      <c r="AR32" s="140">
        <f>'Deuda Interna colones'!AR33</f>
        <v>6.0867189918841564</v>
      </c>
      <c r="AS32" s="87" t="s">
        <v>65</v>
      </c>
      <c r="AT32" s="140">
        <f>'Deuda Interna colones'!AT33</f>
        <v>6.0372681885696053</v>
      </c>
      <c r="AU32" s="87" t="s">
        <v>65</v>
      </c>
      <c r="AV32" s="140">
        <f>'Deuda Interna colones'!AV33</f>
        <v>6.0552039234292545</v>
      </c>
      <c r="AW32" s="87" t="s">
        <v>65</v>
      </c>
      <c r="AX32" s="140">
        <f>'Deuda Interna colones'!AX33</f>
        <v>6.0428665620563056</v>
      </c>
      <c r="AY32" s="87" t="s">
        <v>65</v>
      </c>
      <c r="AZ32" s="140">
        <f>'Deuda Interna colones'!AZ33</f>
        <v>5.9663942807104551</v>
      </c>
      <c r="BA32" s="87" t="s">
        <v>65</v>
      </c>
      <c r="BB32" s="140">
        <f>'Deuda Interna colones'!BB33</f>
        <v>5.9600364817092863</v>
      </c>
      <c r="BC32" s="87" t="s">
        <v>65</v>
      </c>
      <c r="BD32" s="140">
        <f>'Deuda Interna colones'!BD33</f>
        <v>6.0291327139429773</v>
      </c>
      <c r="BE32" s="87" t="s">
        <v>65</v>
      </c>
      <c r="BF32" s="140">
        <f>'Deuda Interna colones'!BF33</f>
        <v>6.0726443330675623</v>
      </c>
      <c r="BG32" s="87" t="s">
        <v>65</v>
      </c>
      <c r="BH32" s="140">
        <f>'Deuda Interna colones'!BH33</f>
        <v>6.0899672010280055</v>
      </c>
      <c r="BI32" s="87" t="s">
        <v>65</v>
      </c>
      <c r="BJ32" s="140">
        <f>'Deuda Interna colones'!BJ33</f>
        <v>6.1082889552000887</v>
      </c>
      <c r="BK32" s="87" t="s">
        <v>65</v>
      </c>
      <c r="BL32" s="140">
        <f>'Deuda Interna colones'!BL33</f>
        <v>6.1488874597205774</v>
      </c>
      <c r="BM32" s="87" t="s">
        <v>65</v>
      </c>
      <c r="BN32" s="140">
        <f>'Deuda Interna colones'!BN33</f>
        <v>6.3080218989031716</v>
      </c>
      <c r="BO32" s="87" t="s">
        <v>65</v>
      </c>
      <c r="BP32" s="140">
        <f>'Deuda Interna colones'!BP33</f>
        <v>6.3178818270433617</v>
      </c>
      <c r="BQ32" s="87" t="s">
        <v>65</v>
      </c>
      <c r="BR32" s="140">
        <f>'Deuda Interna colones'!BR33</f>
        <v>6.3297477480485878</v>
      </c>
      <c r="BS32" s="87" t="s">
        <v>65</v>
      </c>
      <c r="BT32" s="140">
        <f>'Deuda Interna colones'!BT33</f>
        <v>6.3369050866021572</v>
      </c>
      <c r="BU32" s="87" t="s">
        <v>65</v>
      </c>
      <c r="BV32" s="140">
        <f>'Deuda Interna colones'!BV33</f>
        <v>6.27</v>
      </c>
      <c r="BW32" s="87" t="s">
        <v>65</v>
      </c>
      <c r="BX32" s="140">
        <f>'Deuda Interna colones'!BX33</f>
        <v>6.3251342525241592</v>
      </c>
      <c r="BY32" s="87" t="s">
        <v>65</v>
      </c>
      <c r="BZ32" s="139">
        <f>'Deuda Interna colones'!BZ33</f>
        <v>6.4937555003567171</v>
      </c>
      <c r="CA32" s="85" t="s">
        <v>65</v>
      </c>
      <c r="CB32" s="139">
        <f>'Deuda Interna colones'!CB33</f>
        <v>6.6138940634312942</v>
      </c>
      <c r="CC32" s="85" t="s">
        <v>65</v>
      </c>
      <c r="CD32" s="140">
        <f>'Deuda Interna colones'!CD33</f>
        <v>6.603624025817969</v>
      </c>
      <c r="CE32" s="87" t="s">
        <v>65</v>
      </c>
      <c r="CF32" s="140">
        <f>+'Deuda Interna colones'!CF33</f>
        <v>6.6477416190907466</v>
      </c>
      <c r="CG32" s="87" t="s">
        <v>65</v>
      </c>
      <c r="CH32" s="140">
        <f>+'Deuda Interna colones'!CH33</f>
        <v>6.8357297392079088</v>
      </c>
      <c r="CI32" s="87" t="s">
        <v>65</v>
      </c>
      <c r="CJ32" s="140">
        <f>+'Deuda Interna colones'!CJ33</f>
        <v>6.9230839511174747</v>
      </c>
      <c r="CK32" s="87" t="s">
        <v>65</v>
      </c>
      <c r="CL32" s="140">
        <f>+'Deuda Interna colones'!CL33</f>
        <v>6.8662320939101846</v>
      </c>
      <c r="CM32" s="87" t="s">
        <v>65</v>
      </c>
      <c r="CN32" s="140">
        <f>+'Deuda Interna colones'!CN33</f>
        <v>7.0249272202641544</v>
      </c>
      <c r="CO32" s="87" t="s">
        <v>65</v>
      </c>
      <c r="CP32" s="140">
        <f>+'Deuda Interna colones'!CP33</f>
        <v>7.045216711977317</v>
      </c>
      <c r="CQ32" s="87" t="s">
        <v>65</v>
      </c>
      <c r="CR32" s="140">
        <f>+'Deuda Interna colones'!CR33</f>
        <v>7.0662638907381945</v>
      </c>
      <c r="CS32" s="87" t="s">
        <v>65</v>
      </c>
      <c r="CT32" s="140">
        <f>+'Deuda Interna colones'!CT33</f>
        <v>7.0149425330166579</v>
      </c>
      <c r="CU32" s="87" t="s">
        <v>65</v>
      </c>
      <c r="CV32" s="140">
        <f>+'Deuda Interna colones'!CV33</f>
        <v>7.0734048218090386</v>
      </c>
      <c r="CW32" s="87" t="s">
        <v>65</v>
      </c>
      <c r="CX32" s="140">
        <f>+'Deuda Interna colones'!CX33</f>
        <v>7.1391057331512302</v>
      </c>
      <c r="CY32" s="87" t="s">
        <v>65</v>
      </c>
      <c r="CZ32" s="140">
        <f>+'Deuda Interna colones'!CZ33</f>
        <v>7.1217040492468069</v>
      </c>
      <c r="DA32" s="87" t="s">
        <v>65</v>
      </c>
      <c r="DB32" s="140">
        <f>+'Deuda Interna colones'!DB33</f>
        <v>7.0568630609655054</v>
      </c>
      <c r="DC32" s="87" t="s">
        <v>65</v>
      </c>
      <c r="DD32" s="140">
        <f>+'Deuda Interna colones'!DD33</f>
        <v>7.0664022064582657</v>
      </c>
      <c r="DE32" s="87" t="s">
        <v>65</v>
      </c>
      <c r="DF32" s="140">
        <f>+'Deuda Interna colones'!DF33</f>
        <v>7.0527063394466323</v>
      </c>
      <c r="DG32" s="87" t="s">
        <v>65</v>
      </c>
      <c r="DH32" s="153">
        <f>+'Deuda Interna colones'!DH33</f>
        <v>7.0378282667495302</v>
      </c>
      <c r="DI32" s="89" t="s">
        <v>65</v>
      </c>
      <c r="DL32" s="18"/>
    </row>
    <row r="33" spans="1:116" s="90" customFormat="1" ht="12.75" customHeight="1">
      <c r="A33" s="50" t="s">
        <v>66</v>
      </c>
      <c r="B33" s="139">
        <f>'Deuda Interna colones'!B34</f>
        <v>4.2409367826434456</v>
      </c>
      <c r="C33" s="85" t="s">
        <v>65</v>
      </c>
      <c r="D33" s="140">
        <f>'Deuda Interna colones'!D34</f>
        <v>4.2409367826434456</v>
      </c>
      <c r="E33" s="87" t="s">
        <v>65</v>
      </c>
      <c r="F33" s="140">
        <f>'Deuda Interna colones'!F34</f>
        <v>4.2409367826434456</v>
      </c>
      <c r="G33" s="87" t="s">
        <v>65</v>
      </c>
      <c r="H33" s="140">
        <f>'Deuda Interna colones'!H34</f>
        <v>4.2834889687124216</v>
      </c>
      <c r="I33" s="87" t="s">
        <v>65</v>
      </c>
      <c r="J33" s="140">
        <f>'Deuda Interna colones'!J34</f>
        <v>4.2834889687124216</v>
      </c>
      <c r="K33" s="87" t="s">
        <v>65</v>
      </c>
      <c r="L33" s="140">
        <f>'Deuda Interna colones'!J34</f>
        <v>4.2834889687124216</v>
      </c>
      <c r="M33" s="87" t="s">
        <v>65</v>
      </c>
      <c r="N33" s="140">
        <f>'Deuda Interna colones'!N34</f>
        <v>4.2725946206618808</v>
      </c>
      <c r="O33" s="87" t="s">
        <v>65</v>
      </c>
      <c r="P33" s="140">
        <f>'Deuda Interna colones'!P34</f>
        <v>4.2725946206618808</v>
      </c>
      <c r="Q33" s="87" t="s">
        <v>65</v>
      </c>
      <c r="R33" s="140">
        <f>'Deuda Interna colones'!R34</f>
        <v>4.2725946206618808</v>
      </c>
      <c r="S33" s="87" t="s">
        <v>65</v>
      </c>
      <c r="T33" s="140">
        <f>'Deuda Interna colones'!T34</f>
        <v>4.33</v>
      </c>
      <c r="U33" s="87" t="s">
        <v>65</v>
      </c>
      <c r="V33" s="140">
        <f>'Deuda Interna colones'!V34</f>
        <v>4.33</v>
      </c>
      <c r="W33" s="87" t="s">
        <v>65</v>
      </c>
      <c r="X33" s="140">
        <f>'Deuda Interna colones'!X34</f>
        <v>4.33</v>
      </c>
      <c r="Y33" s="87" t="s">
        <v>65</v>
      </c>
      <c r="Z33" s="140">
        <f>'Deuda Interna colones'!Z34</f>
        <v>4.43</v>
      </c>
      <c r="AA33" s="87" t="s">
        <v>65</v>
      </c>
      <c r="AB33" s="140">
        <f>'Deuda Interna colones'!AB34</f>
        <v>4.43</v>
      </c>
      <c r="AC33" s="87" t="s">
        <v>65</v>
      </c>
      <c r="AD33" s="140">
        <f>'Deuda Interna colones'!AD34</f>
        <v>4.43</v>
      </c>
      <c r="AE33" s="87" t="s">
        <v>65</v>
      </c>
      <c r="AF33" s="139">
        <f>'Deuda Interna colones'!AF34</f>
        <v>4.47</v>
      </c>
      <c r="AG33" s="85" t="s">
        <v>65</v>
      </c>
      <c r="AH33" s="139">
        <f>'Deuda Interna colones'!AH34</f>
        <v>4.47</v>
      </c>
      <c r="AI33" s="85" t="s">
        <v>65</v>
      </c>
      <c r="AJ33" s="139">
        <f>'Deuda Interna colones'!AJ34</f>
        <v>4.47</v>
      </c>
      <c r="AK33" s="85" t="s">
        <v>65</v>
      </c>
      <c r="AL33" s="139">
        <f>'Deuda Interna colones'!AL34</f>
        <v>4.38</v>
      </c>
      <c r="AM33" s="85" t="s">
        <v>65</v>
      </c>
      <c r="AN33" s="139">
        <f>'Deuda Interna colones'!AN34</f>
        <v>4.38</v>
      </c>
      <c r="AO33" s="85" t="s">
        <v>65</v>
      </c>
      <c r="AP33" s="140">
        <f>'Deuda Interna colones'!AP34</f>
        <v>4.38</v>
      </c>
      <c r="AQ33" s="87" t="s">
        <v>65</v>
      </c>
      <c r="AR33" s="140">
        <f>'Deuda Interna colones'!AR34</f>
        <v>4.3722639128726115</v>
      </c>
      <c r="AS33" s="87" t="s">
        <v>65</v>
      </c>
      <c r="AT33" s="140">
        <f>'Deuda Interna colones'!AT34</f>
        <v>4.3722639128726115</v>
      </c>
      <c r="AU33" s="87" t="s">
        <v>65</v>
      </c>
      <c r="AV33" s="140">
        <f>'Deuda Interna colones'!AV34</f>
        <v>4.3722639128726115</v>
      </c>
      <c r="AW33" s="87" t="s">
        <v>65</v>
      </c>
      <c r="AX33" s="140">
        <f>'Deuda Interna colones'!AX34</f>
        <v>4.29</v>
      </c>
      <c r="AY33" s="87" t="s">
        <v>65</v>
      </c>
      <c r="AZ33" s="140">
        <f>'Deuda Interna colones'!AZ34</f>
        <v>4.287813716145604</v>
      </c>
      <c r="BA33" s="87" t="s">
        <v>65</v>
      </c>
      <c r="BB33" s="140">
        <f>'Deuda Interna colones'!BB34</f>
        <v>4.287813716145604</v>
      </c>
      <c r="BC33" s="87" t="s">
        <v>65</v>
      </c>
      <c r="BD33" s="140">
        <f>'Deuda Interna colones'!BD34</f>
        <v>4.297072745532577</v>
      </c>
      <c r="BE33" s="87" t="s">
        <v>65</v>
      </c>
      <c r="BF33" s="140">
        <f>'Deuda Interna colones'!BF34</f>
        <v>4.297072745532577</v>
      </c>
      <c r="BG33" s="87" t="s">
        <v>65</v>
      </c>
      <c r="BH33" s="140">
        <f>'Deuda Interna colones'!BH34</f>
        <v>4.297072745532577</v>
      </c>
      <c r="BI33" s="87" t="s">
        <v>65</v>
      </c>
      <c r="BJ33" s="140">
        <f>'Deuda Interna colones'!BJ34</f>
        <v>4.307641815427111</v>
      </c>
      <c r="BK33" s="87" t="s">
        <v>65</v>
      </c>
      <c r="BL33" s="140">
        <f>'Deuda Interna colones'!BL34</f>
        <v>4.307641815427111</v>
      </c>
      <c r="BM33" s="87" t="s">
        <v>65</v>
      </c>
      <c r="BN33" s="140">
        <f>'Deuda Interna colones'!BN34</f>
        <v>4.307641815427111</v>
      </c>
      <c r="BO33" s="87" t="s">
        <v>65</v>
      </c>
      <c r="BP33" s="140">
        <f>'Deuda Interna colones'!BP34</f>
        <v>4.5558580191603308</v>
      </c>
      <c r="BQ33" s="87" t="s">
        <v>65</v>
      </c>
      <c r="BR33" s="140">
        <f>'Deuda Interna colones'!BR34</f>
        <v>4.5558580191603308</v>
      </c>
      <c r="BS33" s="87" t="s">
        <v>65</v>
      </c>
      <c r="BT33" s="140">
        <f>'Deuda Interna colones'!BT34</f>
        <v>4.5558580191603308</v>
      </c>
      <c r="BU33" s="87" t="s">
        <v>65</v>
      </c>
      <c r="BV33" s="140">
        <f>'Deuda Interna colones'!BV34</f>
        <v>4.506725835134314</v>
      </c>
      <c r="BW33" s="87" t="s">
        <v>65</v>
      </c>
      <c r="BX33" s="140">
        <f>'Deuda Interna colones'!BX34</f>
        <v>4.506725835134314</v>
      </c>
      <c r="BY33" s="87" t="s">
        <v>65</v>
      </c>
      <c r="BZ33" s="139">
        <f>'Deuda Interna colones'!BZ34</f>
        <v>4.506725835134314</v>
      </c>
      <c r="CA33" s="85" t="s">
        <v>65</v>
      </c>
      <c r="CB33" s="139">
        <f>'Deuda Interna colones'!CB34</f>
        <v>4.7782806319324305</v>
      </c>
      <c r="CC33" s="85" t="s">
        <v>65</v>
      </c>
      <c r="CD33" s="140">
        <f>'Deuda Interna colones'!CD34</f>
        <v>4.7782806319324305</v>
      </c>
      <c r="CE33" s="87" t="s">
        <v>65</v>
      </c>
      <c r="CF33" s="140">
        <f>'Deuda Interna colones'!CF34</f>
        <v>4.7782806319324305</v>
      </c>
      <c r="CG33" s="87" t="s">
        <v>65</v>
      </c>
      <c r="CH33" s="140">
        <f>'Deuda Interna colones'!CH34</f>
        <v>4.8801868917926239</v>
      </c>
      <c r="CI33" s="87" t="s">
        <v>65</v>
      </c>
      <c r="CJ33" s="140">
        <f>'Deuda Interna colones'!CJ34</f>
        <v>4.8801868917926239</v>
      </c>
      <c r="CK33" s="87" t="s">
        <v>65</v>
      </c>
      <c r="CL33" s="140">
        <f>'Deuda Interna colones'!CL34</f>
        <v>4.8801868917926239</v>
      </c>
      <c r="CM33" s="87" t="s">
        <v>65</v>
      </c>
      <c r="CN33" s="140">
        <f>'Deuda Interna colones'!CN34</f>
        <v>5.0721962448428952</v>
      </c>
      <c r="CO33" s="87" t="s">
        <v>65</v>
      </c>
      <c r="CP33" s="140">
        <f>'Deuda Interna colones'!CP34</f>
        <v>5.0721962448428952</v>
      </c>
      <c r="CQ33" s="87" t="s">
        <v>65</v>
      </c>
      <c r="CR33" s="140">
        <f>'Deuda Interna colones'!CR34</f>
        <v>5.0721962448428952</v>
      </c>
      <c r="CS33" s="87" t="s">
        <v>65</v>
      </c>
      <c r="CT33" s="140">
        <f>'Deuda Interna colones'!CT34</f>
        <v>5.0522492131775998</v>
      </c>
      <c r="CU33" s="87" t="s">
        <v>65</v>
      </c>
      <c r="CV33" s="140">
        <f>'Deuda Interna colones'!CV34</f>
        <v>5.0522492131775998</v>
      </c>
      <c r="CW33" s="87" t="s">
        <v>65</v>
      </c>
      <c r="CX33" s="140">
        <f>'Deuda Interna colones'!CX34</f>
        <v>5.0522492131775998</v>
      </c>
      <c r="CY33" s="87" t="s">
        <v>65</v>
      </c>
      <c r="CZ33" s="140">
        <f>'Deuda Interna colones'!CZ34</f>
        <v>5.1556313684873087</v>
      </c>
      <c r="DA33" s="87" t="s">
        <v>65</v>
      </c>
      <c r="DB33" s="140">
        <f>'Deuda Interna colones'!DB34</f>
        <v>5.1556313684873087</v>
      </c>
      <c r="DC33" s="87" t="s">
        <v>65</v>
      </c>
      <c r="DD33" s="140">
        <f>'Deuda Interna colones'!DD34</f>
        <v>5.1556313684873087</v>
      </c>
      <c r="DE33" s="87" t="s">
        <v>65</v>
      </c>
      <c r="DF33" s="140">
        <f>'Deuda Interna colones'!DF34</f>
        <v>5.1665927044591937</v>
      </c>
      <c r="DG33" s="87" t="s">
        <v>65</v>
      </c>
      <c r="DH33" s="153">
        <f>'Deuda Interna colones'!DH34</f>
        <v>5.1665927044591937</v>
      </c>
      <c r="DI33" s="89" t="s">
        <v>65</v>
      </c>
      <c r="DL33" s="18"/>
    </row>
    <row r="34" spans="1:116" s="90" customFormat="1" ht="12.75" customHeight="1">
      <c r="A34" s="50" t="s">
        <v>67</v>
      </c>
      <c r="B34" s="139">
        <f>'Deuda Interna colones'!B35</f>
        <v>4.0919445973800253</v>
      </c>
      <c r="C34" s="85" t="s">
        <v>65</v>
      </c>
      <c r="D34" s="140">
        <f>'Deuda Interna colones'!D35</f>
        <v>4.0919445973800253</v>
      </c>
      <c r="E34" s="87" t="s">
        <v>65</v>
      </c>
      <c r="F34" s="140">
        <f>'Deuda Interna colones'!F35</f>
        <v>4.0919445973800253</v>
      </c>
      <c r="G34" s="87" t="s">
        <v>65</v>
      </c>
      <c r="H34" s="140">
        <f>'Deuda Interna colones'!H35</f>
        <v>4.1460251098339622</v>
      </c>
      <c r="I34" s="87" t="s">
        <v>65</v>
      </c>
      <c r="J34" s="140">
        <f>'Deuda Interna colones'!J35</f>
        <v>4.1460251098339622</v>
      </c>
      <c r="K34" s="87" t="s">
        <v>65</v>
      </c>
      <c r="L34" s="140">
        <f>'Deuda Interna colones'!J35</f>
        <v>4.1460251098339622</v>
      </c>
      <c r="M34" s="87" t="s">
        <v>65</v>
      </c>
      <c r="N34" s="140">
        <f>'Deuda Interna colones'!N35</f>
        <v>4.1460251098339622</v>
      </c>
      <c r="O34" s="87" t="s">
        <v>65</v>
      </c>
      <c r="P34" s="140">
        <f>'Deuda Interna colones'!P35</f>
        <v>4.1460251098339622</v>
      </c>
      <c r="Q34" s="87" t="s">
        <v>65</v>
      </c>
      <c r="R34" s="140">
        <f>'Deuda Interna colones'!R35</f>
        <v>4.1460251098339622</v>
      </c>
      <c r="S34" s="87" t="s">
        <v>65</v>
      </c>
      <c r="T34" s="140">
        <f>'Deuda Interna colones'!T35</f>
        <v>4.22</v>
      </c>
      <c r="U34" s="87" t="s">
        <v>65</v>
      </c>
      <c r="V34" s="140">
        <f>'Deuda Interna colones'!V35</f>
        <v>4.22</v>
      </c>
      <c r="W34" s="87" t="s">
        <v>65</v>
      </c>
      <c r="X34" s="140">
        <f>'Deuda Interna colones'!X35</f>
        <v>4.22</v>
      </c>
      <c r="Y34" s="87" t="s">
        <v>65</v>
      </c>
      <c r="Z34" s="140">
        <f>'Deuda Interna colones'!Z35</f>
        <v>4.3099999999999996</v>
      </c>
      <c r="AA34" s="87" t="s">
        <v>65</v>
      </c>
      <c r="AB34" s="140">
        <f>'Deuda Interna colones'!AB35</f>
        <v>4.3099999999999996</v>
      </c>
      <c r="AC34" s="87" t="s">
        <v>65</v>
      </c>
      <c r="AD34" s="140">
        <f>'Deuda Interna colones'!AD35</f>
        <v>4.3099999999999996</v>
      </c>
      <c r="AE34" s="87" t="s">
        <v>65</v>
      </c>
      <c r="AF34" s="139">
        <f>'Deuda Interna colones'!AF35</f>
        <v>4.3499999999999996</v>
      </c>
      <c r="AG34" s="85" t="s">
        <v>65</v>
      </c>
      <c r="AH34" s="139">
        <f>'Deuda Interna colones'!AH35</f>
        <v>4.3499999999999996</v>
      </c>
      <c r="AI34" s="85" t="s">
        <v>65</v>
      </c>
      <c r="AJ34" s="139">
        <f>'Deuda Interna colones'!AJ35</f>
        <v>4.3499999999999996</v>
      </c>
      <c r="AK34" s="85" t="s">
        <v>65</v>
      </c>
      <c r="AL34" s="139">
        <f>'Deuda Interna colones'!AL35</f>
        <v>4.24</v>
      </c>
      <c r="AM34" s="85" t="s">
        <v>65</v>
      </c>
      <c r="AN34" s="139">
        <f>'Deuda Interna colones'!AN35</f>
        <v>4.24</v>
      </c>
      <c r="AO34" s="85" t="s">
        <v>65</v>
      </c>
      <c r="AP34" s="140">
        <f>'Deuda Interna colones'!AP35</f>
        <v>4.24</v>
      </c>
      <c r="AQ34" s="87" t="s">
        <v>65</v>
      </c>
      <c r="AR34" s="140">
        <f>'Deuda Interna colones'!AR35</f>
        <v>4.20565602210897</v>
      </c>
      <c r="AS34" s="87" t="s">
        <v>65</v>
      </c>
      <c r="AT34" s="140">
        <f>'Deuda Interna colones'!AT35</f>
        <v>4.20565602210897</v>
      </c>
      <c r="AU34" s="87" t="s">
        <v>65</v>
      </c>
      <c r="AV34" s="140">
        <f>'Deuda Interna colones'!AV35</f>
        <v>4.20565602210897</v>
      </c>
      <c r="AW34" s="87" t="s">
        <v>65</v>
      </c>
      <c r="AX34" s="140">
        <f>'Deuda Interna colones'!AX35</f>
        <v>4.0807898117114005</v>
      </c>
      <c r="AY34" s="87" t="s">
        <v>65</v>
      </c>
      <c r="AZ34" s="140">
        <f>'Deuda Interna colones'!AZ35</f>
        <v>4.0807898117114005</v>
      </c>
      <c r="BA34" s="87" t="s">
        <v>65</v>
      </c>
      <c r="BB34" s="140">
        <f>'Deuda Interna colones'!BB35</f>
        <v>4.0807898117114005</v>
      </c>
      <c r="BC34" s="87" t="s">
        <v>65</v>
      </c>
      <c r="BD34" s="140">
        <f>'Deuda Interna colones'!BD35</f>
        <v>4.1356974513968288</v>
      </c>
      <c r="BE34" s="87" t="s">
        <v>65</v>
      </c>
      <c r="BF34" s="140">
        <f>'Deuda Interna colones'!BF35</f>
        <v>4.1356974513968288</v>
      </c>
      <c r="BG34" s="87" t="s">
        <v>65</v>
      </c>
      <c r="BH34" s="140">
        <f>'Deuda Interna colones'!BH35</f>
        <v>4.1356974513968288</v>
      </c>
      <c r="BI34" s="87" t="s">
        <v>65</v>
      </c>
      <c r="BJ34" s="140">
        <f>'Deuda Interna colones'!BJ35</f>
        <v>4.16</v>
      </c>
      <c r="BK34" s="87" t="s">
        <v>65</v>
      </c>
      <c r="BL34" s="140">
        <f>'Deuda Interna colones'!BL35</f>
        <v>4.16</v>
      </c>
      <c r="BM34" s="87" t="s">
        <v>65</v>
      </c>
      <c r="BN34" s="140">
        <f>'Deuda Interna colones'!BN35</f>
        <v>4.16</v>
      </c>
      <c r="BO34" s="87" t="s">
        <v>65</v>
      </c>
      <c r="BP34" s="140">
        <f>'Deuda Interna colones'!BP35</f>
        <v>4.41</v>
      </c>
      <c r="BQ34" s="87" t="s">
        <v>65</v>
      </c>
      <c r="BR34" s="140">
        <f>'Deuda Interna colones'!BR35</f>
        <v>4.41</v>
      </c>
      <c r="BS34" s="87" t="s">
        <v>65</v>
      </c>
      <c r="BT34" s="140">
        <f>'Deuda Interna colones'!BT35</f>
        <v>4.41</v>
      </c>
      <c r="BU34" s="87" t="s">
        <v>65</v>
      </c>
      <c r="BV34" s="140">
        <f>'Deuda Interna colones'!BV35</f>
        <v>4.3647431076506225</v>
      </c>
      <c r="BW34" s="87" t="s">
        <v>65</v>
      </c>
      <c r="BX34" s="140">
        <f>'Deuda Interna colones'!BX35</f>
        <v>4.3647431076506225</v>
      </c>
      <c r="BY34" s="87" t="s">
        <v>65</v>
      </c>
      <c r="BZ34" s="139">
        <f>'Deuda Interna colones'!BZ35</f>
        <v>4.3647431076506225</v>
      </c>
      <c r="CA34" s="85" t="s">
        <v>65</v>
      </c>
      <c r="CB34" s="139">
        <f>'Deuda Interna colones'!CB35</f>
        <v>4.6342522018080734</v>
      </c>
      <c r="CC34" s="85" t="s">
        <v>65</v>
      </c>
      <c r="CD34" s="140">
        <f>'Deuda Interna colones'!CD35</f>
        <v>4.6342522018080734</v>
      </c>
      <c r="CE34" s="87" t="s">
        <v>65</v>
      </c>
      <c r="CF34" s="140">
        <f>'Deuda Interna colones'!CF35</f>
        <v>4.6342522018080734</v>
      </c>
      <c r="CG34" s="87" t="s">
        <v>65</v>
      </c>
      <c r="CH34" s="140">
        <f>'Deuda Interna colones'!CH35</f>
        <v>4.7367969851478904</v>
      </c>
      <c r="CI34" s="87" t="s">
        <v>65</v>
      </c>
      <c r="CJ34" s="140">
        <f>'Deuda Interna colones'!CJ35</f>
        <v>4.7367969851478904</v>
      </c>
      <c r="CK34" s="87" t="s">
        <v>65</v>
      </c>
      <c r="CL34" s="140">
        <f>'Deuda Interna colones'!CL35</f>
        <v>4.7367969851478904</v>
      </c>
      <c r="CM34" s="87" t="s">
        <v>65</v>
      </c>
      <c r="CN34" s="140">
        <f>'Deuda Interna colones'!CN35</f>
        <v>4.9248519818707726</v>
      </c>
      <c r="CO34" s="87" t="s">
        <v>65</v>
      </c>
      <c r="CP34" s="140">
        <f>'Deuda Interna colones'!CP35</f>
        <v>4.9248519818707726</v>
      </c>
      <c r="CQ34" s="87" t="s">
        <v>65</v>
      </c>
      <c r="CR34" s="140">
        <f>'Deuda Interna colones'!CR35</f>
        <v>4.9248519818707726</v>
      </c>
      <c r="CS34" s="87" t="s">
        <v>65</v>
      </c>
      <c r="CT34" s="140">
        <f>'Deuda Interna colones'!CT35</f>
        <v>4.9063762943030005</v>
      </c>
      <c r="CU34" s="87" t="s">
        <v>65</v>
      </c>
      <c r="CV34" s="140">
        <f>'Deuda Interna colones'!CV35</f>
        <v>4.9063762943030005</v>
      </c>
      <c r="CW34" s="87" t="s">
        <v>65</v>
      </c>
      <c r="CX34" s="140">
        <f>'Deuda Interna colones'!CX35</f>
        <v>4.9063762943030005</v>
      </c>
      <c r="CY34" s="87" t="s">
        <v>65</v>
      </c>
      <c r="CZ34" s="140">
        <f>'Deuda Interna colones'!CZ35</f>
        <v>5.0059162832146278</v>
      </c>
      <c r="DA34" s="87" t="s">
        <v>65</v>
      </c>
      <c r="DB34" s="140">
        <f>'Deuda Interna colones'!DB35</f>
        <v>5.0059162832146278</v>
      </c>
      <c r="DC34" s="87" t="s">
        <v>65</v>
      </c>
      <c r="DD34" s="140">
        <f>'Deuda Interna colones'!DD35</f>
        <v>5.0059162832146278</v>
      </c>
      <c r="DE34" s="87" t="s">
        <v>65</v>
      </c>
      <c r="DF34" s="140">
        <f>'Deuda Interna colones'!DF35</f>
        <v>5.0153077577004384</v>
      </c>
      <c r="DG34" s="87" t="s">
        <v>65</v>
      </c>
      <c r="DH34" s="153">
        <f>'Deuda Interna colones'!DH35</f>
        <v>5.0153077577004384</v>
      </c>
      <c r="DI34" s="89" t="s">
        <v>65</v>
      </c>
      <c r="DL34" s="18"/>
    </row>
    <row r="35" spans="1:116" s="90" customFormat="1" ht="12.75" customHeight="1">
      <c r="A35" s="50" t="s">
        <v>68</v>
      </c>
      <c r="B35" s="139">
        <f>+'Deuda Interna colones'!B36</f>
        <v>4.3496619217302825</v>
      </c>
      <c r="C35" s="85" t="s">
        <v>65</v>
      </c>
      <c r="D35" s="140">
        <f>+'Deuda Interna colones'!D36</f>
        <v>4.2622501459905102</v>
      </c>
      <c r="E35" s="87" t="s">
        <v>65</v>
      </c>
      <c r="F35" s="140">
        <f>+'Deuda Interna colones'!F36</f>
        <v>4.3960069256176375</v>
      </c>
      <c r="G35" s="87" t="s">
        <v>65</v>
      </c>
      <c r="H35" s="140">
        <f>+'Deuda Interna colones'!H36</f>
        <v>4.3960069256176375</v>
      </c>
      <c r="I35" s="87" t="s">
        <v>65</v>
      </c>
      <c r="J35" s="140">
        <f>+'Deuda Interna colones'!J36</f>
        <v>4.4913372480920994</v>
      </c>
      <c r="K35" s="87" t="s">
        <v>65</v>
      </c>
      <c r="L35" s="140">
        <f>+'Deuda Interna colones'!L36</f>
        <v>4.4457089702851267</v>
      </c>
      <c r="M35" s="87" t="s">
        <v>65</v>
      </c>
      <c r="N35" s="140">
        <f>+'Deuda Interna colones'!N36</f>
        <v>4.3969979422934502</v>
      </c>
      <c r="O35" s="87" t="s">
        <v>65</v>
      </c>
      <c r="P35" s="140">
        <f>+'Deuda Interna colones'!P36</f>
        <v>4.4176111091323778</v>
      </c>
      <c r="Q35" s="87" t="s">
        <v>65</v>
      </c>
      <c r="R35" s="140">
        <f>+'Deuda Interna colones'!R36</f>
        <v>4.3799963960428485</v>
      </c>
      <c r="S35" s="87" t="s">
        <v>65</v>
      </c>
      <c r="T35" s="140">
        <f>+'Deuda Interna colones'!T36</f>
        <v>4.3994514594820657</v>
      </c>
      <c r="U35" s="87" t="s">
        <v>65</v>
      </c>
      <c r="V35" s="140">
        <f>+'Deuda Interna colones'!V36</f>
        <v>4.3988988640166484</v>
      </c>
      <c r="W35" s="87" t="s">
        <v>65</v>
      </c>
      <c r="X35" s="140">
        <f>+'Deuda Interna colones'!X36</f>
        <v>4.3750565850444909</v>
      </c>
      <c r="Y35" s="87" t="s">
        <v>65</v>
      </c>
      <c r="Z35" s="140">
        <f>+'Deuda Interna colones'!Z36</f>
        <v>4.3586209377121232</v>
      </c>
      <c r="AA35" s="87" t="s">
        <v>65</v>
      </c>
      <c r="AB35" s="140">
        <f>+'Deuda Interna colones'!AB36</f>
        <v>4.4540004538612568</v>
      </c>
      <c r="AC35" s="87" t="s">
        <v>65</v>
      </c>
      <c r="AD35" s="140">
        <f>+'Deuda Interna colones'!AD36</f>
        <v>4.63</v>
      </c>
      <c r="AE35" s="87" t="s">
        <v>65</v>
      </c>
      <c r="AF35" s="139">
        <f>+'Deuda Interna colones'!AF36</f>
        <v>4.9849671083924498</v>
      </c>
      <c r="AG35" s="85" t="s">
        <v>65</v>
      </c>
      <c r="AH35" s="139">
        <f>+'Deuda Interna colones'!AH36</f>
        <v>4.6534714756723359</v>
      </c>
      <c r="AI35" s="85" t="s">
        <v>65</v>
      </c>
      <c r="AJ35" s="139">
        <f>+'Deuda Interna colones'!AJ36</f>
        <v>4.9617342711252777</v>
      </c>
      <c r="AK35" s="85" t="s">
        <v>65</v>
      </c>
      <c r="AL35" s="139">
        <f>+'Deuda Interna colones'!AL36</f>
        <v>4.6613686003249164</v>
      </c>
      <c r="AM35" s="85" t="s">
        <v>65</v>
      </c>
      <c r="AN35" s="139">
        <f>+'Deuda Interna colones'!AN36</f>
        <v>4.6725630514667085</v>
      </c>
      <c r="AO35" s="85" t="s">
        <v>65</v>
      </c>
      <c r="AP35" s="140">
        <f>+'Deuda Interna colones'!AP36</f>
        <v>4.8515247611397392</v>
      </c>
      <c r="AQ35" s="87" t="s">
        <v>65</v>
      </c>
      <c r="AR35" s="140">
        <f>+'Deuda Interna colones'!AR36</f>
        <v>4.8294197750772554</v>
      </c>
      <c r="AS35" s="87" t="s">
        <v>65</v>
      </c>
      <c r="AT35" s="140">
        <f>+'Deuda Interna colones'!AT36</f>
        <v>4.8104150802038532</v>
      </c>
      <c r="AU35" s="87" t="s">
        <v>65</v>
      </c>
      <c r="AV35" s="140">
        <f>+'Deuda Interna colones'!AV36</f>
        <v>4.9084652954973587</v>
      </c>
      <c r="AW35" s="87" t="s">
        <v>65</v>
      </c>
      <c r="AX35" s="140">
        <f>+'Deuda Interna colones'!AX36</f>
        <v>4.8802589363978353</v>
      </c>
      <c r="AY35" s="87" t="s">
        <v>65</v>
      </c>
      <c r="AZ35" s="140">
        <f>+'Deuda Interna colones'!AZ36</f>
        <v>4.8105575942408079</v>
      </c>
      <c r="BA35" s="87" t="s">
        <v>65</v>
      </c>
      <c r="BB35" s="140">
        <f>+'Deuda Interna colones'!BB36</f>
        <v>4.8187649230258911</v>
      </c>
      <c r="BC35" s="87" t="s">
        <v>65</v>
      </c>
      <c r="BD35" s="140">
        <f>+'Deuda Interna colones'!BD36</f>
        <v>4.9209876620525828</v>
      </c>
      <c r="BE35" s="87" t="s">
        <v>65</v>
      </c>
      <c r="BF35" s="140">
        <f>+'Deuda Interna colones'!BF36</f>
        <v>5.0262966751364191</v>
      </c>
      <c r="BG35" s="87" t="s">
        <v>65</v>
      </c>
      <c r="BH35" s="140">
        <f>+'Deuda Interna colones'!BH36</f>
        <v>5.0381621948459108</v>
      </c>
      <c r="BI35" s="87" t="s">
        <v>65</v>
      </c>
      <c r="BJ35" s="140">
        <f>+'Deuda Interna colones'!BJ36</f>
        <v>5.0464613253594939</v>
      </c>
      <c r="BK35" s="87" t="s">
        <v>65</v>
      </c>
      <c r="BL35" s="140">
        <f>+'Deuda Interna colones'!BL36</f>
        <v>5.1152121012590621</v>
      </c>
      <c r="BM35" s="87" t="s">
        <v>65</v>
      </c>
      <c r="BN35" s="140">
        <f>+'Deuda Interna colones'!BN36</f>
        <v>5.2387714633103863</v>
      </c>
      <c r="BO35" s="87" t="s">
        <v>65</v>
      </c>
      <c r="BP35" s="140">
        <f>+'Deuda Interna colones'!BP36</f>
        <v>5.2734652143879366</v>
      </c>
      <c r="BQ35" s="87" t="s">
        <v>65</v>
      </c>
      <c r="BR35" s="140">
        <f>+'Deuda Interna colones'!BR36</f>
        <v>5.3332862550152829</v>
      </c>
      <c r="BS35" s="87" t="s">
        <v>65</v>
      </c>
      <c r="BT35" s="140">
        <f>+'Deuda Interna colones'!BT36</f>
        <v>5.3385878805955134</v>
      </c>
      <c r="BU35" s="87" t="s">
        <v>65</v>
      </c>
      <c r="BV35" s="140">
        <f>+'Deuda Interna colones'!BV36</f>
        <v>5.26</v>
      </c>
      <c r="BW35" s="87" t="s">
        <v>65</v>
      </c>
      <c r="BX35" s="140">
        <f>+'Deuda Interna colones'!BX36</f>
        <v>5.3111217214438664</v>
      </c>
      <c r="BY35" s="87" t="s">
        <v>65</v>
      </c>
      <c r="BZ35" s="139">
        <f>+'Deuda Interna colones'!BZ36</f>
        <v>5.495124106798781</v>
      </c>
      <c r="CA35" s="85" t="s">
        <v>65</v>
      </c>
      <c r="CB35" s="139">
        <f>+'Deuda Interna colones'!CB36</f>
        <v>5.6285863787161663</v>
      </c>
      <c r="CC35" s="85" t="s">
        <v>65</v>
      </c>
      <c r="CD35" s="140">
        <f>+'Deuda Interna colones'!CD36</f>
        <v>5.7104234765804813</v>
      </c>
      <c r="CE35" s="87" t="s">
        <v>65</v>
      </c>
      <c r="CF35" s="140">
        <f>+'Deuda Interna colones'!CF36</f>
        <v>5.725006547933063</v>
      </c>
      <c r="CG35" s="87" t="s">
        <v>65</v>
      </c>
      <c r="CH35" s="140">
        <f>+'Deuda Interna colones'!CH36</f>
        <v>5.8878323562899135</v>
      </c>
      <c r="CI35" s="87" t="s">
        <v>65</v>
      </c>
      <c r="CJ35" s="140">
        <f>+'Deuda Interna colones'!CJ36</f>
        <v>6.7518040999437616</v>
      </c>
      <c r="CK35" s="87" t="s">
        <v>65</v>
      </c>
      <c r="CL35" s="140">
        <f>+'Deuda Interna colones'!CL36</f>
        <v>6.683577038813989</v>
      </c>
      <c r="CM35" s="87" t="s">
        <v>65</v>
      </c>
      <c r="CN35" s="140">
        <f>+'Deuda Interna colones'!CN36</f>
        <v>6.1137780766279706</v>
      </c>
      <c r="CO35" s="87" t="s">
        <v>65</v>
      </c>
      <c r="CP35" s="140">
        <f>+'Deuda Interna colones'!CP36</f>
        <v>6.1882839970905055</v>
      </c>
      <c r="CQ35" s="87" t="s">
        <v>65</v>
      </c>
      <c r="CR35" s="140">
        <f>+'Deuda Interna colones'!CR36</f>
        <v>6.2099418992090376</v>
      </c>
      <c r="CS35" s="87" t="s">
        <v>65</v>
      </c>
      <c r="CT35" s="140">
        <f>+'Deuda Interna colones'!CT36</f>
        <v>6.1502230201412775</v>
      </c>
      <c r="CU35" s="87" t="s">
        <v>65</v>
      </c>
      <c r="CV35" s="140">
        <f>+'Deuda Interna colones'!CV36</f>
        <v>6.2451521484056869</v>
      </c>
      <c r="CW35" s="87" t="s">
        <v>65</v>
      </c>
      <c r="CX35" s="140">
        <f>+'Deuda Interna colones'!CX36</f>
        <v>6.3208386378283388</v>
      </c>
      <c r="CY35" s="87" t="s">
        <v>65</v>
      </c>
      <c r="CZ35" s="140">
        <f>+'Deuda Interna colones'!CZ36</f>
        <v>6.278864909613505</v>
      </c>
      <c r="DA35" s="87" t="s">
        <v>65</v>
      </c>
      <c r="DB35" s="140">
        <f>+'Deuda Interna colones'!DB36</f>
        <v>6.3178531233950439</v>
      </c>
      <c r="DC35" s="87" t="s">
        <v>65</v>
      </c>
      <c r="DD35" s="140">
        <f>+'Deuda Interna colones'!DD36</f>
        <v>6.2903966684251387</v>
      </c>
      <c r="DE35" s="87" t="s">
        <v>65</v>
      </c>
      <c r="DF35" s="140">
        <f>+'Deuda Interna colones'!DF36</f>
        <v>6.2674611409693357</v>
      </c>
      <c r="DG35" s="87" t="s">
        <v>65</v>
      </c>
      <c r="DH35" s="153">
        <f>+'Deuda Interna colones'!DH36</f>
        <v>6.2560184316757681</v>
      </c>
      <c r="DI35" s="89" t="s">
        <v>65</v>
      </c>
      <c r="DL35" s="18"/>
    </row>
    <row r="36" spans="1:116" s="26" customFormat="1">
      <c r="A36" s="59"/>
      <c r="B36" s="141"/>
      <c r="C36" s="76"/>
      <c r="D36" s="142"/>
      <c r="E36" s="77"/>
      <c r="F36" s="142"/>
      <c r="G36" s="77"/>
      <c r="H36" s="142"/>
      <c r="I36" s="77"/>
      <c r="J36" s="142"/>
      <c r="K36" s="77"/>
      <c r="L36" s="142"/>
      <c r="M36" s="77"/>
      <c r="N36" s="142"/>
      <c r="O36" s="77"/>
      <c r="P36" s="142"/>
      <c r="Q36" s="77"/>
      <c r="R36" s="142"/>
      <c r="S36" s="77"/>
      <c r="T36" s="142"/>
      <c r="U36" s="77"/>
      <c r="V36" s="142"/>
      <c r="W36" s="77"/>
      <c r="X36" s="142"/>
      <c r="Y36" s="77"/>
      <c r="Z36" s="142"/>
      <c r="AA36" s="77"/>
      <c r="AB36" s="142"/>
      <c r="AC36" s="77"/>
      <c r="AD36" s="142"/>
      <c r="AE36" s="77"/>
      <c r="AF36" s="141"/>
      <c r="AG36" s="76"/>
      <c r="AH36" s="141"/>
      <c r="AI36" s="76"/>
      <c r="AJ36" s="141"/>
      <c r="AK36" s="76"/>
      <c r="AL36" s="141"/>
      <c r="AM36" s="76"/>
      <c r="AN36" s="141"/>
      <c r="AO36" s="76"/>
      <c r="AP36" s="142"/>
      <c r="AQ36" s="77"/>
      <c r="AR36" s="142"/>
      <c r="AS36" s="77"/>
      <c r="AT36" s="142"/>
      <c r="AU36" s="77"/>
      <c r="AV36" s="142"/>
      <c r="AW36" s="77"/>
      <c r="AX36" s="142"/>
      <c r="AY36" s="77"/>
      <c r="AZ36" s="142"/>
      <c r="BA36" s="77"/>
      <c r="BB36" s="142"/>
      <c r="BC36" s="77"/>
      <c r="BD36" s="142"/>
      <c r="BE36" s="77"/>
      <c r="BF36" s="142"/>
      <c r="BG36" s="77"/>
      <c r="BH36" s="142"/>
      <c r="BI36" s="77"/>
      <c r="BJ36" s="142"/>
      <c r="BK36" s="77"/>
      <c r="BL36" s="142"/>
      <c r="BM36" s="77"/>
      <c r="BN36" s="142"/>
      <c r="BO36" s="77"/>
      <c r="BP36" s="142"/>
      <c r="BQ36" s="77"/>
      <c r="BR36" s="142"/>
      <c r="BS36" s="77"/>
      <c r="BT36" s="142"/>
      <c r="BU36" s="77"/>
      <c r="BV36" s="142"/>
      <c r="BW36" s="77"/>
      <c r="BX36" s="142"/>
      <c r="BY36" s="77"/>
      <c r="BZ36" s="141"/>
      <c r="CA36" s="76"/>
      <c r="CB36" s="141"/>
      <c r="CC36" s="76"/>
      <c r="CD36" s="142"/>
      <c r="CE36" s="77"/>
      <c r="CF36" s="142"/>
      <c r="CG36" s="77"/>
      <c r="CH36" s="142"/>
      <c r="CI36" s="77"/>
      <c r="CJ36" s="142"/>
      <c r="CK36" s="77"/>
      <c r="CL36" s="142"/>
      <c r="CM36" s="77"/>
      <c r="CN36" s="142"/>
      <c r="CO36" s="77"/>
      <c r="CP36" s="142"/>
      <c r="CQ36" s="77"/>
      <c r="CR36" s="142"/>
      <c r="CS36" s="77"/>
      <c r="CT36" s="142"/>
      <c r="CU36" s="77"/>
      <c r="CV36" s="142"/>
      <c r="CW36" s="77"/>
      <c r="CX36" s="142"/>
      <c r="CY36" s="77"/>
      <c r="CZ36" s="142"/>
      <c r="DA36" s="77"/>
      <c r="DB36" s="142"/>
      <c r="DC36" s="77"/>
      <c r="DD36" s="142"/>
      <c r="DE36" s="77"/>
      <c r="DF36" s="142"/>
      <c r="DG36" s="77"/>
      <c r="DH36" s="154"/>
      <c r="DI36" s="78"/>
      <c r="DL36" s="15"/>
    </row>
    <row r="37" spans="1:116" s="26" customFormat="1">
      <c r="A37" s="50" t="s">
        <v>69</v>
      </c>
      <c r="B37" s="94"/>
      <c r="C37" s="76"/>
      <c r="D37" s="95"/>
      <c r="E37" s="77"/>
      <c r="F37" s="95"/>
      <c r="G37" s="77"/>
      <c r="H37" s="95"/>
      <c r="I37" s="77"/>
      <c r="J37" s="95"/>
      <c r="K37" s="77"/>
      <c r="L37" s="95"/>
      <c r="M37" s="77"/>
      <c r="N37" s="95"/>
      <c r="O37" s="77"/>
      <c r="P37" s="95"/>
      <c r="Q37" s="77"/>
      <c r="R37" s="95"/>
      <c r="S37" s="77"/>
      <c r="T37" s="95"/>
      <c r="U37" s="77"/>
      <c r="V37" s="95"/>
      <c r="W37" s="77"/>
      <c r="X37" s="95"/>
      <c r="Y37" s="77"/>
      <c r="Z37" s="95"/>
      <c r="AA37" s="77"/>
      <c r="AB37" s="95"/>
      <c r="AC37" s="77"/>
      <c r="AD37" s="95"/>
      <c r="AE37" s="77"/>
      <c r="AF37" s="94"/>
      <c r="AG37" s="76"/>
      <c r="AH37" s="94"/>
      <c r="AI37" s="76"/>
      <c r="AJ37" s="94"/>
      <c r="AK37" s="76"/>
      <c r="AL37" s="94"/>
      <c r="AM37" s="76"/>
      <c r="AN37" s="94"/>
      <c r="AO37" s="76"/>
      <c r="AP37" s="95"/>
      <c r="AQ37" s="77"/>
      <c r="AR37" s="95"/>
      <c r="AS37" s="77"/>
      <c r="AT37" s="95"/>
      <c r="AU37" s="77"/>
      <c r="AV37" s="95"/>
      <c r="AW37" s="77"/>
      <c r="AX37" s="95"/>
      <c r="AY37" s="77"/>
      <c r="AZ37" s="95"/>
      <c r="BA37" s="77"/>
      <c r="BB37" s="95"/>
      <c r="BC37" s="77"/>
      <c r="BD37" s="95"/>
      <c r="BE37" s="77"/>
      <c r="BF37" s="95"/>
      <c r="BG37" s="77"/>
      <c r="BH37" s="95"/>
      <c r="BI37" s="77"/>
      <c r="BJ37" s="95"/>
      <c r="BK37" s="77"/>
      <c r="BL37" s="95"/>
      <c r="BM37" s="77"/>
      <c r="BN37" s="95"/>
      <c r="BO37" s="77"/>
      <c r="BP37" s="95"/>
      <c r="BQ37" s="77"/>
      <c r="BR37" s="95"/>
      <c r="BS37" s="77"/>
      <c r="BT37" s="95"/>
      <c r="BU37" s="77"/>
      <c r="BV37" s="95"/>
      <c r="BW37" s="77"/>
      <c r="BX37" s="95"/>
      <c r="BY37" s="77"/>
      <c r="BZ37" s="94"/>
      <c r="CA37" s="76"/>
      <c r="CB37" s="94"/>
      <c r="CC37" s="76"/>
      <c r="CD37" s="95"/>
      <c r="CE37" s="77"/>
      <c r="CF37" s="95"/>
      <c r="CG37" s="77"/>
      <c r="CH37" s="95"/>
      <c r="CI37" s="77"/>
      <c r="CJ37" s="95"/>
      <c r="CK37" s="77"/>
      <c r="CL37" s="95"/>
      <c r="CM37" s="77"/>
      <c r="CN37" s="95"/>
      <c r="CO37" s="77"/>
      <c r="CP37" s="95"/>
      <c r="CQ37" s="77"/>
      <c r="CR37" s="95"/>
      <c r="CS37" s="77"/>
      <c r="CT37" s="95"/>
      <c r="CU37" s="77"/>
      <c r="CV37" s="95"/>
      <c r="CW37" s="77"/>
      <c r="CX37" s="95"/>
      <c r="CY37" s="77"/>
      <c r="CZ37" s="95"/>
      <c r="DA37" s="77"/>
      <c r="DB37" s="95"/>
      <c r="DC37" s="77"/>
      <c r="DD37" s="95"/>
      <c r="DE37" s="77"/>
      <c r="DF37" s="95"/>
      <c r="DG37" s="77"/>
      <c r="DH37" s="97"/>
      <c r="DI37" s="78"/>
      <c r="DL37" s="15"/>
    </row>
    <row r="38" spans="1:116" s="26" customFormat="1">
      <c r="A38" s="50" t="s">
        <v>70</v>
      </c>
      <c r="B38" s="60">
        <f>+'Deuda Interna colones'!B39/'Deuda Interna dólares'!B82</f>
        <v>2341.5802820958884</v>
      </c>
      <c r="C38" s="76"/>
      <c r="D38" s="61">
        <f>+'Deuda Interna colones'!D39/'Deuda Interna dólares'!D82</f>
        <v>163.78551988553545</v>
      </c>
      <c r="E38" s="77"/>
      <c r="F38" s="61">
        <f>+'Deuda Interna colones'!F39/'Deuda Interna dólares'!F82</f>
        <v>326.35017563596085</v>
      </c>
      <c r="G38" s="77"/>
      <c r="H38" s="61">
        <f>+'Deuda Interna colones'!H39/'Deuda Interna dólares'!H82</f>
        <v>362.58506774585101</v>
      </c>
      <c r="I38" s="77"/>
      <c r="J38" s="61">
        <f>+'Deuda Interna colones'!J39/'Deuda Interna dólares'!J82</f>
        <v>85.321748610916003</v>
      </c>
      <c r="K38" s="77"/>
      <c r="L38" s="61">
        <f>+'Deuda Interna colones'!L39/'Deuda Interna dólares'!L82</f>
        <v>98.703780325958505</v>
      </c>
      <c r="M38" s="77"/>
      <c r="N38" s="61">
        <f>+'Deuda Interna colones'!N39/'Deuda Interna dólares'!N82</f>
        <v>249.26408338325862</v>
      </c>
      <c r="O38" s="77"/>
      <c r="P38" s="61">
        <f>+'Deuda Interna colones'!P39/'Deuda Interna dólares'!P82</f>
        <v>224.82278314595339</v>
      </c>
      <c r="Q38" s="77"/>
      <c r="R38" s="61">
        <f>+'Deuda Interna colones'!R39/'Deuda Interna dólares'!R82</f>
        <v>405.51840769585226</v>
      </c>
      <c r="S38" s="77"/>
      <c r="T38" s="61">
        <f>+'Deuda Interna colones'!T39/'Deuda Interna dólares'!T82</f>
        <v>276.76937781163326</v>
      </c>
      <c r="U38" s="77"/>
      <c r="V38" s="61">
        <f>+'Deuda Interna colones'!V39/'Deuda Interna dólares'!V82</f>
        <v>68.74203286167868</v>
      </c>
      <c r="W38" s="77"/>
      <c r="X38" s="61">
        <f>+'Deuda Interna colones'!X39/'Deuda Interna dólares'!X82</f>
        <v>112.73517458647902</v>
      </c>
      <c r="Y38" s="77"/>
      <c r="Z38" s="61">
        <f>+'Deuda Interna colones'!Z39/'Deuda Interna dólares'!Z82</f>
        <v>2568.3452598130061</v>
      </c>
      <c r="AA38" s="77"/>
      <c r="AB38" s="61">
        <f>+'Deuda Interna colones'!AB39/'Deuda Interna dólares'!AB82</f>
        <v>228.27358374960266</v>
      </c>
      <c r="AC38" s="77"/>
      <c r="AD38" s="61">
        <f>+'Deuda Interna colones'!AD39/'Deuda Interna dólares'!AD82</f>
        <v>419.62257649468887</v>
      </c>
      <c r="AE38" s="77"/>
      <c r="AF38" s="60">
        <f>+'Deuda Interna colones'!AF39/'Deuda Interna dólares'!AF82</f>
        <v>249.65865820054873</v>
      </c>
      <c r="AG38" s="76"/>
      <c r="AH38" s="60">
        <f>+'Deuda Interna colones'!AH39/'Deuda Interna dólares'!AH82</f>
        <v>50.036576619650972</v>
      </c>
      <c r="AI38" s="76"/>
      <c r="AJ38" s="60">
        <f>+'Deuda Interna colones'!AJ39/'Deuda Interna dólares'!AJ82</f>
        <v>82.719517828527998</v>
      </c>
      <c r="AK38" s="76"/>
      <c r="AL38" s="60">
        <f>+'Deuda Interna colones'!AL39/'Deuda Interna dólares'!AL82</f>
        <v>281.95823749634229</v>
      </c>
      <c r="AM38" s="76"/>
      <c r="AN38" s="60">
        <f>+'Deuda Interna colones'!AN39/'Deuda Interna dólares'!AN82</f>
        <v>259.67839315126804</v>
      </c>
      <c r="AO38" s="76"/>
      <c r="AP38" s="61">
        <f>+'Deuda Interna colones'!AP39/'Deuda Interna dólares'!AP82</f>
        <v>416.70747236159986</v>
      </c>
      <c r="AQ38" s="77"/>
      <c r="AR38" s="61">
        <f>+'Deuda Interna colones'!AR39/'Deuda Interna dólares'!AR82</f>
        <v>278.80644085030667</v>
      </c>
      <c r="AS38" s="77"/>
      <c r="AT38" s="61">
        <f>+'Deuda Interna colones'!AT39/'Deuda Interna dólares'!AT82</f>
        <v>58.059737834574307</v>
      </c>
      <c r="AU38" s="77"/>
      <c r="AV38" s="61">
        <f>+'Deuda Interna colones'!AV39/'Deuda Interna dólares'!AV82</f>
        <v>100.93658450679365</v>
      </c>
      <c r="AW38" s="77"/>
      <c r="AX38" s="61">
        <f>+'Deuda Interna colones'!AX39/'Deuda Interna dólares'!AX82</f>
        <v>2905.4346001136078</v>
      </c>
      <c r="AY38" s="77"/>
      <c r="AZ38" s="61">
        <f>+'Deuda Interna colones'!AZ39/'Deuda Interna dólares'!AZ82</f>
        <v>307.50239917826985</v>
      </c>
      <c r="BA38" s="77"/>
      <c r="BB38" s="61">
        <f>+'Deuda Interna colones'!BB39/'Deuda Interna dólares'!BB82</f>
        <v>430.53842407869342</v>
      </c>
      <c r="BC38" s="77"/>
      <c r="BD38" s="61">
        <f>+'Deuda Interna colones'!BD39/'Deuda Interna dólares'!BD82</f>
        <v>336.24049059663224</v>
      </c>
      <c r="BE38" s="77"/>
      <c r="BF38" s="61">
        <f>+'Deuda Interna colones'!BF39/'Deuda Interna dólares'!BF82</f>
        <v>115.11375655896188</v>
      </c>
      <c r="BG38" s="77"/>
      <c r="BH38" s="61">
        <f>+'Deuda Interna colones'!BH39/'Deuda Interna dólares'!BH82</f>
        <v>129.29919745441404</v>
      </c>
      <c r="BI38" s="77"/>
      <c r="BJ38" s="61">
        <f>+'Deuda Interna colones'!BJ39/'Deuda Interna dólares'!BJ82</f>
        <v>263.75389978727594</v>
      </c>
      <c r="BK38" s="77"/>
      <c r="BL38" s="61">
        <f>+'Deuda Interna colones'!BL39/'Deuda Interna dólares'!BL82</f>
        <v>349.30913244110775</v>
      </c>
      <c r="BM38" s="77"/>
      <c r="BN38" s="61">
        <f>+'Deuda Interna colones'!BN39/'Deuda Interna dólares'!BN82</f>
        <v>571.1105780562001</v>
      </c>
      <c r="BO38" s="77"/>
      <c r="BP38" s="61">
        <f>+'Deuda Interna colones'!BP39/'Deuda Interna dólares'!BP82</f>
        <v>272.95402355762258</v>
      </c>
      <c r="BQ38" s="77"/>
      <c r="BR38" s="61">
        <f>+'Deuda Interna colones'!BR39/'Deuda Interna dólares'!BR82</f>
        <v>165.03599074499053</v>
      </c>
      <c r="BS38" s="77"/>
      <c r="BT38" s="61">
        <f>+'Deuda Interna colones'!BT39/'Deuda Interna dólares'!BT82</f>
        <v>141.92496991814735</v>
      </c>
      <c r="BU38" s="77"/>
      <c r="BV38" s="61">
        <f>+'Deuda Interna colones'!BV39/'Deuda Interna dólares'!BV82</f>
        <v>3551.2955578304463</v>
      </c>
      <c r="BW38" s="77"/>
      <c r="BX38" s="61">
        <f>+'Deuda Interna colones'!BX39/'Deuda Interna dólares'!BX82</f>
        <v>327.67726049177094</v>
      </c>
      <c r="BY38" s="77"/>
      <c r="BZ38" s="60">
        <f>+'Deuda Interna colones'!BZ39/'Deuda Interna dólares'!BZ82</f>
        <v>574.79347657102664</v>
      </c>
      <c r="CA38" s="76"/>
      <c r="CB38" s="60">
        <f>+'Deuda Interna colones'!CB39/'Deuda Interna dólares'!CB82</f>
        <v>224.35867622423129</v>
      </c>
      <c r="CC38" s="76"/>
      <c r="CD38" s="61">
        <f>+'Deuda Interna colones'!CD39/'Deuda Interna dólares'!CD82</f>
        <v>188.85539471283263</v>
      </c>
      <c r="CE38" s="77"/>
      <c r="CF38" s="61">
        <f>+'Deuda Interna colones'!CF39/'Deuda Interna dólares'!CF82</f>
        <v>135.20292940355586</v>
      </c>
      <c r="CG38" s="77"/>
      <c r="CH38" s="61">
        <f>+'Deuda Interna colones'!CH39/'Deuda Interna dólares'!CH82</f>
        <v>316.35850949612575</v>
      </c>
      <c r="CI38" s="77"/>
      <c r="CJ38" s="61">
        <f>+'Deuda Interna colones'!CJ39/'Deuda Interna dólares'!CJ82</f>
        <v>360.48006105705019</v>
      </c>
      <c r="CK38" s="77"/>
      <c r="CL38" s="61">
        <f>+'Deuda Interna colones'!CL39/'Deuda Interna dólares'!CL82</f>
        <v>537.62861531853559</v>
      </c>
      <c r="CM38" s="77"/>
      <c r="CN38" s="61">
        <f>+'Deuda Interna colones'!CN39/'Deuda Interna dólares'!CN82</f>
        <v>290.91633163969868</v>
      </c>
      <c r="CO38" s="77"/>
      <c r="CP38" s="61">
        <f>+'Deuda Interna colones'!CP39/'Deuda Interna dólares'!CP82</f>
        <v>157.45117561124314</v>
      </c>
      <c r="CQ38" s="77"/>
      <c r="CR38" s="61">
        <f>+'Deuda Interna colones'!CR39/'Deuda Interna dólares'!CR82</f>
        <v>153.13729249668555</v>
      </c>
      <c r="CS38" s="77"/>
      <c r="CT38" s="61">
        <f>+'Deuda Interna colones'!CT39/'Deuda Interna dólares'!CT82</f>
        <v>3640.8495689780716</v>
      </c>
      <c r="CU38" s="77"/>
      <c r="CV38" s="61">
        <f>+'Deuda Interna colones'!CV39/'Deuda Interna dólares'!CV82</f>
        <v>294.4638475586986</v>
      </c>
      <c r="CW38" s="77"/>
      <c r="CX38" s="61">
        <f>+'Deuda Interna colones'!CX39/'Deuda Interna dólares'!CX82</f>
        <v>494.78972334291876</v>
      </c>
      <c r="CY38" s="77"/>
      <c r="CZ38" s="61">
        <f>+'Deuda Interna colones'!CZ39/'Deuda Interna dólares'!CZ82</f>
        <v>300.37385648117402</v>
      </c>
      <c r="DA38" s="77"/>
      <c r="DB38" s="61">
        <f>+'Deuda Interna colones'!DB39/'Deuda Interna dólares'!DB82</f>
        <v>166.77110791711161</v>
      </c>
      <c r="DC38" s="77"/>
      <c r="DD38" s="61">
        <f>+'Deuda Interna colones'!DD39/'Deuda Interna dólares'!DD82</f>
        <v>152.32708158184718</v>
      </c>
      <c r="DE38" s="77"/>
      <c r="DF38" s="61">
        <f>+'Deuda Interna colones'!DF39/'Deuda Interna dólares'!DF82</f>
        <v>342.74498362688712</v>
      </c>
      <c r="DG38" s="77"/>
      <c r="DH38" s="62">
        <f>+'Deuda Interna colones'!DH39/'Deuda Interna dólares'!DH82</f>
        <v>275.19149376935735</v>
      </c>
      <c r="DI38" s="78"/>
      <c r="DL38" s="15"/>
    </row>
    <row r="39" spans="1:116" s="26" customFormat="1">
      <c r="A39" s="63" t="s">
        <v>53</v>
      </c>
      <c r="B39" s="64">
        <f>+B38/B63</f>
        <v>3.9506642582096387E-2</v>
      </c>
      <c r="C39" s="76"/>
      <c r="D39" s="66">
        <v>0</v>
      </c>
      <c r="E39" s="77"/>
      <c r="F39" s="66">
        <v>0</v>
      </c>
      <c r="G39" s="77"/>
      <c r="H39" s="66">
        <v>0</v>
      </c>
      <c r="I39" s="77"/>
      <c r="J39" s="66">
        <v>0</v>
      </c>
      <c r="K39" s="77"/>
      <c r="L39" s="66">
        <v>0</v>
      </c>
      <c r="M39" s="77"/>
      <c r="N39" s="66">
        <v>0</v>
      </c>
      <c r="O39" s="77"/>
      <c r="P39" s="66">
        <v>0</v>
      </c>
      <c r="Q39" s="77"/>
      <c r="R39" s="66">
        <v>0</v>
      </c>
      <c r="S39" s="77"/>
      <c r="T39" s="66">
        <v>0</v>
      </c>
      <c r="U39" s="77"/>
      <c r="V39" s="66">
        <v>0</v>
      </c>
      <c r="W39" s="77"/>
      <c r="X39" s="66">
        <v>0</v>
      </c>
      <c r="Y39" s="77"/>
      <c r="Z39" s="66">
        <f>+Z38/Z63</f>
        <v>4.0930098324963735E-2</v>
      </c>
      <c r="AA39" s="77"/>
      <c r="AB39" s="66">
        <v>0</v>
      </c>
      <c r="AC39" s="77"/>
      <c r="AD39" s="66">
        <v>0</v>
      </c>
      <c r="AE39" s="77"/>
      <c r="AF39" s="64">
        <v>0</v>
      </c>
      <c r="AG39" s="76"/>
      <c r="AH39" s="64">
        <v>0</v>
      </c>
      <c r="AI39" s="76"/>
      <c r="AJ39" s="64">
        <v>0</v>
      </c>
      <c r="AK39" s="76"/>
      <c r="AL39" s="64">
        <v>0</v>
      </c>
      <c r="AM39" s="76"/>
      <c r="AN39" s="64">
        <v>0</v>
      </c>
      <c r="AO39" s="76"/>
      <c r="AP39" s="66">
        <v>0</v>
      </c>
      <c r="AQ39" s="77"/>
      <c r="AR39" s="66">
        <v>0</v>
      </c>
      <c r="AS39" s="77"/>
      <c r="AT39" s="66">
        <v>0</v>
      </c>
      <c r="AU39" s="77"/>
      <c r="AV39" s="66">
        <v>0</v>
      </c>
      <c r="AW39" s="77"/>
      <c r="AX39" s="66">
        <f>+AX38/AX63</f>
        <v>3.8750340320502362E-2</v>
      </c>
      <c r="AY39" s="77"/>
      <c r="AZ39" s="66"/>
      <c r="BA39" s="77"/>
      <c r="BB39" s="68"/>
      <c r="BC39" s="77"/>
      <c r="BD39" s="68"/>
      <c r="BE39" s="77"/>
      <c r="BF39" s="68"/>
      <c r="BG39" s="77"/>
      <c r="BH39" s="68"/>
      <c r="BI39" s="77"/>
      <c r="BJ39" s="68"/>
      <c r="BK39" s="77"/>
      <c r="BL39" s="68"/>
      <c r="BM39" s="77"/>
      <c r="BN39" s="68"/>
      <c r="BO39" s="77"/>
      <c r="BP39" s="68"/>
      <c r="BQ39" s="77"/>
      <c r="BR39" s="68"/>
      <c r="BS39" s="77"/>
      <c r="BT39" s="68"/>
      <c r="BU39" s="77"/>
      <c r="BV39" s="66">
        <f>+BV38/BV63</f>
        <v>3.9522169045311625E-2</v>
      </c>
      <c r="BW39" s="77"/>
      <c r="BX39" s="66"/>
      <c r="BY39" s="77"/>
      <c r="BZ39" s="64"/>
      <c r="CA39" s="76"/>
      <c r="CB39" s="64"/>
      <c r="CC39" s="76"/>
      <c r="CD39" s="66"/>
      <c r="CE39" s="77"/>
      <c r="CF39" s="66"/>
      <c r="CG39" s="77"/>
      <c r="CH39" s="66"/>
      <c r="CI39" s="77"/>
      <c r="CJ39" s="66"/>
      <c r="CK39" s="77"/>
      <c r="CL39" s="66"/>
      <c r="CM39" s="77"/>
      <c r="CN39" s="66"/>
      <c r="CO39" s="77"/>
      <c r="CP39" s="66"/>
      <c r="CQ39" s="77"/>
      <c r="CR39" s="66"/>
      <c r="CS39" s="77"/>
      <c r="CT39" s="66">
        <f>+CT38/CT63</f>
        <v>3.7918524637572518E-2</v>
      </c>
      <c r="CU39" s="77"/>
      <c r="CV39" s="68"/>
      <c r="CW39" s="77"/>
      <c r="CX39" s="68"/>
      <c r="CY39" s="77"/>
      <c r="CZ39" s="68"/>
      <c r="DA39" s="77"/>
      <c r="DB39" s="68"/>
      <c r="DC39" s="77"/>
      <c r="DD39" s="68"/>
      <c r="DE39" s="77"/>
      <c r="DF39" s="68"/>
      <c r="DG39" s="77"/>
      <c r="DH39" s="69"/>
      <c r="DI39" s="78"/>
      <c r="DL39" s="15"/>
    </row>
    <row r="40" spans="1:116" s="26" customFormat="1">
      <c r="A40" s="63" t="s">
        <v>71</v>
      </c>
      <c r="B40" s="64">
        <f>+B38/B66</f>
        <v>0.30711274310638509</v>
      </c>
      <c r="C40" s="76"/>
      <c r="D40" s="66">
        <f>+D38/D66</f>
        <v>0.2078734998611062</v>
      </c>
      <c r="E40" s="77"/>
      <c r="F40" s="66">
        <f>+F38/F66</f>
        <v>0.22148466213504406</v>
      </c>
      <c r="G40" s="77"/>
      <c r="H40" s="66">
        <f>+H38/H66</f>
        <v>0.12832367235612191</v>
      </c>
      <c r="I40" s="77"/>
      <c r="J40" s="66">
        <f>+J38/J66</f>
        <v>2.3980613788875657E-2</v>
      </c>
      <c r="K40" s="77"/>
      <c r="L40" s="66">
        <f>+L38/L66</f>
        <v>2.3485406607343759E-2</v>
      </c>
      <c r="M40" s="77"/>
      <c r="N40" s="66">
        <f>+N38/N66</f>
        <v>4.9218082737899099E-2</v>
      </c>
      <c r="O40" s="77"/>
      <c r="P40" s="66">
        <f>+P38/P66</f>
        <v>3.896973324725226E-2</v>
      </c>
      <c r="Q40" s="77"/>
      <c r="R40" s="66">
        <f>+R38/R66</f>
        <v>6.3151472143732679E-2</v>
      </c>
      <c r="S40" s="77"/>
      <c r="T40" s="66">
        <f>+T38/T66</f>
        <v>3.8263072636124676E-2</v>
      </c>
      <c r="U40" s="77"/>
      <c r="V40" s="66">
        <f>+V38/V66</f>
        <v>8.750674116511219E-3</v>
      </c>
      <c r="W40" s="77"/>
      <c r="X40" s="66">
        <f>+X38/X66</f>
        <v>1.2905334951660531E-2</v>
      </c>
      <c r="Y40" s="77"/>
      <c r="Z40" s="66">
        <f>+Z38/Z66</f>
        <v>0.2611799720689103</v>
      </c>
      <c r="AA40" s="77"/>
      <c r="AB40" s="66">
        <f>+AB38/AB66</f>
        <v>0.24122571479796281</v>
      </c>
      <c r="AC40" s="77"/>
      <c r="AD40" s="66">
        <f>+AD38/AD66</f>
        <v>0.24565634109518855</v>
      </c>
      <c r="AE40" s="77"/>
      <c r="AF40" s="64">
        <f>+AF38/AF66</f>
        <v>8.6005661004689427E-2</v>
      </c>
      <c r="AG40" s="76"/>
      <c r="AH40" s="64">
        <f>+AH38/AH66</f>
        <v>1.4015201993651869E-2</v>
      </c>
      <c r="AI40" s="76"/>
      <c r="AJ40" s="64">
        <f>+AJ38/AJ66</f>
        <v>1.9760395404522599E-2</v>
      </c>
      <c r="AK40" s="76"/>
      <c r="AL40" s="64">
        <f>+AL38/AL66</f>
        <v>5.5280954163255888E-2</v>
      </c>
      <c r="AM40" s="76"/>
      <c r="AN40" s="64">
        <f>+AN38/AN66</f>
        <v>4.2402468458939073E-2</v>
      </c>
      <c r="AO40" s="76"/>
      <c r="AP40" s="66">
        <f>+AP38/AP66</f>
        <v>5.7143602734743511E-2</v>
      </c>
      <c r="AQ40" s="77"/>
      <c r="AR40" s="66">
        <f>+AR38/AR66</f>
        <v>3.2133709583566088E-2</v>
      </c>
      <c r="AS40" s="77"/>
      <c r="AT40" s="66">
        <f>+AT38/AT66</f>
        <v>6.0137028640909595E-3</v>
      </c>
      <c r="AU40" s="77"/>
      <c r="AV40" s="66">
        <f>+AV38/AV66</f>
        <v>9.3697864477051661E-3</v>
      </c>
      <c r="AW40" s="77"/>
      <c r="AX40" s="66">
        <f>+AX38/AX66</f>
        <v>0.23677488770142563</v>
      </c>
      <c r="AY40" s="77"/>
      <c r="AZ40" s="66">
        <f>+AZ38/AZ66</f>
        <v>0.25328606084200006</v>
      </c>
      <c r="BA40" s="77"/>
      <c r="BB40" s="66">
        <f>+BB38/BB66</f>
        <v>0.20929219446552194</v>
      </c>
      <c r="BC40" s="77"/>
      <c r="BD40" s="66">
        <f>+BD38/BD66</f>
        <v>9.0702206462884044E-2</v>
      </c>
      <c r="BE40" s="77"/>
      <c r="BF40" s="66">
        <f>+BF38/BF66</f>
        <v>2.5169352173120281E-2</v>
      </c>
      <c r="BG40" s="77"/>
      <c r="BH40" s="66">
        <f>+BH38/BH66</f>
        <v>2.3306186381432881E-2</v>
      </c>
      <c r="BI40" s="77"/>
      <c r="BJ40" s="66">
        <f>+BJ38/BJ66</f>
        <v>3.9374550233954746E-2</v>
      </c>
      <c r="BK40" s="77"/>
      <c r="BL40" s="66">
        <f>+BL38/BL66</f>
        <v>4.545203047807838E-2</v>
      </c>
      <c r="BM40" s="77"/>
      <c r="BN40" s="66">
        <f>+BN38/BN66</f>
        <v>6.550899915676886E-2</v>
      </c>
      <c r="BO40" s="77"/>
      <c r="BP40" s="66">
        <f>+BP38/BP66</f>
        <v>2.7816366523963385E-2</v>
      </c>
      <c r="BQ40" s="77"/>
      <c r="BR40" s="66">
        <f>+BR38/BR66</f>
        <v>1.5124633629293694E-2</v>
      </c>
      <c r="BS40" s="77"/>
      <c r="BT40" s="66">
        <f>+BT38/BT66</f>
        <v>1.1918993045731322E-2</v>
      </c>
      <c r="BU40" s="77"/>
      <c r="BV40" s="66">
        <f>+BV38/BV66</f>
        <v>0.25922166054302714</v>
      </c>
      <c r="BW40" s="77"/>
      <c r="BX40" s="66">
        <f>+BX38/BX66</f>
        <v>0.25305843809979184</v>
      </c>
      <c r="BY40" s="77"/>
      <c r="BZ40" s="64">
        <f>+BZ38/BZ66</f>
        <v>0.44192281758396662</v>
      </c>
      <c r="CA40" s="76"/>
      <c r="CB40" s="64">
        <f>+CB38/CB66</f>
        <v>9.4456028191920435E-2</v>
      </c>
      <c r="CC40" s="76"/>
      <c r="CD40" s="66">
        <f>+CD38/CD66</f>
        <v>3.8304504657251451E-2</v>
      </c>
      <c r="CE40" s="77"/>
      <c r="CF40" s="66">
        <f>+CF38/CF66</f>
        <v>2.3660505403432619E-2</v>
      </c>
      <c r="CG40" s="77"/>
      <c r="CH40" s="66">
        <f>+CH38/CH66</f>
        <v>4.4835887311184992E-2</v>
      </c>
      <c r="CI40" s="77"/>
      <c r="CJ40" s="66">
        <f>+CJ38/CJ66</f>
        <v>4.4099297670047853E-2</v>
      </c>
      <c r="CK40" s="77"/>
      <c r="CL40" s="66">
        <f>+CL38/CL66</f>
        <v>5.8361834551891381E-2</v>
      </c>
      <c r="CM40" s="77"/>
      <c r="CN40" s="66">
        <f>+CN38/CN66</f>
        <v>2.7704559120682981E-2</v>
      </c>
      <c r="CO40" s="77"/>
      <c r="CP40" s="66">
        <f>+CP38/CP66</f>
        <v>1.3386941579521288E-2</v>
      </c>
      <c r="CQ40" s="77"/>
      <c r="CR40" s="66">
        <f>+CR38/CR66</f>
        <v>1.187448355780419E-2</v>
      </c>
      <c r="CS40" s="77"/>
      <c r="CT40" s="66">
        <f>+CT38/CT66</f>
        <v>0.25159256286233439</v>
      </c>
      <c r="CU40" s="77"/>
      <c r="CV40" s="66">
        <f>+CV38/CV66</f>
        <v>0.21496967292265107</v>
      </c>
      <c r="CW40" s="77"/>
      <c r="CX40" s="66">
        <f>+CX38/CX66</f>
        <v>0.20823378141386409</v>
      </c>
      <c r="CY40" s="77"/>
      <c r="CZ40" s="66">
        <f>+CZ38/CZ66</f>
        <v>7.477874031074204E-2</v>
      </c>
      <c r="DA40" s="77"/>
      <c r="DB40" s="66">
        <f>+DB38/DB66</f>
        <v>3.2825999525590198E-2</v>
      </c>
      <c r="DC40" s="77"/>
      <c r="DD40" s="66">
        <f>+DD38/DD66</f>
        <v>2.4860605137032959E-2</v>
      </c>
      <c r="DE40" s="77"/>
      <c r="DF40" s="66">
        <f>+DF38/DF66</f>
        <v>4.6010763036257486E-2</v>
      </c>
      <c r="DG40" s="77"/>
      <c r="DH40" s="74">
        <f>+DH38/DH66</f>
        <v>3.7010812089632472E-2</v>
      </c>
      <c r="DI40" s="78"/>
      <c r="DL40" s="15"/>
    </row>
    <row r="41" spans="1:116" s="26" customFormat="1">
      <c r="A41" s="63" t="s">
        <v>72</v>
      </c>
      <c r="B41" s="64">
        <f>+B38/B68</f>
        <v>0.18768008372634931</v>
      </c>
      <c r="C41" s="76"/>
      <c r="D41" s="66">
        <f>+D38/D68</f>
        <v>0.15056076692473436</v>
      </c>
      <c r="E41" s="77"/>
      <c r="F41" s="66">
        <f>+F38/F68</f>
        <v>0.14713875856704625</v>
      </c>
      <c r="G41" s="77"/>
      <c r="H41" s="66">
        <f>+H38/H68</f>
        <v>0.104143942021914</v>
      </c>
      <c r="I41" s="77"/>
      <c r="J41" s="66">
        <f>+J38/J68</f>
        <v>1.9720267508456631E-2</v>
      </c>
      <c r="K41" s="77"/>
      <c r="L41" s="66">
        <f>+L38/L68</f>
        <v>1.899865267093406E-2</v>
      </c>
      <c r="M41" s="77"/>
      <c r="N41" s="66">
        <f>+N38/N68</f>
        <v>3.971771779293317E-2</v>
      </c>
      <c r="O41" s="77"/>
      <c r="P41" s="66">
        <f>+P38/P68</f>
        <v>3.0636345200032847E-2</v>
      </c>
      <c r="Q41" s="77"/>
      <c r="R41" s="66">
        <f>+R38/R68</f>
        <v>4.7458441198946051E-2</v>
      </c>
      <c r="S41" s="77"/>
      <c r="T41" s="66">
        <f>+T38/T68</f>
        <v>2.8805598892098605E-2</v>
      </c>
      <c r="U41" s="77"/>
      <c r="V41" s="66">
        <f>+V38/V68</f>
        <v>6.6990139682197268E-3</v>
      </c>
      <c r="W41" s="77"/>
      <c r="X41" s="66">
        <f>+X38/X68</f>
        <v>9.9068089751276345E-3</v>
      </c>
      <c r="Y41" s="77"/>
      <c r="Z41" s="66">
        <f>+Z38/Z68</f>
        <v>0.1980284588527319</v>
      </c>
      <c r="AA41" s="77"/>
      <c r="AB41" s="66">
        <f>+AB38/AB68</f>
        <v>0.20187116622931522</v>
      </c>
      <c r="AC41" s="77"/>
      <c r="AD41" s="66">
        <f>+AD38/AD68</f>
        <v>0.17647719287741281</v>
      </c>
      <c r="AE41" s="77"/>
      <c r="AF41" s="64">
        <f>+AF38/AF68</f>
        <v>7.3452154622887095E-2</v>
      </c>
      <c r="AG41" s="76"/>
      <c r="AH41" s="64">
        <f>+AH38/AH68</f>
        <v>1.2160202943341348E-2</v>
      </c>
      <c r="AI41" s="76"/>
      <c r="AJ41" s="64">
        <f>+AJ38/AJ68</f>
        <v>1.7629688416774366E-2</v>
      </c>
      <c r="AK41" s="76"/>
      <c r="AL41" s="64">
        <f>+AL38/AL68</f>
        <v>4.9133401038483154E-2</v>
      </c>
      <c r="AM41" s="76"/>
      <c r="AN41" s="64">
        <f>+AN38/AN68</f>
        <v>3.783864593559888E-2</v>
      </c>
      <c r="AO41" s="76"/>
      <c r="AP41" s="66">
        <f>+AP38/AP68</f>
        <v>5.019796016429702E-2</v>
      </c>
      <c r="AQ41" s="77"/>
      <c r="AR41" s="66">
        <f>+AR38/AR68</f>
        <v>2.8215498790030411E-2</v>
      </c>
      <c r="AS41" s="77"/>
      <c r="AT41" s="66">
        <f>+AT38/AT68</f>
        <v>5.3000125574784061E-3</v>
      </c>
      <c r="AU41" s="77"/>
      <c r="AV41" s="66">
        <f>+AV38/AV68</f>
        <v>8.250846824638617E-3</v>
      </c>
      <c r="AW41" s="77"/>
      <c r="AX41" s="66">
        <f>+AX38/AX68</f>
        <v>0.20529901669630554</v>
      </c>
      <c r="AY41" s="77"/>
      <c r="AZ41" s="66">
        <f>+AZ38/AZ68</f>
        <v>0.22637358742581234</v>
      </c>
      <c r="BA41" s="77"/>
      <c r="BB41" s="66">
        <f>+BB38/BB68</f>
        <v>0.16093577348733223</v>
      </c>
      <c r="BC41" s="77"/>
      <c r="BD41" s="66">
        <f>+BD38/BD68</f>
        <v>8.06164790387498E-2</v>
      </c>
      <c r="BE41" s="77"/>
      <c r="BF41" s="66">
        <f>+BF38/BF68</f>
        <v>2.2324690275989434E-2</v>
      </c>
      <c r="BG41" s="77"/>
      <c r="BH41" s="66">
        <f>+BH38/BH68</f>
        <v>2.060558848411272E-2</v>
      </c>
      <c r="BI41" s="77"/>
      <c r="BJ41" s="66">
        <f>+BJ38/BJ68</f>
        <v>3.5357066330089559E-2</v>
      </c>
      <c r="BK41" s="77"/>
      <c r="BL41" s="66">
        <f>+BL38/BL68</f>
        <v>3.9694126728297877E-2</v>
      </c>
      <c r="BM41" s="77"/>
      <c r="BN41" s="66">
        <f>+BN38/BN68</f>
        <v>5.4386717498715577E-2</v>
      </c>
      <c r="BO41" s="77"/>
      <c r="BP41" s="66">
        <f>+BP38/BP68</f>
        <v>2.3257281539898506E-2</v>
      </c>
      <c r="BQ41" s="77"/>
      <c r="BR41" s="66">
        <f>+BR38/BR68</f>
        <v>1.2615760368968497E-2</v>
      </c>
      <c r="BS41" s="77"/>
      <c r="BT41" s="66">
        <f>+BT38/BT68</f>
        <v>1.0027787568250252E-2</v>
      </c>
      <c r="BU41" s="77"/>
      <c r="BV41" s="66">
        <f>+BV38/BV68</f>
        <v>0.21342777636156102</v>
      </c>
      <c r="BW41" s="77"/>
      <c r="BX41" s="66">
        <f>+BX38/BX68</f>
        <v>0.21988707009141306</v>
      </c>
      <c r="BY41" s="77"/>
      <c r="BZ41" s="64">
        <f>+BZ38/BZ68</f>
        <v>0.38399475747479672</v>
      </c>
      <c r="CA41" s="76"/>
      <c r="CB41" s="64">
        <f>+CB38/CB68</f>
        <v>0.10571266378935479</v>
      </c>
      <c r="CC41" s="76"/>
      <c r="CD41" s="66">
        <f>+CD38/CD68</f>
        <v>3.144173633204591E-2</v>
      </c>
      <c r="CE41" s="77"/>
      <c r="CF41" s="66">
        <f>+CF38/CF68</f>
        <v>1.9402701647402373E-2</v>
      </c>
      <c r="CG41" s="77"/>
      <c r="CH41" s="66">
        <f>+CH38/CH68</f>
        <v>3.7561724203798011E-2</v>
      </c>
      <c r="CI41" s="77"/>
      <c r="CJ41" s="66">
        <f>+CJ38/CJ68</f>
        <v>3.6364300911300704E-2</v>
      </c>
      <c r="CK41" s="77"/>
      <c r="CL41" s="66">
        <f>+CL38/CL68</f>
        <v>4.6220755118539805E-2</v>
      </c>
      <c r="CM41" s="77"/>
      <c r="CN41" s="66">
        <f>+CN38/CN68</f>
        <v>2.2220939647806113E-2</v>
      </c>
      <c r="CO41" s="77"/>
      <c r="CP41" s="66">
        <f>+CP38/CP68</f>
        <v>1.0838536588186839E-2</v>
      </c>
      <c r="CQ41" s="77"/>
      <c r="CR41" s="66">
        <f>+CR38/CR68</f>
        <v>9.5658488068775267E-3</v>
      </c>
      <c r="CS41" s="77"/>
      <c r="CT41" s="66">
        <f>+CT38/CT68</f>
        <v>0.2010417711138596</v>
      </c>
      <c r="CU41" s="77"/>
      <c r="CV41" s="66">
        <f>+CV38/CV68</f>
        <v>0.19168380103745933</v>
      </c>
      <c r="CW41" s="77"/>
      <c r="CX41" s="66">
        <f>+CX38/CX68</f>
        <v>0.15666342128606744</v>
      </c>
      <c r="CY41" s="77"/>
      <c r="CZ41" s="66">
        <f>+CZ38/CZ68</f>
        <v>6.3355969868068754E-2</v>
      </c>
      <c r="DA41" s="77"/>
      <c r="DB41" s="66">
        <f>+DB38/DB68</f>
        <v>2.810101365407331E-2</v>
      </c>
      <c r="DC41" s="77"/>
      <c r="DD41" s="66">
        <f>+DD38/DD68</f>
        <v>2.0995714088055461E-2</v>
      </c>
      <c r="DE41" s="77"/>
      <c r="DF41" s="66">
        <f>+DF38/DF68</f>
        <v>3.9532787844271285E-2</v>
      </c>
      <c r="DG41" s="77"/>
      <c r="DH41" s="74">
        <f>+DH38/DH68</f>
        <v>3.1799963437481892E-2</v>
      </c>
      <c r="DI41" s="78"/>
      <c r="DL41" s="15"/>
    </row>
    <row r="42" spans="1:116" s="26" customFormat="1">
      <c r="A42" s="63"/>
      <c r="B42" s="59"/>
      <c r="C42" s="76"/>
      <c r="D42" s="92"/>
      <c r="E42" s="77"/>
      <c r="F42" s="92"/>
      <c r="G42" s="77"/>
      <c r="H42" s="92"/>
      <c r="I42" s="77"/>
      <c r="J42" s="92"/>
      <c r="K42" s="77"/>
      <c r="L42" s="92"/>
      <c r="M42" s="77"/>
      <c r="N42" s="92"/>
      <c r="O42" s="77"/>
      <c r="P42" s="92"/>
      <c r="Q42" s="77"/>
      <c r="R42" s="92"/>
      <c r="S42" s="77"/>
      <c r="T42" s="92"/>
      <c r="U42" s="77"/>
      <c r="V42" s="92"/>
      <c r="W42" s="77"/>
      <c r="X42" s="92"/>
      <c r="Y42" s="77"/>
      <c r="Z42" s="92"/>
      <c r="AA42" s="77"/>
      <c r="AB42" s="92"/>
      <c r="AC42" s="77"/>
      <c r="AD42" s="92"/>
      <c r="AE42" s="77"/>
      <c r="AF42" s="59"/>
      <c r="AG42" s="76"/>
      <c r="AH42" s="59"/>
      <c r="AI42" s="76"/>
      <c r="AJ42" s="59"/>
      <c r="AK42" s="76"/>
      <c r="AL42" s="59"/>
      <c r="AM42" s="76"/>
      <c r="AN42" s="59"/>
      <c r="AO42" s="76"/>
      <c r="AP42" s="92"/>
      <c r="AQ42" s="77"/>
      <c r="AR42" s="92"/>
      <c r="AS42" s="77"/>
      <c r="AT42" s="92"/>
      <c r="AU42" s="77"/>
      <c r="AV42" s="92"/>
      <c r="AW42" s="77"/>
      <c r="AX42" s="92"/>
      <c r="AY42" s="77"/>
      <c r="AZ42" s="92"/>
      <c r="BA42" s="77"/>
      <c r="BB42" s="92"/>
      <c r="BC42" s="77"/>
      <c r="BD42" s="92"/>
      <c r="BE42" s="77"/>
      <c r="BF42" s="92"/>
      <c r="BG42" s="77"/>
      <c r="BH42" s="92"/>
      <c r="BI42" s="77"/>
      <c r="BJ42" s="92"/>
      <c r="BK42" s="77"/>
      <c r="BL42" s="92"/>
      <c r="BM42" s="77"/>
      <c r="BN42" s="92"/>
      <c r="BO42" s="77"/>
      <c r="BP42" s="92"/>
      <c r="BQ42" s="77"/>
      <c r="BR42" s="92"/>
      <c r="BS42" s="77"/>
      <c r="BT42" s="92"/>
      <c r="BU42" s="77"/>
      <c r="BV42" s="92"/>
      <c r="BW42" s="77"/>
      <c r="BX42" s="92"/>
      <c r="BY42" s="77"/>
      <c r="BZ42" s="59"/>
      <c r="CA42" s="76"/>
      <c r="CB42" s="59"/>
      <c r="CC42" s="76"/>
      <c r="CD42" s="92"/>
      <c r="CE42" s="77"/>
      <c r="CF42" s="92"/>
      <c r="CG42" s="77"/>
      <c r="CH42" s="92"/>
      <c r="CI42" s="77"/>
      <c r="CJ42" s="92"/>
      <c r="CK42" s="77"/>
      <c r="CL42" s="92"/>
      <c r="CM42" s="77"/>
      <c r="CN42" s="92"/>
      <c r="CO42" s="77"/>
      <c r="CP42" s="92"/>
      <c r="CQ42" s="77"/>
      <c r="CR42" s="92"/>
      <c r="CS42" s="77"/>
      <c r="CT42" s="92"/>
      <c r="CU42" s="77"/>
      <c r="CV42" s="92"/>
      <c r="CW42" s="77"/>
      <c r="CX42" s="92"/>
      <c r="CY42" s="77"/>
      <c r="CZ42" s="92"/>
      <c r="DA42" s="77"/>
      <c r="DB42" s="92"/>
      <c r="DC42" s="77"/>
      <c r="DD42" s="92"/>
      <c r="DE42" s="77"/>
      <c r="DF42" s="92"/>
      <c r="DG42" s="77"/>
      <c r="DH42" s="93"/>
      <c r="DI42" s="78"/>
      <c r="DL42" s="15"/>
    </row>
    <row r="43" spans="1:116" s="90" customFormat="1">
      <c r="A43" s="50" t="s">
        <v>73</v>
      </c>
      <c r="B43" s="51">
        <f t="shared" ref="B43:AG43" si="0">+B50+B56</f>
        <v>39658.824235757165</v>
      </c>
      <c r="C43" s="52">
        <f t="shared" si="0"/>
        <v>1</v>
      </c>
      <c r="D43" s="53">
        <f t="shared" si="0"/>
        <v>40220.07633592307</v>
      </c>
      <c r="E43" s="54">
        <f t="shared" si="0"/>
        <v>1</v>
      </c>
      <c r="F43" s="53">
        <f t="shared" si="0"/>
        <v>40880.970533349799</v>
      </c>
      <c r="G43" s="54">
        <f t="shared" si="0"/>
        <v>1</v>
      </c>
      <c r="H43" s="53">
        <f t="shared" si="0"/>
        <v>41436.922680479416</v>
      </c>
      <c r="I43" s="54">
        <f t="shared" si="0"/>
        <v>1</v>
      </c>
      <c r="J43" s="53">
        <f t="shared" si="0"/>
        <v>41719.39794977595</v>
      </c>
      <c r="K43" s="54">
        <f t="shared" si="0"/>
        <v>1</v>
      </c>
      <c r="L43" s="53">
        <f t="shared" si="0"/>
        <v>41570.873807661133</v>
      </c>
      <c r="M43" s="54">
        <f t="shared" si="0"/>
        <v>1</v>
      </c>
      <c r="N43" s="53">
        <f t="shared" si="0"/>
        <v>41974.021112854112</v>
      </c>
      <c r="O43" s="54">
        <f t="shared" si="0"/>
        <v>1</v>
      </c>
      <c r="P43" s="53">
        <f t="shared" si="0"/>
        <v>42134.120544958925</v>
      </c>
      <c r="Q43" s="54">
        <f t="shared" si="0"/>
        <v>1</v>
      </c>
      <c r="R43" s="53">
        <f t="shared" si="0"/>
        <v>43190.749540413788</v>
      </c>
      <c r="S43" s="54">
        <f t="shared" si="0"/>
        <v>1</v>
      </c>
      <c r="T43" s="53">
        <f t="shared" si="0"/>
        <v>43278.853108518349</v>
      </c>
      <c r="U43" s="54">
        <f t="shared" si="0"/>
        <v>1</v>
      </c>
      <c r="V43" s="53">
        <f t="shared" si="0"/>
        <v>42941.619580879124</v>
      </c>
      <c r="W43" s="54">
        <f t="shared" si="0"/>
        <v>1</v>
      </c>
      <c r="X43" s="53">
        <f t="shared" si="0"/>
        <v>42885.107101311267</v>
      </c>
      <c r="Y43" s="54">
        <f t="shared" si="0"/>
        <v>0.99999999999999989</v>
      </c>
      <c r="Z43" s="53">
        <f t="shared" si="0"/>
        <v>42436.106805758252</v>
      </c>
      <c r="AA43" s="54">
        <f t="shared" si="0"/>
        <v>1</v>
      </c>
      <c r="AB43" s="53">
        <f t="shared" si="0"/>
        <v>42463.830143333333</v>
      </c>
      <c r="AC43" s="54">
        <f t="shared" si="0"/>
        <v>1</v>
      </c>
      <c r="AD43" s="53">
        <f t="shared" si="0"/>
        <v>42972.406598957976</v>
      </c>
      <c r="AE43" s="54">
        <f t="shared" si="0"/>
        <v>1</v>
      </c>
      <c r="AF43" s="51">
        <f t="shared" si="0"/>
        <v>42620.12373261679</v>
      </c>
      <c r="AG43" s="52">
        <f t="shared" si="0"/>
        <v>1</v>
      </c>
      <c r="AH43" s="51">
        <f t="shared" ref="AH43:BM43" si="1">+AH50+AH56</f>
        <v>42920.759462929156</v>
      </c>
      <c r="AI43" s="52">
        <f t="shared" si="1"/>
        <v>0.99999999999999989</v>
      </c>
      <c r="AJ43" s="51">
        <f t="shared" si="1"/>
        <v>42085.785394033053</v>
      </c>
      <c r="AK43" s="52">
        <f t="shared" si="1"/>
        <v>0.99999999999999989</v>
      </c>
      <c r="AL43" s="51">
        <f t="shared" si="1"/>
        <v>41767.324216472392</v>
      </c>
      <c r="AM43" s="52">
        <f t="shared" si="1"/>
        <v>1</v>
      </c>
      <c r="AN43" s="51">
        <f t="shared" si="1"/>
        <v>42541.313123953325</v>
      </c>
      <c r="AO43" s="52">
        <f t="shared" si="1"/>
        <v>1</v>
      </c>
      <c r="AP43" s="53">
        <f t="shared" si="1"/>
        <v>43782.765319063903</v>
      </c>
      <c r="AQ43" s="54">
        <f t="shared" si="1"/>
        <v>1</v>
      </c>
      <c r="AR43" s="53">
        <f t="shared" si="1"/>
        <v>44849.006599195971</v>
      </c>
      <c r="AS43" s="54">
        <f t="shared" si="1"/>
        <v>1</v>
      </c>
      <c r="AT43" s="53">
        <f t="shared" si="1"/>
        <v>45503.321450726609</v>
      </c>
      <c r="AU43" s="54">
        <f t="shared" si="1"/>
        <v>1</v>
      </c>
      <c r="AV43" s="53">
        <f t="shared" si="1"/>
        <v>46947.592419736589</v>
      </c>
      <c r="AW43" s="54">
        <f t="shared" si="1"/>
        <v>1</v>
      </c>
      <c r="AX43" s="53">
        <f t="shared" si="1"/>
        <v>47224.956643887963</v>
      </c>
      <c r="AY43" s="54">
        <f t="shared" si="1"/>
        <v>1</v>
      </c>
      <c r="AZ43" s="53">
        <f t="shared" si="1"/>
        <v>48922.988922012388</v>
      </c>
      <c r="BA43" s="54">
        <f t="shared" si="1"/>
        <v>1</v>
      </c>
      <c r="BB43" s="53">
        <f t="shared" si="1"/>
        <v>49049.671787640727</v>
      </c>
      <c r="BC43" s="54">
        <f t="shared" si="1"/>
        <v>1</v>
      </c>
      <c r="BD43" s="53">
        <f t="shared" si="1"/>
        <v>50313.223927227955</v>
      </c>
      <c r="BE43" s="54">
        <f t="shared" si="1"/>
        <v>0.99999999999999989</v>
      </c>
      <c r="BF43" s="53">
        <f t="shared" si="1"/>
        <v>52069.18166911068</v>
      </c>
      <c r="BG43" s="54">
        <f t="shared" si="1"/>
        <v>1</v>
      </c>
      <c r="BH43" s="53">
        <f t="shared" si="1"/>
        <v>52494.80376343106</v>
      </c>
      <c r="BI43" s="54">
        <f t="shared" si="1"/>
        <v>0.99999999999999989</v>
      </c>
      <c r="BJ43" s="53">
        <f t="shared" si="1"/>
        <v>52263.712118917058</v>
      </c>
      <c r="BK43" s="54">
        <f t="shared" si="1"/>
        <v>1</v>
      </c>
      <c r="BL43" s="53">
        <f t="shared" si="1"/>
        <v>52098.834637842796</v>
      </c>
      <c r="BM43" s="54">
        <f t="shared" si="1"/>
        <v>1</v>
      </c>
      <c r="BN43" s="53">
        <f t="shared" ref="BN43:CS43" si="2">+BN50+BN56</f>
        <v>52667.905442112904</v>
      </c>
      <c r="BO43" s="54">
        <f t="shared" si="2"/>
        <v>1</v>
      </c>
      <c r="BP43" s="53">
        <f t="shared" si="2"/>
        <v>52137.116067150957</v>
      </c>
      <c r="BQ43" s="54">
        <f t="shared" si="2"/>
        <v>1</v>
      </c>
      <c r="BR43" s="53">
        <f t="shared" si="2"/>
        <v>52724.689417841808</v>
      </c>
      <c r="BS43" s="54">
        <f t="shared" si="2"/>
        <v>1</v>
      </c>
      <c r="BT43" s="53">
        <f t="shared" si="2"/>
        <v>54047.937463178008</v>
      </c>
      <c r="BU43" s="54">
        <f t="shared" si="2"/>
        <v>1</v>
      </c>
      <c r="BV43" s="53">
        <f t="shared" si="2"/>
        <v>54919.196333269465</v>
      </c>
      <c r="BW43" s="54">
        <f t="shared" si="2"/>
        <v>1</v>
      </c>
      <c r="BX43" s="53">
        <f t="shared" si="2"/>
        <v>55918.289120426889</v>
      </c>
      <c r="BY43" s="54">
        <f t="shared" si="2"/>
        <v>1</v>
      </c>
      <c r="BZ43" s="51">
        <f t="shared" si="2"/>
        <v>55875.721746099058</v>
      </c>
      <c r="CA43" s="52">
        <f t="shared" si="2"/>
        <v>1</v>
      </c>
      <c r="CB43" s="51">
        <f t="shared" si="2"/>
        <v>56467.444865243553</v>
      </c>
      <c r="CC43" s="52">
        <f t="shared" si="2"/>
        <v>1</v>
      </c>
      <c r="CD43" s="53">
        <f t="shared" si="2"/>
        <v>56504.007118195557</v>
      </c>
      <c r="CE43" s="54">
        <f t="shared" si="2"/>
        <v>1</v>
      </c>
      <c r="CF43" s="53">
        <f t="shared" si="2"/>
        <v>55178.02423785151</v>
      </c>
      <c r="CG43" s="54">
        <f t="shared" si="2"/>
        <v>1</v>
      </c>
      <c r="CH43" s="53">
        <f t="shared" si="2"/>
        <v>55269.140691068082</v>
      </c>
      <c r="CI43" s="54">
        <f t="shared" si="2"/>
        <v>0.99999999999999989</v>
      </c>
      <c r="CJ43" s="53">
        <f t="shared" si="2"/>
        <v>55737.653878430421</v>
      </c>
      <c r="CK43" s="54">
        <f t="shared" si="2"/>
        <v>1</v>
      </c>
      <c r="CL43" s="53">
        <f t="shared" si="2"/>
        <v>56503.462735033827</v>
      </c>
      <c r="CM43" s="54">
        <f t="shared" si="2"/>
        <v>0.99999999999999989</v>
      </c>
      <c r="CN43" s="53">
        <f t="shared" si="2"/>
        <v>56370.047286629582</v>
      </c>
      <c r="CO43" s="54">
        <f t="shared" si="2"/>
        <v>1</v>
      </c>
      <c r="CP43" s="53">
        <f t="shared" si="2"/>
        <v>56994.84630796565</v>
      </c>
      <c r="CQ43" s="54">
        <f t="shared" si="2"/>
        <v>1</v>
      </c>
      <c r="CR43" s="53">
        <f t="shared" si="2"/>
        <v>57600.743883086412</v>
      </c>
      <c r="CS43" s="54">
        <f t="shared" si="2"/>
        <v>1</v>
      </c>
      <c r="CT43" s="53">
        <f t="shared" ref="CT43:CY43" si="3">+CT50+CT56</f>
        <v>57373.834511537745</v>
      </c>
      <c r="CU43" s="54">
        <f t="shared" si="3"/>
        <v>1</v>
      </c>
      <c r="CV43" s="53">
        <f t="shared" si="3"/>
        <v>57546.688080276632</v>
      </c>
      <c r="CW43" s="54">
        <f t="shared" si="3"/>
        <v>1</v>
      </c>
      <c r="CX43" s="53">
        <f t="shared" si="3"/>
        <v>58215.345485398429</v>
      </c>
      <c r="CY43" s="54">
        <f t="shared" si="3"/>
        <v>1</v>
      </c>
      <c r="CZ43" s="53">
        <f t="shared" ref="CZ43:DA43" si="4">+CZ50+CZ56</f>
        <v>58653.782831745644</v>
      </c>
      <c r="DA43" s="54">
        <f t="shared" si="4"/>
        <v>1</v>
      </c>
      <c r="DB43" s="53">
        <f t="shared" ref="DB43:DC43" si="5">+DB50+DB56</f>
        <v>58314.945929368114</v>
      </c>
      <c r="DC43" s="54">
        <f t="shared" si="5"/>
        <v>1</v>
      </c>
      <c r="DD43" s="53">
        <f t="shared" ref="DD43:DE43" si="6">+DD50+DD56</f>
        <v>58537.37869611106</v>
      </c>
      <c r="DE43" s="54">
        <f t="shared" si="6"/>
        <v>1</v>
      </c>
      <c r="DF43" s="53">
        <f t="shared" ref="DF43:DG43" si="7">+DF50+DF56</f>
        <v>58567.385679222774</v>
      </c>
      <c r="DG43" s="54">
        <f t="shared" si="7"/>
        <v>1</v>
      </c>
      <c r="DH43" s="75">
        <f t="shared" ref="DH43:DI43" si="8">+DH50+DH56</f>
        <v>58378.608139153141</v>
      </c>
      <c r="DI43" s="58">
        <f t="shared" si="8"/>
        <v>1</v>
      </c>
      <c r="DL43" s="18"/>
    </row>
    <row r="44" spans="1:116" s="90" customFormat="1" ht="12.75" customHeight="1">
      <c r="A44" s="63" t="s">
        <v>53</v>
      </c>
      <c r="B44" s="64">
        <f>+B43/B63</f>
        <v>0.66911521517675643</v>
      </c>
      <c r="C44" s="52"/>
      <c r="D44" s="66">
        <v>0</v>
      </c>
      <c r="E44" s="54"/>
      <c r="F44" s="66">
        <v>0</v>
      </c>
      <c r="G44" s="54"/>
      <c r="H44" s="66">
        <v>0</v>
      </c>
      <c r="I44" s="54"/>
      <c r="J44" s="66">
        <v>0</v>
      </c>
      <c r="K44" s="54"/>
      <c r="L44" s="66">
        <v>0</v>
      </c>
      <c r="M44" s="54"/>
      <c r="N44" s="66">
        <v>0</v>
      </c>
      <c r="O44" s="54"/>
      <c r="P44" s="66">
        <v>0</v>
      </c>
      <c r="Q44" s="54"/>
      <c r="R44" s="66">
        <v>0</v>
      </c>
      <c r="S44" s="54"/>
      <c r="T44" s="66">
        <v>0</v>
      </c>
      <c r="U44" s="54"/>
      <c r="V44" s="66">
        <v>0</v>
      </c>
      <c r="W44" s="54"/>
      <c r="X44" s="66">
        <v>0</v>
      </c>
      <c r="Y44" s="54"/>
      <c r="Z44" s="66">
        <f>+Z43/Z63</f>
        <v>0.67627746598788974</v>
      </c>
      <c r="AA44" s="54"/>
      <c r="AB44" s="66">
        <v>0</v>
      </c>
      <c r="AC44" s="54"/>
      <c r="AD44" s="66">
        <v>0</v>
      </c>
      <c r="AE44" s="54"/>
      <c r="AF44" s="64">
        <v>0</v>
      </c>
      <c r="AG44" s="52"/>
      <c r="AH44" s="64">
        <v>0</v>
      </c>
      <c r="AI44" s="52"/>
      <c r="AJ44" s="64">
        <v>0</v>
      </c>
      <c r="AK44" s="52"/>
      <c r="AL44" s="64">
        <v>0</v>
      </c>
      <c r="AM44" s="52"/>
      <c r="AN44" s="64">
        <v>0</v>
      </c>
      <c r="AO44" s="52"/>
      <c r="AP44" s="66">
        <v>0</v>
      </c>
      <c r="AQ44" s="54"/>
      <c r="AR44" s="66">
        <v>0</v>
      </c>
      <c r="AS44" s="54"/>
      <c r="AT44" s="66">
        <v>0</v>
      </c>
      <c r="AU44" s="54"/>
      <c r="AV44" s="66">
        <v>0</v>
      </c>
      <c r="AW44" s="54"/>
      <c r="AX44" s="66">
        <f>+AX43/AX63</f>
        <v>0.62984833370541948</v>
      </c>
      <c r="AY44" s="54"/>
      <c r="AZ44" s="66"/>
      <c r="BA44" s="54"/>
      <c r="BB44" s="68"/>
      <c r="BC44" s="54"/>
      <c r="BD44" s="68"/>
      <c r="BE44" s="54"/>
      <c r="BF44" s="68"/>
      <c r="BG44" s="54"/>
      <c r="BH44" s="68"/>
      <c r="BI44" s="54"/>
      <c r="BJ44" s="68"/>
      <c r="BK44" s="54"/>
      <c r="BL44" s="68"/>
      <c r="BM44" s="54"/>
      <c r="BN44" s="68"/>
      <c r="BO44" s="54"/>
      <c r="BP44" s="68"/>
      <c r="BQ44" s="54"/>
      <c r="BR44" s="68"/>
      <c r="BS44" s="54"/>
      <c r="BT44" s="68"/>
      <c r="BU44" s="54"/>
      <c r="BV44" s="66">
        <f>+BV43/BV63</f>
        <v>0.61119265517910015</v>
      </c>
      <c r="BW44" s="54"/>
      <c r="BX44" s="66"/>
      <c r="BY44" s="54"/>
      <c r="BZ44" s="64"/>
      <c r="CA44" s="52"/>
      <c r="CB44" s="64"/>
      <c r="CC44" s="52"/>
      <c r="CD44" s="66"/>
      <c r="CE44" s="54"/>
      <c r="CF44" s="66"/>
      <c r="CG44" s="54"/>
      <c r="CH44" s="66"/>
      <c r="CI44" s="54"/>
      <c r="CJ44" s="66"/>
      <c r="CK44" s="54"/>
      <c r="CL44" s="66"/>
      <c r="CM44" s="54"/>
      <c r="CN44" s="66"/>
      <c r="CO44" s="54"/>
      <c r="CP44" s="66"/>
      <c r="CQ44" s="54"/>
      <c r="CR44" s="66"/>
      <c r="CS44" s="54"/>
      <c r="CT44" s="66">
        <f>+CT43/CT63</f>
        <v>0.59753393164452795</v>
      </c>
      <c r="CU44" s="54"/>
      <c r="CV44" s="68"/>
      <c r="CW44" s="54"/>
      <c r="CX44" s="68"/>
      <c r="CY44" s="54"/>
      <c r="CZ44" s="68"/>
      <c r="DA44" s="54"/>
      <c r="DB44" s="68"/>
      <c r="DC44" s="54"/>
      <c r="DD44" s="68"/>
      <c r="DE44" s="54"/>
      <c r="DF44" s="68"/>
      <c r="DG44" s="54"/>
      <c r="DH44" s="69"/>
      <c r="DI44" s="58"/>
      <c r="DL44" s="18"/>
    </row>
    <row r="45" spans="1:116" s="90" customFormat="1" ht="12.75" customHeight="1">
      <c r="A45" s="63" t="s">
        <v>74</v>
      </c>
      <c r="B45" s="64">
        <f>+B43/B65</f>
        <v>3.3874716408932022</v>
      </c>
      <c r="C45" s="52"/>
      <c r="D45" s="66">
        <v>0</v>
      </c>
      <c r="E45" s="54"/>
      <c r="F45" s="66">
        <v>0</v>
      </c>
      <c r="G45" s="54"/>
      <c r="H45" s="66">
        <v>0</v>
      </c>
      <c r="I45" s="54"/>
      <c r="J45" s="66">
        <v>0</v>
      </c>
      <c r="K45" s="54"/>
      <c r="L45" s="66">
        <v>0</v>
      </c>
      <c r="M45" s="54"/>
      <c r="N45" s="66">
        <v>0</v>
      </c>
      <c r="O45" s="54"/>
      <c r="P45" s="66">
        <v>0</v>
      </c>
      <c r="Q45" s="54"/>
      <c r="R45" s="66">
        <v>0</v>
      </c>
      <c r="S45" s="54"/>
      <c r="T45" s="66">
        <v>0</v>
      </c>
      <c r="U45" s="54"/>
      <c r="V45" s="66">
        <v>0</v>
      </c>
      <c r="W45" s="54"/>
      <c r="X45" s="66">
        <v>0</v>
      </c>
      <c r="Y45" s="54"/>
      <c r="Z45" s="66">
        <f>+Z43/Z65</f>
        <v>2.9314801606630461</v>
      </c>
      <c r="AA45" s="54"/>
      <c r="AB45" s="66">
        <v>0</v>
      </c>
      <c r="AC45" s="54"/>
      <c r="AD45" s="66">
        <v>0</v>
      </c>
      <c r="AE45" s="54"/>
      <c r="AF45" s="64">
        <v>0</v>
      </c>
      <c r="AG45" s="52"/>
      <c r="AH45" s="64">
        <v>0</v>
      </c>
      <c r="AI45" s="52"/>
      <c r="AJ45" s="64">
        <v>0</v>
      </c>
      <c r="AK45" s="52"/>
      <c r="AL45" s="64">
        <v>0</v>
      </c>
      <c r="AM45" s="52"/>
      <c r="AN45" s="64">
        <v>0</v>
      </c>
      <c r="AO45" s="52"/>
      <c r="AP45" s="66">
        <v>0</v>
      </c>
      <c r="AQ45" s="54"/>
      <c r="AR45" s="66">
        <v>0</v>
      </c>
      <c r="AS45" s="54"/>
      <c r="AT45" s="66">
        <v>0</v>
      </c>
      <c r="AU45" s="54"/>
      <c r="AV45" s="66">
        <v>0</v>
      </c>
      <c r="AW45" s="54"/>
      <c r="AX45" s="66">
        <f>+AX43/AX65</f>
        <v>2.8577194285093226</v>
      </c>
      <c r="AY45" s="54"/>
      <c r="AZ45" s="66"/>
      <c r="BA45" s="54"/>
      <c r="BB45" s="68"/>
      <c r="BC45" s="54"/>
      <c r="BD45" s="68"/>
      <c r="BE45" s="54"/>
      <c r="BF45" s="68"/>
      <c r="BG45" s="54"/>
      <c r="BH45" s="68"/>
      <c r="BI45" s="54"/>
      <c r="BJ45" s="68"/>
      <c r="BK45" s="54"/>
      <c r="BL45" s="68"/>
      <c r="BM45" s="54"/>
      <c r="BN45" s="68"/>
      <c r="BO45" s="54"/>
      <c r="BP45" s="68"/>
      <c r="BQ45" s="54"/>
      <c r="BR45" s="68"/>
      <c r="BS45" s="54"/>
      <c r="BT45" s="68"/>
      <c r="BU45" s="54"/>
      <c r="BV45" s="66">
        <f>+BV43/BV65</f>
        <v>2.9208454372168311</v>
      </c>
      <c r="BW45" s="54"/>
      <c r="BX45" s="66"/>
      <c r="BY45" s="54"/>
      <c r="BZ45" s="64"/>
      <c r="CA45" s="52"/>
      <c r="CB45" s="64"/>
      <c r="CC45" s="52"/>
      <c r="CD45" s="66"/>
      <c r="CE45" s="54"/>
      <c r="CF45" s="66"/>
      <c r="CG45" s="54"/>
      <c r="CH45" s="66"/>
      <c r="CI45" s="54"/>
      <c r="CJ45" s="66"/>
      <c r="CK45" s="54"/>
      <c r="CL45" s="66"/>
      <c r="CM45" s="54"/>
      <c r="CN45" s="66"/>
      <c r="CO45" s="54"/>
      <c r="CP45" s="66"/>
      <c r="CQ45" s="54"/>
      <c r="CR45" s="66"/>
      <c r="CS45" s="54"/>
      <c r="CT45" s="66">
        <f>+CT43/CT65</f>
        <v>2.7829760628413731</v>
      </c>
      <c r="CU45" s="54"/>
      <c r="CV45" s="66"/>
      <c r="CW45" s="54"/>
      <c r="CX45" s="66"/>
      <c r="CY45" s="54"/>
      <c r="CZ45" s="66"/>
      <c r="DA45" s="54"/>
      <c r="DB45" s="66"/>
      <c r="DC45" s="54"/>
      <c r="DD45" s="66"/>
      <c r="DE45" s="54"/>
      <c r="DF45" s="66"/>
      <c r="DG45" s="54"/>
      <c r="DH45" s="74"/>
      <c r="DI45" s="58"/>
      <c r="DL45" s="18"/>
    </row>
    <row r="46" spans="1:116" s="90" customFormat="1" ht="12.75" customHeight="1">
      <c r="A46" s="63" t="s">
        <v>71</v>
      </c>
      <c r="B46" s="64">
        <f>+B43/B66</f>
        <v>5.2015001973434822</v>
      </c>
      <c r="C46" s="52"/>
      <c r="D46" s="66">
        <f>+D43/D66</f>
        <v>51.04656405811825</v>
      </c>
      <c r="E46" s="54"/>
      <c r="F46" s="66">
        <f>+F43/F66</f>
        <v>27.744761983618023</v>
      </c>
      <c r="G46" s="54"/>
      <c r="H46" s="66">
        <f>+H43/H66</f>
        <v>14.665077419081449</v>
      </c>
      <c r="I46" s="54"/>
      <c r="J46" s="66">
        <f>+J43/J66</f>
        <v>11.725694632681147</v>
      </c>
      <c r="K46" s="54"/>
      <c r="L46" s="66">
        <f>+L43/L66</f>
        <v>9.8913017431687464</v>
      </c>
      <c r="M46" s="54"/>
      <c r="N46" s="66">
        <f>+N43/N66</f>
        <v>8.2879202488164356</v>
      </c>
      <c r="O46" s="54"/>
      <c r="P46" s="66">
        <f>+P43/P66</f>
        <v>7.3033320523333005</v>
      </c>
      <c r="Q46" s="54"/>
      <c r="R46" s="66">
        <f>+R43/R66</f>
        <v>6.7261050662689179</v>
      </c>
      <c r="S46" s="54"/>
      <c r="T46" s="66">
        <f>+T43/T66</f>
        <v>5.9832554930497199</v>
      </c>
      <c r="U46" s="54"/>
      <c r="V46" s="66">
        <f>+V43/V66</f>
        <v>5.4663515660583277</v>
      </c>
      <c r="W46" s="54"/>
      <c r="X46" s="66">
        <f>+X43/X66</f>
        <v>4.9092634451522423</v>
      </c>
      <c r="Y46" s="54"/>
      <c r="Z46" s="66">
        <f>+Z43/Z66</f>
        <v>4.3154093663591748</v>
      </c>
      <c r="AA46" s="54"/>
      <c r="AB46" s="66">
        <f>+AB43/AB66</f>
        <v>44.87320701383036</v>
      </c>
      <c r="AC46" s="54"/>
      <c r="AD46" s="66">
        <f>+AD43/AD66</f>
        <v>25.156997655697783</v>
      </c>
      <c r="AE46" s="54"/>
      <c r="AF46" s="64">
        <f>+AF43/AF66</f>
        <v>14.682334432723078</v>
      </c>
      <c r="AG46" s="52"/>
      <c r="AH46" s="64">
        <f>+AH43/AH66</f>
        <v>12.022067739895133</v>
      </c>
      <c r="AI46" s="52"/>
      <c r="AJ46" s="64">
        <f>+AJ43/AJ66</f>
        <v>10.053634040999754</v>
      </c>
      <c r="AK46" s="52"/>
      <c r="AL46" s="64">
        <f>+AL43/AL66</f>
        <v>8.1889344891461491</v>
      </c>
      <c r="AM46" s="52"/>
      <c r="AN46" s="64">
        <f>+AN43/AN66</f>
        <v>6.9465028108422482</v>
      </c>
      <c r="AO46" s="52"/>
      <c r="AP46" s="66">
        <f>+AP43/AP66</f>
        <v>6.0039838830873036</v>
      </c>
      <c r="AQ46" s="54"/>
      <c r="AR46" s="66">
        <f>+AR43/AR66</f>
        <v>5.1690518654257884</v>
      </c>
      <c r="AS46" s="54"/>
      <c r="AT46" s="66">
        <f>+AT43/AT66</f>
        <v>4.7131362410481428</v>
      </c>
      <c r="AU46" s="54"/>
      <c r="AV46" s="66">
        <f>+AV43/AV66</f>
        <v>4.3580721237622857</v>
      </c>
      <c r="AW46" s="54"/>
      <c r="AX46" s="66">
        <f>+AX43/AX66</f>
        <v>3.8485408708301478</v>
      </c>
      <c r="AY46" s="54"/>
      <c r="AZ46" s="66">
        <f>+AZ43/AZ66</f>
        <v>40.29728282376599</v>
      </c>
      <c r="BA46" s="54"/>
      <c r="BB46" s="66">
        <f>+BB43/BB66</f>
        <v>23.843896089452333</v>
      </c>
      <c r="BC46" s="54"/>
      <c r="BD46" s="66">
        <f>+BD43/BD66</f>
        <v>13.57219178559709</v>
      </c>
      <c r="BE46" s="54"/>
      <c r="BF46" s="66">
        <f>+BF43/BF66</f>
        <v>11.384804127426387</v>
      </c>
      <c r="BG46" s="54"/>
      <c r="BH46" s="66">
        <f>+BH43/BH66</f>
        <v>9.4621908306786793</v>
      </c>
      <c r="BI46" s="54"/>
      <c r="BJ46" s="66">
        <f>+BJ43/BJ66</f>
        <v>7.8021980334659098</v>
      </c>
      <c r="BK46" s="54"/>
      <c r="BL46" s="66">
        <f>+BL43/BL66</f>
        <v>6.7790893506937797</v>
      </c>
      <c r="BM46" s="54"/>
      <c r="BN46" s="66">
        <f>+BN43/BN66</f>
        <v>6.0412499886434201</v>
      </c>
      <c r="BO46" s="54"/>
      <c r="BP46" s="66">
        <f>+BP43/BP66</f>
        <v>5.313221293182842</v>
      </c>
      <c r="BQ46" s="54"/>
      <c r="BR46" s="66">
        <f>+BR43/BR66</f>
        <v>4.8319254913029388</v>
      </c>
      <c r="BS46" s="54"/>
      <c r="BT46" s="66">
        <f>+BT43/BT66</f>
        <v>4.5389968455252729</v>
      </c>
      <c r="BU46" s="54"/>
      <c r="BV46" s="66">
        <f>+BV43/BV66</f>
        <v>4.0087469593479375</v>
      </c>
      <c r="BW46" s="54"/>
      <c r="BX46" s="66">
        <f>+BX43/BX66</f>
        <v>43.18454959245846</v>
      </c>
      <c r="BY46" s="54"/>
      <c r="BZ46" s="64">
        <f>+BZ43/BZ66</f>
        <v>42.959353915914789</v>
      </c>
      <c r="CA46" s="52"/>
      <c r="CB46" s="64">
        <f>+CB43/CB66</f>
        <v>23.773052390389822</v>
      </c>
      <c r="CC46" s="52"/>
      <c r="CD46" s="66">
        <f>+CD43/CD66</f>
        <v>11.460398084488627</v>
      </c>
      <c r="CE46" s="54"/>
      <c r="CF46" s="66">
        <f>+CF43/CF66</f>
        <v>9.6561512859948859</v>
      </c>
      <c r="CG46" s="54"/>
      <c r="CH46" s="66">
        <f>+CH43/CH66</f>
        <v>7.8330150428310343</v>
      </c>
      <c r="CI46" s="54"/>
      <c r="CJ46" s="66">
        <f>+CJ43/CJ66</f>
        <v>6.8186611559245005</v>
      </c>
      <c r="CK46" s="54"/>
      <c r="CL46" s="66">
        <f>+CL43/CL66</f>
        <v>6.1336871769691923</v>
      </c>
      <c r="CM46" s="54"/>
      <c r="CN46" s="66">
        <f>+CN43/CN66</f>
        <v>5.3682352547408945</v>
      </c>
      <c r="CO46" s="54"/>
      <c r="CP46" s="66">
        <f>+CP43/CP66</f>
        <v>4.8458620578508276</v>
      </c>
      <c r="CQ46" s="54"/>
      <c r="CR46" s="66">
        <f>+CR43/CR66</f>
        <v>4.4664436402504872</v>
      </c>
      <c r="CS46" s="54"/>
      <c r="CT46" s="66">
        <f>+CT43/CT66</f>
        <v>3.964687305125012</v>
      </c>
      <c r="CU46" s="54"/>
      <c r="CV46" s="66">
        <f>+CV43/CV66</f>
        <v>42.011244561806144</v>
      </c>
      <c r="CW46" s="54"/>
      <c r="CX46" s="66">
        <f>+CX43/CX66</f>
        <v>24.500107732305285</v>
      </c>
      <c r="CY46" s="54"/>
      <c r="CZ46" s="66">
        <f>+CZ43/CZ66</f>
        <v>14.601989820284723</v>
      </c>
      <c r="DA46" s="54"/>
      <c r="DB46" s="66">
        <f>+DB43/DB66</f>
        <v>11.478285485539091</v>
      </c>
      <c r="DC46" s="54"/>
      <c r="DD46" s="66">
        <f>+DD43/DD66</f>
        <v>9.5536174028191141</v>
      </c>
      <c r="DE46" s="54"/>
      <c r="DF46" s="66">
        <f>+DF43/DF66</f>
        <v>7.8622014409211838</v>
      </c>
      <c r="DG46" s="54"/>
      <c r="DH46" s="74">
        <f>+DH43/DH66</f>
        <v>7.8514043668201259</v>
      </c>
      <c r="DI46" s="58"/>
      <c r="DL46" s="18"/>
    </row>
    <row r="47" spans="1:116" s="90" customFormat="1" ht="12.75" customHeight="1">
      <c r="A47" s="63" t="s">
        <v>75</v>
      </c>
      <c r="B47" s="64">
        <f>+B43/B67</f>
        <v>5.6248966413970063</v>
      </c>
      <c r="C47" s="52"/>
      <c r="D47" s="66">
        <f>+D43/D67</f>
        <v>54.484057903765788</v>
      </c>
      <c r="E47" s="54"/>
      <c r="F47" s="66">
        <f>+F43/F67</f>
        <v>31.431735650738297</v>
      </c>
      <c r="G47" s="54"/>
      <c r="H47" s="66">
        <f>+H43/H67</f>
        <v>17.362570949395124</v>
      </c>
      <c r="I47" s="54"/>
      <c r="J47" s="66">
        <f>+J43/J67</f>
        <v>13.816630107758284</v>
      </c>
      <c r="K47" s="54"/>
      <c r="L47" s="66">
        <f>+L43/L67</f>
        <v>11.575295920774469</v>
      </c>
      <c r="M47" s="54"/>
      <c r="N47" s="66">
        <f>+N43/N67</f>
        <v>9.6055176754003995</v>
      </c>
      <c r="O47" s="54"/>
      <c r="P47" s="66">
        <f>+P43/P67</f>
        <v>8.430750691053678</v>
      </c>
      <c r="Q47" s="54"/>
      <c r="R47" s="66">
        <f>+R43/R67</f>
        <v>7.7573510474913316</v>
      </c>
      <c r="S47" s="54"/>
      <c r="T47" s="66">
        <f>+T43/T67</f>
        <v>6.8493169649607575</v>
      </c>
      <c r="U47" s="54"/>
      <c r="V47" s="66">
        <f>+V43/V67</f>
        <v>6.249818775995629</v>
      </c>
      <c r="W47" s="54"/>
      <c r="X47" s="66">
        <f>+X43/X67</f>
        <v>5.6022036933738013</v>
      </c>
      <c r="Y47" s="54"/>
      <c r="Z47" s="66">
        <f>+Z43/Z67</f>
        <v>4.8995275677490886</v>
      </c>
      <c r="AA47" s="54"/>
      <c r="AB47" s="66">
        <f>+AB43/AB67</f>
        <v>50.530044477252254</v>
      </c>
      <c r="AC47" s="54"/>
      <c r="AD47" s="66">
        <f>+AD43/AD67</f>
        <v>28.312675052876024</v>
      </c>
      <c r="AE47" s="54"/>
      <c r="AF47" s="64">
        <f>+AF43/AF67</f>
        <v>16.374829687571605</v>
      </c>
      <c r="AG47" s="52"/>
      <c r="AH47" s="64">
        <f>+AH43/AH67</f>
        <v>13.594705079399322</v>
      </c>
      <c r="AI47" s="52"/>
      <c r="AJ47" s="64">
        <f>+AJ43/AJ67</f>
        <v>11.741262753267897</v>
      </c>
      <c r="AK47" s="52"/>
      <c r="AL47" s="64">
        <f>+AL43/AL67</f>
        <v>9.506084871191721</v>
      </c>
      <c r="AM47" s="52"/>
      <c r="AN47" s="64">
        <f>+AN43/AN67</f>
        <v>8.0111265830336933</v>
      </c>
      <c r="AO47" s="52"/>
      <c r="AP47" s="66">
        <f>+AP43/AP67</f>
        <v>7.1665355796712111</v>
      </c>
      <c r="AQ47" s="54"/>
      <c r="AR47" s="66">
        <f>+AR43/AR67</f>
        <v>6.1303488218096529</v>
      </c>
      <c r="AS47" s="54"/>
      <c r="AT47" s="66">
        <f>+AT43/AT67</f>
        <v>5.5594894461130568</v>
      </c>
      <c r="AU47" s="54"/>
      <c r="AV47" s="66">
        <f>+AV43/AV67</f>
        <v>5.1185021097664904</v>
      </c>
      <c r="AW47" s="54"/>
      <c r="AX47" s="66">
        <f>+AX43/AX67</f>
        <v>4.47151154850628</v>
      </c>
      <c r="AY47" s="54"/>
      <c r="AZ47" s="66">
        <f>+AZ43/AZ67</f>
        <v>45.453987097489673</v>
      </c>
      <c r="BA47" s="54"/>
      <c r="BB47" s="66">
        <f>+BB43/BB67</f>
        <v>26.922186908217114</v>
      </c>
      <c r="BC47" s="54"/>
      <c r="BD47" s="66">
        <f>+BD43/BD67</f>
        <v>15.063610731443017</v>
      </c>
      <c r="BE47" s="54"/>
      <c r="BF47" s="66">
        <f>+BF43/BF67</f>
        <v>12.693026507969998</v>
      </c>
      <c r="BG47" s="54"/>
      <c r="BH47" s="66">
        <f>+BH43/BH67</f>
        <v>10.569647785325303</v>
      </c>
      <c r="BI47" s="54"/>
      <c r="BJ47" s="66">
        <f>+BJ43/BJ67</f>
        <v>8.701977513303035</v>
      </c>
      <c r="BK47" s="54"/>
      <c r="BL47" s="66">
        <f>+BL43/BL67</f>
        <v>7.5725597776486042</v>
      </c>
      <c r="BM47" s="54"/>
      <c r="BN47" s="66">
        <f>+BN43/BN67</f>
        <v>6.7562648813389865</v>
      </c>
      <c r="BO47" s="54"/>
      <c r="BP47" s="66">
        <f>+BP43/BP67</f>
        <v>5.9303003440832827</v>
      </c>
      <c r="BQ47" s="54"/>
      <c r="BR47" s="66">
        <f>+BR43/BR67</f>
        <v>5.3955288804592785</v>
      </c>
      <c r="BS47" s="54"/>
      <c r="BT47" s="66">
        <f>+BT43/BT67</f>
        <v>5.0809383936584638</v>
      </c>
      <c r="BU47" s="54"/>
      <c r="BV47" s="66">
        <f>+BV43/BV67</f>
        <v>4.477880231600853</v>
      </c>
      <c r="BW47" s="54"/>
      <c r="BX47" s="66">
        <f>+BX43/BX67</f>
        <v>49.110223383714953</v>
      </c>
      <c r="BY47" s="54"/>
      <c r="BZ47" s="64">
        <f>+BZ43/BZ67</f>
        <v>48.854126930597431</v>
      </c>
      <c r="CA47" s="52"/>
      <c r="CB47" s="64">
        <f>+CB43/CB67</f>
        <v>26.895214189008165</v>
      </c>
      <c r="CC47" s="52"/>
      <c r="CD47" s="66">
        <f>+CD43/CD67</f>
        <v>12.887156778692431</v>
      </c>
      <c r="CE47" s="54"/>
      <c r="CF47" s="66">
        <f>+CF43/CF67</f>
        <v>10.881434330204309</v>
      </c>
      <c r="CG47" s="54"/>
      <c r="CH47" s="66">
        <f>+CH43/CH67</f>
        <v>8.8175435376692235</v>
      </c>
      <c r="CI47" s="54"/>
      <c r="CJ47" s="66">
        <f>+CJ43/CJ67</f>
        <v>7.6739442778241891</v>
      </c>
      <c r="CK47" s="54"/>
      <c r="CL47" s="66">
        <f>+CL43/CL67</f>
        <v>6.9171805393400092</v>
      </c>
      <c r="CM47" s="54"/>
      <c r="CN47" s="66">
        <f>+CN43/CN67</f>
        <v>6.0675447962696492</v>
      </c>
      <c r="CO47" s="54"/>
      <c r="CP47" s="66">
        <f>+CP43/CP67</f>
        <v>5.4681122952651675</v>
      </c>
      <c r="CQ47" s="54"/>
      <c r="CR47" s="66">
        <f>+CR43/CR67</f>
        <v>5.0446747923490349</v>
      </c>
      <c r="CS47" s="54"/>
      <c r="CT47" s="66">
        <f>+CT43/CT67</f>
        <v>4.4624516467298676</v>
      </c>
      <c r="CU47" s="54"/>
      <c r="CV47" s="66">
        <f>+CV43/CV67</f>
        <v>47.635148488185507</v>
      </c>
      <c r="CW47" s="54"/>
      <c r="CX47" s="66">
        <f>+CX43/CX67</f>
        <v>27.870288713985122</v>
      </c>
      <c r="CY47" s="54"/>
      <c r="CZ47" s="66">
        <f>+CZ43/CZ67</f>
        <v>16.377785033335325</v>
      </c>
      <c r="DA47" s="54"/>
      <c r="DB47" s="66">
        <f>+DB43/DB67</f>
        <v>12.909837499407944</v>
      </c>
      <c r="DC47" s="54"/>
      <c r="DD47" s="66">
        <f>+DD43/DD67</f>
        <v>10.771546267338875</v>
      </c>
      <c r="DE47" s="54"/>
      <c r="DF47" s="66">
        <f>+DF43/DF67</f>
        <v>8.8375758940296141</v>
      </c>
      <c r="DG47" s="54"/>
      <c r="DH47" s="74">
        <f>+DH43/DH67</f>
        <v>8.8254393490023002</v>
      </c>
      <c r="DI47" s="58"/>
      <c r="DL47" s="18"/>
    </row>
    <row r="48" spans="1:116" s="90" customFormat="1" ht="12.75" customHeight="1">
      <c r="A48" s="63" t="s">
        <v>72</v>
      </c>
      <c r="B48" s="64">
        <f>+B43/B68</f>
        <v>3.1786958192154251</v>
      </c>
      <c r="C48" s="52"/>
      <c r="D48" s="66">
        <f>+D43/D68</f>
        <v>36.972533000108811</v>
      </c>
      <c r="E48" s="54"/>
      <c r="F48" s="66">
        <f>+F43/F68</f>
        <v>18.431659310650819</v>
      </c>
      <c r="G48" s="54"/>
      <c r="H48" s="66">
        <f>+H43/H68</f>
        <v>11.901771079627594</v>
      </c>
      <c r="I48" s="54"/>
      <c r="J48" s="66">
        <f>+J43/J68</f>
        <v>9.6425319599706487</v>
      </c>
      <c r="K48" s="54"/>
      <c r="L48" s="66">
        <f>+L43/L68</f>
        <v>8.0016245587634671</v>
      </c>
      <c r="M48" s="54"/>
      <c r="N48" s="66">
        <f>+N43/N68</f>
        <v>6.6881369452319861</v>
      </c>
      <c r="O48" s="54"/>
      <c r="P48" s="66">
        <f>+P43/P68</f>
        <v>5.7415687309464376</v>
      </c>
      <c r="Q48" s="54"/>
      <c r="R48" s="66">
        <f>+R43/R68</f>
        <v>5.0546796606567446</v>
      </c>
      <c r="S48" s="54"/>
      <c r="T48" s="66">
        <f>+T43/T68</f>
        <v>4.5043757839514633</v>
      </c>
      <c r="U48" s="54"/>
      <c r="V48" s="66">
        <f>+V43/V68</f>
        <v>4.184725086165602</v>
      </c>
      <c r="W48" s="54"/>
      <c r="X48" s="66">
        <f>+X43/X68</f>
        <v>3.7686069630794323</v>
      </c>
      <c r="Y48" s="54"/>
      <c r="Z48" s="66">
        <f>+Z43/Z68</f>
        <v>3.2719731890976655</v>
      </c>
      <c r="AA48" s="54"/>
      <c r="AB48" s="66">
        <f>+AB43/AB68</f>
        <v>37.552408705342238</v>
      </c>
      <c r="AC48" s="54"/>
      <c r="AD48" s="66">
        <f>+AD43/AD68</f>
        <v>18.072549268251535</v>
      </c>
      <c r="AE48" s="54"/>
      <c r="AF48" s="64">
        <f>+AF43/AF68</f>
        <v>12.539280395955712</v>
      </c>
      <c r="AG48" s="52"/>
      <c r="AH48" s="64">
        <f>+AH43/AH68</f>
        <v>10.430872389990412</v>
      </c>
      <c r="AI48" s="52"/>
      <c r="AJ48" s="64">
        <f>+AJ43/AJ68</f>
        <v>8.9695794021680353</v>
      </c>
      <c r="AK48" s="52"/>
      <c r="AL48" s="64">
        <f>+AL43/AL68</f>
        <v>7.2782789013529312</v>
      </c>
      <c r="AM48" s="52"/>
      <c r="AN48" s="64">
        <f>+AN43/AN68</f>
        <v>6.1988433669759697</v>
      </c>
      <c r="AO48" s="52"/>
      <c r="AP48" s="66">
        <f>+AP43/AP68</f>
        <v>5.2742166990996004</v>
      </c>
      <c r="AQ48" s="54"/>
      <c r="AR48" s="66">
        <f>+AR43/AR68</f>
        <v>4.538765631003133</v>
      </c>
      <c r="AS48" s="54"/>
      <c r="AT48" s="66">
        <f>+AT43/AT68</f>
        <v>4.1537937319484941</v>
      </c>
      <c r="AU48" s="54"/>
      <c r="AV48" s="66">
        <f>+AV43/AV68</f>
        <v>3.8376312784265063</v>
      </c>
      <c r="AW48" s="54"/>
      <c r="AX48" s="66">
        <f>+AX43/AX68</f>
        <v>3.3369318180959087</v>
      </c>
      <c r="AY48" s="54"/>
      <c r="AZ48" s="66">
        <f>+AZ43/AZ68</f>
        <v>36.015564559705211</v>
      </c>
      <c r="BA48" s="54"/>
      <c r="BB48" s="66">
        <f>+BB43/BB68</f>
        <v>18.33482548122327</v>
      </c>
      <c r="BC48" s="54"/>
      <c r="BD48" s="66">
        <f>+BD43/BD68</f>
        <v>12.06301761844361</v>
      </c>
      <c r="BE48" s="54"/>
      <c r="BF48" s="66">
        <f>+BF43/BF68</f>
        <v>10.098083742855881</v>
      </c>
      <c r="BG48" s="54"/>
      <c r="BH48" s="66">
        <f>+BH43/BH68</f>
        <v>8.3657620866894664</v>
      </c>
      <c r="BI48" s="54"/>
      <c r="BJ48" s="66">
        <f>+BJ43/BJ68</f>
        <v>7.006120241390275</v>
      </c>
      <c r="BK48" s="54"/>
      <c r="BL48" s="66">
        <f>+BL43/BL68</f>
        <v>5.9203082669469769</v>
      </c>
      <c r="BM48" s="54"/>
      <c r="BN48" s="66">
        <f>+BN43/BN68</f>
        <v>5.0155514616424854</v>
      </c>
      <c r="BO48" s="54"/>
      <c r="BP48" s="66">
        <f>+BP43/BP68</f>
        <v>4.4423876638554622</v>
      </c>
      <c r="BQ48" s="54"/>
      <c r="BR48" s="66">
        <f>+BR43/BR68</f>
        <v>4.0304059994499815</v>
      </c>
      <c r="BS48" s="54"/>
      <c r="BT48" s="66">
        <f>+BT43/BT68</f>
        <v>3.8187870372310195</v>
      </c>
      <c r="BU48" s="54"/>
      <c r="BV48" s="66">
        <f>+BV43/BV68</f>
        <v>3.3005650366466401</v>
      </c>
      <c r="BW48" s="54"/>
      <c r="BX48" s="66">
        <f>+BX43/BX68</f>
        <v>37.523838977297586</v>
      </c>
      <c r="BY48" s="54"/>
      <c r="BZ48" s="64">
        <f>+BZ43/BZ68</f>
        <v>37.328162366455182</v>
      </c>
      <c r="CA48" s="52"/>
      <c r="CB48" s="64">
        <f>+CB43/CB68</f>
        <v>26.60616524639094</v>
      </c>
      <c r="CC48" s="52"/>
      <c r="CD48" s="66">
        <f>+CD43/CD68</f>
        <v>9.4071132901221368</v>
      </c>
      <c r="CE48" s="54"/>
      <c r="CF48" s="66">
        <f>+CF43/CF68</f>
        <v>7.9184877613458902</v>
      </c>
      <c r="CG48" s="54"/>
      <c r="CH48" s="66">
        <f>+CH43/CH68</f>
        <v>6.5621886477001272</v>
      </c>
      <c r="CI48" s="54"/>
      <c r="CJ48" s="66">
        <f>+CJ43/CJ68</f>
        <v>5.6226710897177643</v>
      </c>
      <c r="CK48" s="54"/>
      <c r="CL48" s="66">
        <f>+CL43/CL68</f>
        <v>4.8576891928979471</v>
      </c>
      <c r="CM48" s="54"/>
      <c r="CN48" s="66">
        <f>+CN43/CN68</f>
        <v>4.3056895831187587</v>
      </c>
      <c r="CO48" s="54"/>
      <c r="CP48" s="66">
        <f>+CP43/CP68</f>
        <v>3.9233795787731176</v>
      </c>
      <c r="CQ48" s="54"/>
      <c r="CR48" s="66">
        <f>+CR43/CR68</f>
        <v>3.598078548771559</v>
      </c>
      <c r="CS48" s="54"/>
      <c r="CT48" s="66">
        <f>+CT43/CT68</f>
        <v>3.1680895041842092</v>
      </c>
      <c r="CU48" s="54"/>
      <c r="CV48" s="66">
        <f>+CV43/CV68</f>
        <v>37.460516799589797</v>
      </c>
      <c r="CW48" s="54"/>
      <c r="CX48" s="66">
        <f>+CX43/CX68</f>
        <v>18.432507315379478</v>
      </c>
      <c r="CY48" s="54"/>
      <c r="CZ48" s="66">
        <f>+CZ43/CZ68</f>
        <v>12.371473806906462</v>
      </c>
      <c r="DA48" s="54"/>
      <c r="DB48" s="66">
        <f>+DB43/DB68</f>
        <v>9.8260970516079418</v>
      </c>
      <c r="DC48" s="54"/>
      <c r="DD48" s="66">
        <f>+DD43/DD68</f>
        <v>8.06838845597788</v>
      </c>
      <c r="DE48" s="54"/>
      <c r="DF48" s="66">
        <f>+DF43/DF68</f>
        <v>6.7552616179812608</v>
      </c>
      <c r="DG48" s="54"/>
      <c r="DH48" s="74">
        <f>+DH43/DH68</f>
        <v>6.745984692070695</v>
      </c>
      <c r="DI48" s="58"/>
      <c r="DL48" s="18"/>
    </row>
    <row r="49" spans="1:116" s="90" customFormat="1">
      <c r="A49" s="63"/>
      <c r="B49" s="94"/>
      <c r="C49" s="52"/>
      <c r="D49" s="95"/>
      <c r="E49" s="54"/>
      <c r="F49" s="95"/>
      <c r="G49" s="54"/>
      <c r="H49" s="95"/>
      <c r="I49" s="54"/>
      <c r="J49" s="95"/>
      <c r="K49" s="54"/>
      <c r="L49" s="95"/>
      <c r="M49" s="54"/>
      <c r="N49" s="95"/>
      <c r="O49" s="54"/>
      <c r="P49" s="95"/>
      <c r="Q49" s="54"/>
      <c r="R49" s="95"/>
      <c r="S49" s="54"/>
      <c r="T49" s="95"/>
      <c r="U49" s="54"/>
      <c r="V49" s="95"/>
      <c r="W49" s="54"/>
      <c r="X49" s="95"/>
      <c r="Y49" s="54"/>
      <c r="Z49" s="95"/>
      <c r="AA49" s="54"/>
      <c r="AB49" s="95"/>
      <c r="AC49" s="54"/>
      <c r="AD49" s="95"/>
      <c r="AE49" s="54"/>
      <c r="AF49" s="94"/>
      <c r="AG49" s="52"/>
      <c r="AH49" s="94"/>
      <c r="AI49" s="52"/>
      <c r="AJ49" s="94"/>
      <c r="AK49" s="52"/>
      <c r="AL49" s="94"/>
      <c r="AM49" s="52"/>
      <c r="AN49" s="94"/>
      <c r="AO49" s="52"/>
      <c r="AP49" s="95"/>
      <c r="AQ49" s="54"/>
      <c r="AR49" s="95"/>
      <c r="AS49" s="54"/>
      <c r="AT49" s="95"/>
      <c r="AU49" s="54"/>
      <c r="AV49" s="95"/>
      <c r="AW49" s="54"/>
      <c r="AX49" s="95"/>
      <c r="AY49" s="54"/>
      <c r="AZ49" s="95"/>
      <c r="BA49" s="54"/>
      <c r="BB49" s="95"/>
      <c r="BC49" s="54"/>
      <c r="BD49" s="95"/>
      <c r="BE49" s="54"/>
      <c r="BF49" s="95"/>
      <c r="BG49" s="54"/>
      <c r="BH49" s="95"/>
      <c r="BI49" s="54"/>
      <c r="BJ49" s="95"/>
      <c r="BK49" s="54"/>
      <c r="BL49" s="95"/>
      <c r="BM49" s="54"/>
      <c r="BN49" s="95"/>
      <c r="BO49" s="54"/>
      <c r="BP49" s="95"/>
      <c r="BQ49" s="54"/>
      <c r="BR49" s="95"/>
      <c r="BS49" s="54"/>
      <c r="BT49" s="95"/>
      <c r="BU49" s="54"/>
      <c r="BV49" s="95"/>
      <c r="BW49" s="54"/>
      <c r="BX49" s="95"/>
      <c r="BY49" s="54"/>
      <c r="BZ49" s="94"/>
      <c r="CA49" s="52"/>
      <c r="CB49" s="94"/>
      <c r="CC49" s="52"/>
      <c r="CD49" s="95"/>
      <c r="CE49" s="54"/>
      <c r="CF49" s="95"/>
      <c r="CG49" s="54"/>
      <c r="CH49" s="95"/>
      <c r="CI49" s="54"/>
      <c r="CJ49" s="95"/>
      <c r="CK49" s="54"/>
      <c r="CL49" s="95"/>
      <c r="CM49" s="54"/>
      <c r="CN49" s="95"/>
      <c r="CO49" s="54"/>
      <c r="CP49" s="95"/>
      <c r="CQ49" s="54"/>
      <c r="CR49" s="95"/>
      <c r="CS49" s="54"/>
      <c r="CT49" s="95"/>
      <c r="CU49" s="54"/>
      <c r="CV49" s="95"/>
      <c r="CW49" s="54"/>
      <c r="CX49" s="95"/>
      <c r="CY49" s="54"/>
      <c r="CZ49" s="95"/>
      <c r="DA49" s="54"/>
      <c r="DB49" s="95"/>
      <c r="DC49" s="54"/>
      <c r="DD49" s="95"/>
      <c r="DE49" s="54"/>
      <c r="DF49" s="95"/>
      <c r="DG49" s="54"/>
      <c r="DH49" s="97"/>
      <c r="DI49" s="58"/>
      <c r="DL49" s="18"/>
    </row>
    <row r="50" spans="1:116" s="90" customFormat="1" ht="19.5" customHeight="1">
      <c r="A50" s="50" t="s">
        <v>76</v>
      </c>
      <c r="B50" s="51">
        <f>+B6</f>
        <v>30080.414492848122</v>
      </c>
      <c r="C50" s="52">
        <f>+B50/B43</f>
        <v>0.75847973490164733</v>
      </c>
      <c r="D50" s="53">
        <f>+D6</f>
        <v>30641.666593014026</v>
      </c>
      <c r="E50" s="54">
        <f>+D50/D43</f>
        <v>0.76185003571577103</v>
      </c>
      <c r="F50" s="53">
        <f>+F6</f>
        <v>31272.760121836833</v>
      </c>
      <c r="G50" s="54">
        <f>+F50/F43</f>
        <v>0.76497107856882218</v>
      </c>
      <c r="H50" s="53">
        <f>+H6</f>
        <v>31828.71226896645</v>
      </c>
      <c r="I50" s="54">
        <f>+H50/H43</f>
        <v>0.76812442165162731</v>
      </c>
      <c r="J50" s="53">
        <f>+J6</f>
        <v>32130.414134358605</v>
      </c>
      <c r="K50" s="54">
        <f>+J50/J43</f>
        <v>0.77015526861243111</v>
      </c>
      <c r="L50" s="53">
        <f>+L6</f>
        <v>31937.763241988137</v>
      </c>
      <c r="M50" s="54">
        <f>+L50/L43</f>
        <v>0.76827259849664975</v>
      </c>
      <c r="N50" s="53">
        <f>+N6</f>
        <v>32340.910547181109</v>
      </c>
      <c r="O50" s="54">
        <f>+N50/N43</f>
        <v>0.77049826749329575</v>
      </c>
      <c r="P50" s="53">
        <f>+P6</f>
        <v>32192.329248230624</v>
      </c>
      <c r="Q50" s="54">
        <f>+P50/P43</f>
        <v>0.76404417208328868</v>
      </c>
      <c r="R50" s="53">
        <f>+R6</f>
        <v>32952.755534713622</v>
      </c>
      <c r="S50" s="54">
        <f>+R50/R43</f>
        <v>0.76295864011064618</v>
      </c>
      <c r="T50" s="53">
        <f>+T6</f>
        <v>33066.668308865796</v>
      </c>
      <c r="U50" s="54">
        <f>+T50/T43</f>
        <v>0.76403753643733818</v>
      </c>
      <c r="V50" s="53">
        <f>+V6</f>
        <v>32749.899449297416</v>
      </c>
      <c r="W50" s="54">
        <f>+V50/V43</f>
        <v>0.76266102138076231</v>
      </c>
      <c r="X50" s="53">
        <f>+X6</f>
        <v>32699.609177643531</v>
      </c>
      <c r="Y50" s="54">
        <f>+X50/X43</f>
        <v>0.76249335463694567</v>
      </c>
      <c r="Z50" s="53">
        <f>+Z6</f>
        <v>31887.980059003316</v>
      </c>
      <c r="AA50" s="54">
        <f>+Z50/Z43</f>
        <v>0.75143509759185456</v>
      </c>
      <c r="AB50" s="53">
        <f>+AB6</f>
        <v>31880.101463123225</v>
      </c>
      <c r="AC50" s="54">
        <f>+AB50/AB43</f>
        <v>0.75075897194187236</v>
      </c>
      <c r="AD50" s="53">
        <f>+AD6</f>
        <v>32373.899219530325</v>
      </c>
      <c r="AE50" s="54">
        <f>+AD50/AD43</f>
        <v>0.75336481667553035</v>
      </c>
      <c r="AF50" s="51">
        <f>+AF6</f>
        <v>31530.769434655733</v>
      </c>
      <c r="AG50" s="52">
        <f>+AF50/AF43</f>
        <v>0.73980942975361486</v>
      </c>
      <c r="AH50" s="51">
        <f>+AH6</f>
        <v>31596.024791936998</v>
      </c>
      <c r="AI50" s="52">
        <f>+AH50/AH43</f>
        <v>0.73614784983538373</v>
      </c>
      <c r="AJ50" s="51">
        <f>+AJ6</f>
        <v>30743.419340602613</v>
      </c>
      <c r="AK50" s="52">
        <f>+AJ50/AJ43</f>
        <v>0.73049413365495686</v>
      </c>
      <c r="AL50" s="51">
        <f>+AL6</f>
        <v>30447.180829484081</v>
      </c>
      <c r="AM50" s="52">
        <f>+AL50/AL43</f>
        <v>0.72897130473769201</v>
      </c>
      <c r="AN50" s="51">
        <f>+AN6</f>
        <v>30928.878688772882</v>
      </c>
      <c r="AO50" s="52">
        <f>+AN50/AN43</f>
        <v>0.7270315939391645</v>
      </c>
      <c r="AP50" s="53">
        <f>+AP6</f>
        <v>32145.168879746714</v>
      </c>
      <c r="AQ50" s="54">
        <f>+AP50/AP43</f>
        <v>0.73419686137892382</v>
      </c>
      <c r="AR50" s="53">
        <f>+AR6</f>
        <v>33220.478217140124</v>
      </c>
      <c r="AS50" s="54">
        <f>+AR50/AR43</f>
        <v>0.74071826192323476</v>
      </c>
      <c r="AT50" s="53">
        <f>+AT6</f>
        <v>33796.691154420856</v>
      </c>
      <c r="AU50" s="54">
        <f>+AT50/AT43</f>
        <v>0.74273020247582788</v>
      </c>
      <c r="AV50" s="53">
        <f>+AV6</f>
        <v>34908.698840902696</v>
      </c>
      <c r="AW50" s="54">
        <f>+AV50/AV43</f>
        <v>0.7435673916736828</v>
      </c>
      <c r="AX50" s="53">
        <f>+AX6</f>
        <v>35161.262028399986</v>
      </c>
      <c r="AY50" s="54">
        <f>+AX50/AX43</f>
        <v>0.74454831782149855</v>
      </c>
      <c r="AZ50" s="53">
        <f>+AZ6</f>
        <v>37836.082844773555</v>
      </c>
      <c r="BA50" s="54">
        <f>+AZ50/AZ43</f>
        <v>0.77338044298739905</v>
      </c>
      <c r="BB50" s="53">
        <f>+BB6</f>
        <v>37936.600430561892</v>
      </c>
      <c r="BC50" s="54">
        <f>+BB50/BB43</f>
        <v>0.77343229929870705</v>
      </c>
      <c r="BD50" s="53">
        <f>+BD6</f>
        <v>39229.291868478802</v>
      </c>
      <c r="BE50" s="54">
        <f>+BD50/BD43</f>
        <v>0.77970141458673503</v>
      </c>
      <c r="BF50" s="53">
        <f>+BF6</f>
        <v>39478.316375580558</v>
      </c>
      <c r="BG50" s="54">
        <f>+BF50/BF43</f>
        <v>0.7581896836108819</v>
      </c>
      <c r="BH50" s="53">
        <f>+BH6</f>
        <v>39918.756951820877</v>
      </c>
      <c r="BI50" s="54">
        <f>+BH50/BH43</f>
        <v>0.76043253979414027</v>
      </c>
      <c r="BJ50" s="53">
        <f>+BJ6</f>
        <v>39680.064506402196</v>
      </c>
      <c r="BK50" s="54">
        <f>+BJ50/BJ43</f>
        <v>0.75922782553441781</v>
      </c>
      <c r="BL50" s="53">
        <f>+BL6</f>
        <v>39214.070774929023</v>
      </c>
      <c r="BM50" s="54">
        <f>+BL50/BL43</f>
        <v>0.75268614063097061</v>
      </c>
      <c r="BN50" s="53">
        <f>+BN6</f>
        <v>39818.349765071122</v>
      </c>
      <c r="BO50" s="54">
        <f>+BN50/BN43</f>
        <v>0.75602683324544429</v>
      </c>
      <c r="BP50" s="53">
        <f>+BP6</f>
        <v>39332.75740303882</v>
      </c>
      <c r="BQ50" s="54">
        <f>+BP50/BP43</f>
        <v>0.75440991696547754</v>
      </c>
      <c r="BR50" s="53">
        <f>+BR6</f>
        <v>39862.716717167692</v>
      </c>
      <c r="BS50" s="54">
        <f>+BR50/BR43</f>
        <v>0.75605408314986333</v>
      </c>
      <c r="BT50" s="53">
        <f>+BT6</f>
        <v>39623.623762681935</v>
      </c>
      <c r="BU50" s="54">
        <f>+BT50/BT43</f>
        <v>0.73311999721870746</v>
      </c>
      <c r="BV50" s="53">
        <f>+BV6</f>
        <v>40524.898904103713</v>
      </c>
      <c r="BW50" s="54">
        <f>+BV50/BV43</f>
        <v>0.73790043572713682</v>
      </c>
      <c r="BX50" s="53">
        <f>+BX6</f>
        <v>40771.875685866871</v>
      </c>
      <c r="BY50" s="54">
        <f>+BX50/BX43</f>
        <v>0.72913310344777604</v>
      </c>
      <c r="BZ50" s="51">
        <f>+BZ6</f>
        <v>40747.128050219457</v>
      </c>
      <c r="CA50" s="52">
        <f>+BZ50/BZ43</f>
        <v>0.72924566836694515</v>
      </c>
      <c r="CB50" s="51">
        <f>+CB6</f>
        <v>41436.537448322902</v>
      </c>
      <c r="CC50" s="52">
        <f>+CB50/CB43</f>
        <v>0.73381286415932079</v>
      </c>
      <c r="CD50" s="53">
        <f>+CD6</f>
        <v>41495.501533785777</v>
      </c>
      <c r="CE50" s="54">
        <f>+CD50/CD43</f>
        <v>0.73438157132794379</v>
      </c>
      <c r="CF50" s="53">
        <f>+CF6</f>
        <v>40170.536493063155</v>
      </c>
      <c r="CG50" s="54">
        <f>+CF50/CF43</f>
        <v>0.72801694239545844</v>
      </c>
      <c r="CH50" s="53">
        <f>+CH6</f>
        <v>39748.514822283119</v>
      </c>
      <c r="CI50" s="54">
        <f>+CH50/CH43</f>
        <v>0.71918098101906591</v>
      </c>
      <c r="CJ50" s="53">
        <f>+CJ6</f>
        <v>40177.97684600616</v>
      </c>
      <c r="CK50" s="54">
        <f>+CJ50/CJ43</f>
        <v>0.72084083290693357</v>
      </c>
      <c r="CL50" s="53">
        <f>+CL6</f>
        <v>40912.858760763942</v>
      </c>
      <c r="CM50" s="54">
        <f>+CL50/CL43</f>
        <v>0.72407701723733031</v>
      </c>
      <c r="CN50" s="53">
        <f>+CN6</f>
        <v>40865.03607980199</v>
      </c>
      <c r="CO50" s="54">
        <f>+CN50/CN43</f>
        <v>0.72494237714600551</v>
      </c>
      <c r="CP50" s="53">
        <f>+CP6</f>
        <v>41561.590228262125</v>
      </c>
      <c r="CQ50" s="54">
        <f>+CP50/CP43</f>
        <v>0.72921663835513206</v>
      </c>
      <c r="CR50" s="53">
        <f>+CR6</f>
        <v>42176.718314266873</v>
      </c>
      <c r="CS50" s="54">
        <f>+CR50/CR43</f>
        <v>0.73222523653295091</v>
      </c>
      <c r="CT50" s="53">
        <f>+CT6</f>
        <v>42090.731348465</v>
      </c>
      <c r="CU50" s="54">
        <f>+CT50/CT43</f>
        <v>0.73362242051297188</v>
      </c>
      <c r="CV50" s="53">
        <f>+CV6</f>
        <v>42245.392321650717</v>
      </c>
      <c r="CW50" s="54">
        <f>+CV50/CV43</f>
        <v>0.73410640526730453</v>
      </c>
      <c r="CX50" s="53">
        <f>+CX6</f>
        <v>42889.641171319723</v>
      </c>
      <c r="CY50" s="54">
        <f>+CX50/CX43</f>
        <v>0.73674116014783941</v>
      </c>
      <c r="CZ50" s="53">
        <f>+CZ6</f>
        <v>43367.600312513052</v>
      </c>
      <c r="DA50" s="54">
        <f>+CZ50/CZ43</f>
        <v>0.73938283634522661</v>
      </c>
      <c r="DB50" s="53">
        <f>+DB6</f>
        <v>43437.155208457931</v>
      </c>
      <c r="DC50" s="54">
        <f>+DB50/DB43</f>
        <v>0.74487173941770646</v>
      </c>
      <c r="DD50" s="53">
        <f>+DD6</f>
        <v>43669.060921146141</v>
      </c>
      <c r="DE50" s="54">
        <f>+DD50/DD43</f>
        <v>0.74600301369571409</v>
      </c>
      <c r="DF50" s="53">
        <f>+DF6</f>
        <v>43694.663893388017</v>
      </c>
      <c r="DG50" s="54">
        <f>+DF50/DF43</f>
        <v>0.74605795335831482</v>
      </c>
      <c r="DH50" s="75">
        <f>+DH6</f>
        <v>43572.339694020236</v>
      </c>
      <c r="DI50" s="58">
        <f>+DH50/DH43</f>
        <v>0.74637510353381153</v>
      </c>
      <c r="DL50" s="18"/>
    </row>
    <row r="51" spans="1:116" s="26" customFormat="1">
      <c r="A51" s="63" t="s">
        <v>53</v>
      </c>
      <c r="B51" s="64">
        <f>+B50/B63</f>
        <v>0.50751033102592491</v>
      </c>
      <c r="C51" s="100"/>
      <c r="D51" s="66">
        <v>0</v>
      </c>
      <c r="E51" s="101"/>
      <c r="F51" s="66">
        <v>0</v>
      </c>
      <c r="G51" s="101"/>
      <c r="H51" s="66">
        <v>0</v>
      </c>
      <c r="I51" s="101"/>
      <c r="J51" s="66">
        <v>0</v>
      </c>
      <c r="K51" s="101"/>
      <c r="L51" s="66">
        <v>0</v>
      </c>
      <c r="M51" s="101"/>
      <c r="N51" s="66">
        <v>0</v>
      </c>
      <c r="O51" s="101"/>
      <c r="P51" s="66">
        <v>0</v>
      </c>
      <c r="Q51" s="101"/>
      <c r="R51" s="66">
        <v>0</v>
      </c>
      <c r="S51" s="101"/>
      <c r="T51" s="66">
        <v>0</v>
      </c>
      <c r="U51" s="101"/>
      <c r="V51" s="66">
        <v>0</v>
      </c>
      <c r="W51" s="101"/>
      <c r="X51" s="66">
        <v>0</v>
      </c>
      <c r="Y51" s="101"/>
      <c r="Z51" s="66">
        <f>+Z50/Z63</f>
        <v>0.50817862365378197</v>
      </c>
      <c r="AA51" s="101"/>
      <c r="AB51" s="66">
        <v>0</v>
      </c>
      <c r="AC51" s="101"/>
      <c r="AD51" s="66">
        <v>0</v>
      </c>
      <c r="AE51" s="101"/>
      <c r="AF51" s="64">
        <v>0</v>
      </c>
      <c r="AG51" s="100"/>
      <c r="AH51" s="64">
        <v>0</v>
      </c>
      <c r="AI51" s="100"/>
      <c r="AJ51" s="64">
        <v>0</v>
      </c>
      <c r="AK51" s="100"/>
      <c r="AL51" s="64">
        <v>0</v>
      </c>
      <c r="AM51" s="100"/>
      <c r="AN51" s="64">
        <v>0</v>
      </c>
      <c r="AO51" s="100"/>
      <c r="AP51" s="66">
        <v>0</v>
      </c>
      <c r="AQ51" s="101"/>
      <c r="AR51" s="66">
        <v>0</v>
      </c>
      <c r="AS51" s="101"/>
      <c r="AT51" s="66">
        <v>0</v>
      </c>
      <c r="AU51" s="101"/>
      <c r="AV51" s="66">
        <v>0</v>
      </c>
      <c r="AW51" s="101"/>
      <c r="AX51" s="66">
        <f>+AX50/AX63</f>
        <v>0.468952517343044</v>
      </c>
      <c r="AY51" s="101"/>
      <c r="AZ51" s="66"/>
      <c r="BA51" s="101"/>
      <c r="BB51" s="68"/>
      <c r="BC51" s="101"/>
      <c r="BD51" s="68"/>
      <c r="BE51" s="101"/>
      <c r="BF51" s="68"/>
      <c r="BG51" s="101"/>
      <c r="BH51" s="68"/>
      <c r="BI51" s="101"/>
      <c r="BJ51" s="68"/>
      <c r="BK51" s="101"/>
      <c r="BL51" s="68"/>
      <c r="BM51" s="101"/>
      <c r="BN51" s="68"/>
      <c r="BO51" s="101"/>
      <c r="BP51" s="68"/>
      <c r="BQ51" s="101"/>
      <c r="BR51" s="68"/>
      <c r="BS51" s="101"/>
      <c r="BT51" s="68"/>
      <c r="BU51" s="101"/>
      <c r="BV51" s="66">
        <f>+BV50/BV63</f>
        <v>0.45099932656988373</v>
      </c>
      <c r="BW51" s="101"/>
      <c r="BX51" s="66"/>
      <c r="BY51" s="101"/>
      <c r="BZ51" s="64"/>
      <c r="CA51" s="100"/>
      <c r="CB51" s="64"/>
      <c r="CC51" s="100"/>
      <c r="CD51" s="66"/>
      <c r="CE51" s="101"/>
      <c r="CF51" s="66"/>
      <c r="CG51" s="101"/>
      <c r="CH51" s="66"/>
      <c r="CI51" s="101"/>
      <c r="CJ51" s="66"/>
      <c r="CK51" s="101"/>
      <c r="CL51" s="66"/>
      <c r="CM51" s="101"/>
      <c r="CN51" s="66"/>
      <c r="CO51" s="101"/>
      <c r="CP51" s="66"/>
      <c r="CQ51" s="101"/>
      <c r="CR51" s="66"/>
      <c r="CS51" s="101"/>
      <c r="CT51" s="66">
        <f>+CT50/CT63</f>
        <v>0.4383642892716913</v>
      </c>
      <c r="CU51" s="101"/>
      <c r="CV51" s="68"/>
      <c r="CW51" s="101"/>
      <c r="CX51" s="68"/>
      <c r="CY51" s="101"/>
      <c r="CZ51" s="68"/>
      <c r="DA51" s="101"/>
      <c r="DB51" s="68"/>
      <c r="DC51" s="101"/>
      <c r="DD51" s="68"/>
      <c r="DE51" s="101"/>
      <c r="DF51" s="68"/>
      <c r="DG51" s="101"/>
      <c r="DH51" s="69"/>
      <c r="DI51" s="102"/>
      <c r="DL51" s="15"/>
    </row>
    <row r="52" spans="1:116" s="26" customFormat="1">
      <c r="A52" s="63" t="s">
        <v>71</v>
      </c>
      <c r="B52" s="64">
        <f>+B50/B66</f>
        <v>3.9452324907719505</v>
      </c>
      <c r="C52" s="100"/>
      <c r="D52" s="66">
        <f>+D50/D66</f>
        <v>38.889826650844782</v>
      </c>
      <c r="E52" s="101"/>
      <c r="F52" s="66">
        <f>+F50/F66</f>
        <v>21.223940499243533</v>
      </c>
      <c r="G52" s="101"/>
      <c r="H52" s="66">
        <f>+H50/H66</f>
        <v>11.264604111008277</v>
      </c>
      <c r="I52" s="101"/>
      <c r="J52" s="66">
        <f>+J50/J66</f>
        <v>9.0306054994998917</v>
      </c>
      <c r="K52" s="101"/>
      <c r="L52" s="66">
        <f>+L50/L66</f>
        <v>7.5992160927386951</v>
      </c>
      <c r="M52" s="101"/>
      <c r="N52" s="66">
        <f>+N50/N66</f>
        <v>6.3858281928356675</v>
      </c>
      <c r="O52" s="101"/>
      <c r="P52" s="66">
        <f>+P50/P66</f>
        <v>5.5800682913743413</v>
      </c>
      <c r="Q52" s="101"/>
      <c r="R52" s="66">
        <f>+R50/R66</f>
        <v>5.1317399746018619</v>
      </c>
      <c r="S52" s="101"/>
      <c r="T52" s="66">
        <f>+T50/T66</f>
        <v>4.5714317867848786</v>
      </c>
      <c r="U52" s="101"/>
      <c r="V52" s="66">
        <f>+V50/V66</f>
        <v>4.1689732685963738</v>
      </c>
      <c r="W52" s="101"/>
      <c r="X52" s="66">
        <f>+X50/X66</f>
        <v>3.7432807530906627</v>
      </c>
      <c r="Y52" s="101"/>
      <c r="Z52" s="66">
        <f>+Z50/Z66</f>
        <v>3.2427500583589097</v>
      </c>
      <c r="AA52" s="101"/>
      <c r="AB52" s="66">
        <f>+AB50/AB66</f>
        <v>33.688962765438099</v>
      </c>
      <c r="AC52" s="101"/>
      <c r="AD52" s="66">
        <f>+AD50/AD66</f>
        <v>18.952396926991508</v>
      </c>
      <c r="AE52" s="101"/>
      <c r="AF52" s="64">
        <f>+AF50/AF66</f>
        <v>10.862129464124724</v>
      </c>
      <c r="AG52" s="100"/>
      <c r="AH52" s="64">
        <f>+AH50/AH66</f>
        <v>8.8500193172991324</v>
      </c>
      <c r="AI52" s="100"/>
      <c r="AJ52" s="64">
        <f>+AJ50/AJ66</f>
        <v>7.3441206888640975</v>
      </c>
      <c r="AK52" s="100"/>
      <c r="AL52" s="64">
        <f>+AL50/AL66</f>
        <v>5.9694982589643537</v>
      </c>
      <c r="AM52" s="100"/>
      <c r="AN52" s="64">
        <f>+AN50/AN66</f>
        <v>5.050327010869526</v>
      </c>
      <c r="AO52" s="100"/>
      <c r="AP52" s="66">
        <f>+AP50/AP66</f>
        <v>4.4081061227323417</v>
      </c>
      <c r="AQ52" s="101"/>
      <c r="AR52" s="66">
        <f>+AR50/AR66</f>
        <v>3.8288111135492442</v>
      </c>
      <c r="AS52" s="101"/>
      <c r="AT52" s="66">
        <f>+AT50/AT66</f>
        <v>3.5005886346098496</v>
      </c>
      <c r="AU52" s="101"/>
      <c r="AV52" s="66">
        <f>+AV50/AV66</f>
        <v>3.2405203217917102</v>
      </c>
      <c r="AW52" s="101"/>
      <c r="AX52" s="66">
        <f>+AX50/AX66</f>
        <v>2.8654246314438718</v>
      </c>
      <c r="AY52" s="101"/>
      <c r="AZ52" s="66">
        <f>+AZ50/AZ66</f>
        <v>31.165130441432645</v>
      </c>
      <c r="BA52" s="101"/>
      <c r="BB52" s="66">
        <f>+BB50/BB66</f>
        <v>18.441639376704568</v>
      </c>
      <c r="BC52" s="101"/>
      <c r="BD52" s="66">
        <f>+BD50/BD66</f>
        <v>10.582257134272517</v>
      </c>
      <c r="BE52" s="101"/>
      <c r="BF52" s="66">
        <f>+BF50/BF66</f>
        <v>8.6318410393452751</v>
      </c>
      <c r="BG52" s="101"/>
      <c r="BH52" s="66">
        <f>+BH50/BH66</f>
        <v>7.195357805389814</v>
      </c>
      <c r="BI52" s="101"/>
      <c r="BJ52" s="66">
        <f>+BJ50/BJ66</f>
        <v>5.9236458473372338</v>
      </c>
      <c r="BK52" s="101"/>
      <c r="BL52" s="66">
        <f>+BL50/BL66</f>
        <v>5.1025266003662129</v>
      </c>
      <c r="BM52" s="101"/>
      <c r="BN52" s="66">
        <f>+BN50/BN66</f>
        <v>4.5673470977581614</v>
      </c>
      <c r="BO52" s="101"/>
      <c r="BP52" s="66">
        <f>+BP50/BP66</f>
        <v>4.0083468346092754</v>
      </c>
      <c r="BQ52" s="101"/>
      <c r="BR52" s="66">
        <f>+BR50/BR66</f>
        <v>3.6531969971754963</v>
      </c>
      <c r="BS52" s="101"/>
      <c r="BT52" s="66">
        <f>+BT50/BT66</f>
        <v>3.3276293547672098</v>
      </c>
      <c r="BU52" s="101"/>
      <c r="BV52" s="66">
        <f>+BV50/BV66</f>
        <v>2.9580561280226778</v>
      </c>
      <c r="BW52" s="101"/>
      <c r="BX52" s="66">
        <f>+BX50/BX66</f>
        <v>31.48728466534363</v>
      </c>
      <c r="BY52" s="101"/>
      <c r="BZ52" s="64">
        <f>+BZ50/BZ66</f>
        <v>31.327922759023423</v>
      </c>
      <c r="CA52" s="100"/>
      <c r="CB52" s="64">
        <f>+CB50/CB66</f>
        <v>17.444971664401542</v>
      </c>
      <c r="CC52" s="100"/>
      <c r="CD52" s="66">
        <f>+CD50/CD66</f>
        <v>8.4163051533305158</v>
      </c>
      <c r="CE52" s="101"/>
      <c r="CF52" s="66">
        <f>+CF50/CF66</f>
        <v>7.029841734537972</v>
      </c>
      <c r="CG52" s="101"/>
      <c r="CH52" s="66">
        <f>+CH50/CH66</f>
        <v>5.6333554428403243</v>
      </c>
      <c r="CI52" s="101"/>
      <c r="CJ52" s="66">
        <f>+CJ50/CJ66</f>
        <v>4.9151693869467712</v>
      </c>
      <c r="CK52" s="101"/>
      <c r="CL52" s="66">
        <f>+CL50/CL66</f>
        <v>4.4412619157667139</v>
      </c>
      <c r="CM52" s="101"/>
      <c r="CN52" s="66">
        <f>+CN50/CN66</f>
        <v>3.8916612266508572</v>
      </c>
      <c r="CO52" s="101"/>
      <c r="CP52" s="66">
        <f>+CP50/CP66</f>
        <v>3.5336832397586631</v>
      </c>
      <c r="CQ52" s="101"/>
      <c r="CR52" s="66">
        <f>+CR50/CR66</f>
        <v>3.2704427509435074</v>
      </c>
      <c r="CS52" s="101"/>
      <c r="CT52" s="66">
        <f>+CT50/CT66</f>
        <v>2.9085834973628626</v>
      </c>
      <c r="CU52" s="101"/>
      <c r="CV52" s="66">
        <f>+CV50/CV66</f>
        <v>30.840723726073104</v>
      </c>
      <c r="CW52" s="101"/>
      <c r="CX52" s="66">
        <f>+CX50/CX66</f>
        <v>18.050237794445646</v>
      </c>
      <c r="CY52" s="101"/>
      <c r="CZ52" s="66">
        <f>+CZ50/CZ66</f>
        <v>10.796460649606244</v>
      </c>
      <c r="DA52" s="101"/>
      <c r="DB52" s="66">
        <f>+DB50/DB66</f>
        <v>8.549850475146517</v>
      </c>
      <c r="DC52" s="101"/>
      <c r="DD52" s="66">
        <f>+DD50/DD66</f>
        <v>7.1270273741988808</v>
      </c>
      <c r="DE52" s="101"/>
      <c r="DF52" s="66">
        <f>+DF50/DF66</f>
        <v>5.8656579159044515</v>
      </c>
      <c r="DG52" s="101"/>
      <c r="DH52" s="74">
        <f>+DH50/DH66</f>
        <v>5.8600927471711914</v>
      </c>
      <c r="DI52" s="102"/>
      <c r="DL52" s="15"/>
    </row>
    <row r="53" spans="1:116" s="26" customFormat="1">
      <c r="A53" s="63" t="s">
        <v>75</v>
      </c>
      <c r="B53" s="64">
        <f>+B50/B67</f>
        <v>4.2663701134159675</v>
      </c>
      <c r="C53" s="100"/>
      <c r="D53" s="66">
        <f>+D50/D67</f>
        <v>41.508681459924098</v>
      </c>
      <c r="E53" s="101"/>
      <c r="F53" s="66">
        <f>+F50/F67</f>
        <v>24.044368722035372</v>
      </c>
      <c r="G53" s="101"/>
      <c r="H53" s="66">
        <f>+H50/H67</f>
        <v>13.336614768889476</v>
      </c>
      <c r="I53" s="101"/>
      <c r="J53" s="66">
        <f>+J50/J67</f>
        <v>10.640950471959185</v>
      </c>
      <c r="K53" s="101"/>
      <c r="L53" s="66">
        <f>+L50/L67</f>
        <v>8.8929826754210719</v>
      </c>
      <c r="M53" s="101"/>
      <c r="N53" s="66">
        <f>+N50/N67</f>
        <v>7.4010347272722363</v>
      </c>
      <c r="O53" s="101"/>
      <c r="P53" s="66">
        <f>+P50/P67</f>
        <v>6.4414659317867216</v>
      </c>
      <c r="Q53" s="101"/>
      <c r="R53" s="66">
        <f>+R50/R67</f>
        <v>5.9185380060548827</v>
      </c>
      <c r="S53" s="101"/>
      <c r="T53" s="66">
        <f>+T50/T67</f>
        <v>5.2331352601870833</v>
      </c>
      <c r="U53" s="101"/>
      <c r="V53" s="66">
        <f>+V50/V67</f>
        <v>4.7664931711454921</v>
      </c>
      <c r="W53" s="101"/>
      <c r="X53" s="66">
        <f>+X50/X67</f>
        <v>4.2716430875200775</v>
      </c>
      <c r="Y53" s="101"/>
      <c r="Z53" s="66">
        <f>+Z50/Z67</f>
        <v>3.6816769760255181</v>
      </c>
      <c r="AA53" s="101"/>
      <c r="AB53" s="66">
        <f>+AB50/AB67</f>
        <v>37.935884243918991</v>
      </c>
      <c r="AC53" s="101"/>
      <c r="AD53" s="66">
        <f>+AD50/AD67</f>
        <v>21.329773250803807</v>
      </c>
      <c r="AE53" s="101"/>
      <c r="AF53" s="64">
        <f>+AF50/AF67</f>
        <v>12.114253413474911</v>
      </c>
      <c r="AG53" s="100"/>
      <c r="AH53" s="64">
        <f>+AH50/AH67</f>
        <v>10.00771291334598</v>
      </c>
      <c r="AI53" s="100"/>
      <c r="AJ53" s="64">
        <f>+AJ50/AJ67</f>
        <v>8.5769235629636462</v>
      </c>
      <c r="AK53" s="100"/>
      <c r="AL53" s="64">
        <f>+AL50/AL67</f>
        <v>6.9296630914998643</v>
      </c>
      <c r="AM53" s="100"/>
      <c r="AN53" s="64">
        <f>+AN50/AN67</f>
        <v>5.8243421289113986</v>
      </c>
      <c r="AO53" s="100"/>
      <c r="AP53" s="66">
        <f>+AP50/AP67</f>
        <v>5.2616479295549903</v>
      </c>
      <c r="AQ53" s="101"/>
      <c r="AR53" s="66">
        <f>+AR50/AR67</f>
        <v>4.5408613242739957</v>
      </c>
      <c r="AS53" s="101"/>
      <c r="AT53" s="66">
        <f>+AT50/AT67</f>
        <v>4.1292007219737794</v>
      </c>
      <c r="AU53" s="101"/>
      <c r="AV53" s="66">
        <f>+AV50/AV67</f>
        <v>3.8059512630353116</v>
      </c>
      <c r="AW53" s="101"/>
      <c r="AX53" s="66">
        <f>+AX50/AX67</f>
        <v>3.3292564015597552</v>
      </c>
      <c r="AY53" s="101"/>
      <c r="AZ53" s="66">
        <f>+AZ50/AZ67</f>
        <v>35.153224677000082</v>
      </c>
      <c r="BA53" s="101"/>
      <c r="BB53" s="66">
        <f>+BB50/BB67</f>
        <v>20.82248892257191</v>
      </c>
      <c r="BC53" s="101"/>
      <c r="BD53" s="66">
        <f>+BD50/BD67</f>
        <v>11.745118596090043</v>
      </c>
      <c r="BE53" s="101"/>
      <c r="BF53" s="66">
        <f>+BF50/BF67</f>
        <v>9.6237217521423108</v>
      </c>
      <c r="BG53" s="101"/>
      <c r="BH53" s="66">
        <f>+BH50/BH67</f>
        <v>8.0375041101244307</v>
      </c>
      <c r="BI53" s="101"/>
      <c r="BJ53" s="66">
        <f>+BJ50/BJ67</f>
        <v>6.6067834652744635</v>
      </c>
      <c r="BK53" s="101"/>
      <c r="BL53" s="66">
        <f>+BL50/BL67</f>
        <v>5.6997607937356491</v>
      </c>
      <c r="BM53" s="101"/>
      <c r="BN53" s="66">
        <f>+BN50/BN67</f>
        <v>5.1079175428061214</v>
      </c>
      <c r="BO53" s="101"/>
      <c r="BP53" s="66">
        <f>+BP50/BP67</f>
        <v>4.4738773901602125</v>
      </c>
      <c r="BQ53" s="101"/>
      <c r="BR53" s="66">
        <f>+BR50/BR67</f>
        <v>4.0793116408242485</v>
      </c>
      <c r="BS53" s="101"/>
      <c r="BT53" s="66">
        <f>+BT50/BT67</f>
        <v>3.7249375410273169</v>
      </c>
      <c r="BU53" s="101"/>
      <c r="BV53" s="66">
        <f>+BV50/BV67</f>
        <v>3.3042297740322017</v>
      </c>
      <c r="BW53" s="101"/>
      <c r="BX53" s="66">
        <f>+BX50/BX67</f>
        <v>35.807889586781627</v>
      </c>
      <c r="BY53" s="101"/>
      <c r="BZ53" s="64">
        <f>+BZ50/BZ67</f>
        <v>35.626660445987092</v>
      </c>
      <c r="CA53" s="100"/>
      <c r="CB53" s="64">
        <f>+CB50/CB67</f>
        <v>19.736054156214486</v>
      </c>
      <c r="CC53" s="100"/>
      <c r="CD53" s="66">
        <f>+CD50/CD67</f>
        <v>9.4640904450857093</v>
      </c>
      <c r="CE53" s="101"/>
      <c r="CF53" s="66">
        <f>+CF50/CF67</f>
        <v>7.9218685499523147</v>
      </c>
      <c r="CG53" s="101"/>
      <c r="CH53" s="66">
        <f>+CH50/CH67</f>
        <v>6.3414096115992775</v>
      </c>
      <c r="CI53" s="101"/>
      <c r="CJ53" s="66">
        <f>+CJ50/CJ67</f>
        <v>5.5316923849081849</v>
      </c>
      <c r="CK53" s="101"/>
      <c r="CL53" s="66">
        <f>+CL50/CL67</f>
        <v>5.0085714526174216</v>
      </c>
      <c r="CM53" s="101"/>
      <c r="CN53" s="66">
        <f>+CN50/CN67</f>
        <v>4.3986203480475954</v>
      </c>
      <c r="CO53" s="101"/>
      <c r="CP53" s="66">
        <f>+CP50/CP67</f>
        <v>3.9874384661016311</v>
      </c>
      <c r="CQ53" s="101"/>
      <c r="CR53" s="66">
        <f>+CR50/CR67</f>
        <v>3.6938381930595874</v>
      </c>
      <c r="CS53" s="101"/>
      <c r="CT53" s="66">
        <f>+CT50/CT67</f>
        <v>3.2737545784960629</v>
      </c>
      <c r="CU53" s="101"/>
      <c r="CV53" s="66">
        <f>+CV50/CV67</f>
        <v>34.969267621036138</v>
      </c>
      <c r="CW53" s="101"/>
      <c r="CX53" s="66">
        <f>+CX50/CX67</f>
        <v>20.533188840796633</v>
      </c>
      <c r="CY53" s="101"/>
      <c r="CZ53" s="66">
        <f>+CZ50/CZ67</f>
        <v>12.109453150999874</v>
      </c>
      <c r="DA53" s="101"/>
      <c r="DB53" s="66">
        <f>+DB50/DB67</f>
        <v>9.6161731137839297</v>
      </c>
      <c r="DC53" s="101"/>
      <c r="DD53" s="66">
        <f>+DD50/DD67</f>
        <v>8.035605977597621</v>
      </c>
      <c r="DE53" s="101"/>
      <c r="DF53" s="66">
        <f>+DF50/DF67</f>
        <v>6.5933437841485123</v>
      </c>
      <c r="DG53" s="101"/>
      <c r="DH53" s="74">
        <f>+DH50/DH67</f>
        <v>6.5870882078429664</v>
      </c>
      <c r="DI53" s="102"/>
      <c r="DL53" s="15"/>
    </row>
    <row r="54" spans="1:116" s="26" customFormat="1">
      <c r="A54" s="63" t="s">
        <v>72</v>
      </c>
      <c r="B54" s="64">
        <f>+B50/B68</f>
        <v>2.4109763622914904</v>
      </c>
      <c r="C54" s="100"/>
      <c r="D54" s="66">
        <f>+D50/D68</f>
        <v>28.167525586635417</v>
      </c>
      <c r="E54" s="101"/>
      <c r="F54" s="66">
        <f>+F50/F68</f>
        <v>14.099686302681629</v>
      </c>
      <c r="G54" s="101"/>
      <c r="H54" s="66">
        <f>+H50/H68</f>
        <v>9.1420410271690091</v>
      </c>
      <c r="I54" s="101"/>
      <c r="J54" s="66">
        <f>+J50/J68</f>
        <v>7.4262467917351467</v>
      </c>
      <c r="K54" s="101"/>
      <c r="L54" s="66">
        <f>+L50/L68</f>
        <v>6.1474288919558182</v>
      </c>
      <c r="M54" s="101"/>
      <c r="N54" s="66">
        <f>+N50/N68</f>
        <v>5.1531979290591483</v>
      </c>
      <c r="O54" s="101"/>
      <c r="P54" s="66">
        <f>+P50/P68</f>
        <v>4.3868121274952694</v>
      </c>
      <c r="Q54" s="101"/>
      <c r="R54" s="66">
        <f>+R50/R68</f>
        <v>3.8565115200896125</v>
      </c>
      <c r="S54" s="101"/>
      <c r="T54" s="66">
        <f>+T50/T68</f>
        <v>3.4415121771582804</v>
      </c>
      <c r="U54" s="101"/>
      <c r="V54" s="66">
        <f>+V50/V68</f>
        <v>3.191526708412757</v>
      </c>
      <c r="W54" s="101"/>
      <c r="X54" s="66">
        <f>+X50/X68</f>
        <v>2.8735377655865886</v>
      </c>
      <c r="Y54" s="101"/>
      <c r="Z54" s="66">
        <f>+Z50/Z68</f>
        <v>2.458675492667536</v>
      </c>
      <c r="AA54" s="101"/>
      <c r="AB54" s="66">
        <f>+AB50/AB68</f>
        <v>28.192807753563759</v>
      </c>
      <c r="AC54" s="101"/>
      <c r="AD54" s="66">
        <f>+AD50/AD68</f>
        <v>13.615222766335808</v>
      </c>
      <c r="AE54" s="101"/>
      <c r="AF54" s="64">
        <f>+AF50/AF68</f>
        <v>9.2766778792526772</v>
      </c>
      <c r="AG54" s="100"/>
      <c r="AH54" s="64">
        <f>+AH50/AH68</f>
        <v>7.6786642817987127</v>
      </c>
      <c r="AI54" s="100"/>
      <c r="AJ54" s="64">
        <f>+AJ50/AJ68</f>
        <v>6.5522251346360854</v>
      </c>
      <c r="AK54" s="100"/>
      <c r="AL54" s="64">
        <f>+AL50/AL68</f>
        <v>5.305656466964062</v>
      </c>
      <c r="AM54" s="100"/>
      <c r="AN54" s="64">
        <f>+AN50/AN68</f>
        <v>4.5067549736717556</v>
      </c>
      <c r="AO54" s="100"/>
      <c r="AP54" s="66">
        <f>+AP50/AP68</f>
        <v>3.8723133467112345</v>
      </c>
      <c r="AQ54" s="101"/>
      <c r="AR54" s="66">
        <f>+AR50/AR68</f>
        <v>3.3619465894735545</v>
      </c>
      <c r="AS54" s="101"/>
      <c r="AT54" s="66">
        <f>+AT50/AT68</f>
        <v>3.0851480595729295</v>
      </c>
      <c r="AU54" s="101"/>
      <c r="AV54" s="66">
        <f>+AV50/AV68</f>
        <v>2.8535374799049382</v>
      </c>
      <c r="AW54" s="101"/>
      <c r="AX54" s="66">
        <f>+AX50/AX68</f>
        <v>2.4845069718483437</v>
      </c>
      <c r="AY54" s="101"/>
      <c r="AZ54" s="66">
        <f>+AZ50/AZ68</f>
        <v>27.853733273626084</v>
      </c>
      <c r="BA54" s="101"/>
      <c r="BB54" s="66">
        <f>+BB50/BB68</f>
        <v>14.180746229183036</v>
      </c>
      <c r="BC54" s="101"/>
      <c r="BD54" s="66">
        <f>+BD50/BD68</f>
        <v>9.4055519012851896</v>
      </c>
      <c r="BE54" s="101"/>
      <c r="BF54" s="66">
        <f>+BF50/BF68</f>
        <v>7.6562629180720903</v>
      </c>
      <c r="BG54" s="101"/>
      <c r="BH54" s="66">
        <f>+BH50/BH68</f>
        <v>6.3615977108947979</v>
      </c>
      <c r="BI54" s="101"/>
      <c r="BJ54" s="66">
        <f>+BJ50/BJ68</f>
        <v>5.3192414363034084</v>
      </c>
      <c r="BK54" s="101"/>
      <c r="BL54" s="66">
        <f>+BL50/BL68</f>
        <v>4.4561339807939504</v>
      </c>
      <c r="BM54" s="101"/>
      <c r="BN54" s="66">
        <f>+BN50/BN68</f>
        <v>3.791891488525128</v>
      </c>
      <c r="BO54" s="101"/>
      <c r="BP54" s="66">
        <f>+BP50/BP68</f>
        <v>3.3513813086176611</v>
      </c>
      <c r="BQ54" s="101"/>
      <c r="BR54" s="66">
        <f>+BR50/BR68</f>
        <v>3.047204912635864</v>
      </c>
      <c r="BS54" s="101"/>
      <c r="BT54" s="66">
        <f>+BT50/BT68</f>
        <v>2.7996291421136412</v>
      </c>
      <c r="BU54" s="101"/>
      <c r="BV54" s="66">
        <f>+BV50/BV68</f>
        <v>2.4354883786873089</v>
      </c>
      <c r="BW54" s="101"/>
      <c r="BX54" s="66">
        <f>+BX50/BX68</f>
        <v>27.359873166791612</v>
      </c>
      <c r="BY54" s="101"/>
      <c r="BZ54" s="64">
        <f>+BZ50/BZ68</f>
        <v>27.221400713835454</v>
      </c>
      <c r="CA54" s="100"/>
      <c r="CB54" s="64">
        <f>+CB50/CB68</f>
        <v>19.523946323750316</v>
      </c>
      <c r="CC54" s="100"/>
      <c r="CD54" s="66">
        <f>+CD50/CD68</f>
        <v>6.9084106396598788</v>
      </c>
      <c r="CE54" s="101"/>
      <c r="CF54" s="66">
        <f>+CF50/CF68</f>
        <v>5.7647932484108946</v>
      </c>
      <c r="CG54" s="101"/>
      <c r="CH54" s="66">
        <f>+CH50/CH68</f>
        <v>4.7194012692851555</v>
      </c>
      <c r="CI54" s="101"/>
      <c r="CJ54" s="66">
        <f>+CJ50/CJ68</f>
        <v>4.0530509114738891</v>
      </c>
      <c r="CK54" s="101"/>
      <c r="CL54" s="66">
        <f>+CL50/CL68</f>
        <v>3.5173411014595604</v>
      </c>
      <c r="CM54" s="101"/>
      <c r="CN54" s="66">
        <f>+CN50/CN68</f>
        <v>3.1213768416389067</v>
      </c>
      <c r="CO54" s="101"/>
      <c r="CP54" s="66">
        <f>+CP50/CP68</f>
        <v>2.8609936674241068</v>
      </c>
      <c r="CQ54" s="101"/>
      <c r="CR54" s="66">
        <f>+CR50/CR68</f>
        <v>2.6346039164383916</v>
      </c>
      <c r="CS54" s="101"/>
      <c r="CT54" s="66">
        <f>+CT50/CT68</f>
        <v>2.3241814904613602</v>
      </c>
      <c r="CU54" s="101"/>
      <c r="CV54" s="66">
        <f>+CV50/CV68</f>
        <v>27.500005327202334</v>
      </c>
      <c r="CW54" s="101"/>
      <c r="CX54" s="66">
        <f>+CX50/CX68</f>
        <v>13.579986823966214</v>
      </c>
      <c r="CY54" s="101"/>
      <c r="CZ54" s="66">
        <f>+CZ50/CZ68</f>
        <v>9.1472553931211777</v>
      </c>
      <c r="DA54" s="101"/>
      <c r="DB54" s="66">
        <f>+DB50/DB68</f>
        <v>7.3191820025184056</v>
      </c>
      <c r="DC54" s="101"/>
      <c r="DD54" s="66">
        <f>+DD50/DD68</f>
        <v>6.0190421038272079</v>
      </c>
      <c r="DE54" s="101"/>
      <c r="DF54" s="66">
        <f>+DF50/DF68</f>
        <v>5.0398166571110776</v>
      </c>
      <c r="DG54" s="101"/>
      <c r="DH54" s="74">
        <f>+DH50/DH68</f>
        <v>5.0350350229817726</v>
      </c>
      <c r="DI54" s="102"/>
      <c r="DL54" s="15"/>
    </row>
    <row r="55" spans="1:116" s="26" customFormat="1" ht="12.75" customHeight="1">
      <c r="A55" s="63"/>
      <c r="B55" s="64"/>
      <c r="C55" s="100"/>
      <c r="D55" s="66"/>
      <c r="E55" s="101"/>
      <c r="F55" s="66"/>
      <c r="G55" s="101"/>
      <c r="H55" s="66"/>
      <c r="I55" s="101"/>
      <c r="J55" s="66"/>
      <c r="K55" s="101"/>
      <c r="L55" s="66"/>
      <c r="M55" s="101"/>
      <c r="N55" s="66"/>
      <c r="O55" s="101"/>
      <c r="P55" s="66"/>
      <c r="Q55" s="101"/>
      <c r="R55" s="66"/>
      <c r="S55" s="101"/>
      <c r="T55" s="66"/>
      <c r="U55" s="101"/>
      <c r="V55" s="66"/>
      <c r="W55" s="101"/>
      <c r="X55" s="66"/>
      <c r="Y55" s="101"/>
      <c r="Z55" s="66"/>
      <c r="AA55" s="101"/>
      <c r="AB55" s="66"/>
      <c r="AC55" s="101"/>
      <c r="AD55" s="66"/>
      <c r="AE55" s="101"/>
      <c r="AF55" s="64"/>
      <c r="AG55" s="100"/>
      <c r="AH55" s="64"/>
      <c r="AI55" s="100"/>
      <c r="AJ55" s="64"/>
      <c r="AK55" s="100"/>
      <c r="AL55" s="64"/>
      <c r="AM55" s="100"/>
      <c r="AN55" s="64"/>
      <c r="AO55" s="100"/>
      <c r="AP55" s="66"/>
      <c r="AQ55" s="101"/>
      <c r="AR55" s="66"/>
      <c r="AS55" s="101"/>
      <c r="AT55" s="66"/>
      <c r="AU55" s="101"/>
      <c r="AV55" s="66"/>
      <c r="AW55" s="101"/>
      <c r="AX55" s="66"/>
      <c r="AY55" s="101"/>
      <c r="AZ55" s="66"/>
      <c r="BA55" s="101"/>
      <c r="BB55" s="66"/>
      <c r="BC55" s="101"/>
      <c r="BD55" s="66"/>
      <c r="BE55" s="101"/>
      <c r="BF55" s="66"/>
      <c r="BG55" s="101"/>
      <c r="BH55" s="66"/>
      <c r="BI55" s="101"/>
      <c r="BJ55" s="66"/>
      <c r="BK55" s="101"/>
      <c r="BL55" s="66"/>
      <c r="BM55" s="101"/>
      <c r="BN55" s="66"/>
      <c r="BO55" s="101"/>
      <c r="BP55" s="66"/>
      <c r="BQ55" s="101"/>
      <c r="BR55" s="66"/>
      <c r="BS55" s="101"/>
      <c r="BT55" s="66"/>
      <c r="BU55" s="101"/>
      <c r="BV55" s="66"/>
      <c r="BW55" s="101"/>
      <c r="BX55" s="66"/>
      <c r="BY55" s="101"/>
      <c r="BZ55" s="64"/>
      <c r="CA55" s="100"/>
      <c r="CB55" s="64"/>
      <c r="CC55" s="100"/>
      <c r="CD55" s="66"/>
      <c r="CE55" s="101"/>
      <c r="CF55" s="66"/>
      <c r="CG55" s="101"/>
      <c r="CH55" s="66"/>
      <c r="CI55" s="101"/>
      <c r="CJ55" s="66"/>
      <c r="CK55" s="101"/>
      <c r="CL55" s="66"/>
      <c r="CM55" s="101"/>
      <c r="CN55" s="66"/>
      <c r="CO55" s="101"/>
      <c r="CP55" s="66"/>
      <c r="CQ55" s="101"/>
      <c r="CR55" s="66"/>
      <c r="CS55" s="101"/>
      <c r="CT55" s="66"/>
      <c r="CU55" s="101"/>
      <c r="CV55" s="66"/>
      <c r="CW55" s="101"/>
      <c r="CX55" s="66"/>
      <c r="CY55" s="101"/>
      <c r="CZ55" s="66"/>
      <c r="DA55" s="101"/>
      <c r="DB55" s="66"/>
      <c r="DC55" s="101"/>
      <c r="DD55" s="66"/>
      <c r="DE55" s="101"/>
      <c r="DF55" s="66"/>
      <c r="DG55" s="101"/>
      <c r="DH55" s="74"/>
      <c r="DI55" s="102"/>
      <c r="DL55" s="15"/>
    </row>
    <row r="56" spans="1:116" s="90" customFormat="1" ht="12.75" customHeight="1">
      <c r="A56" s="50" t="s">
        <v>77</v>
      </c>
      <c r="B56" s="51">
        <f>+'Deuda Externa dólares'!B7</f>
        <v>9578.4097429090434</v>
      </c>
      <c r="C56" s="52">
        <f>+B56/B43</f>
        <v>0.24152026509835264</v>
      </c>
      <c r="D56" s="53">
        <f>+'Deuda Externa dólares'!B7</f>
        <v>9578.4097429090434</v>
      </c>
      <c r="E56" s="54">
        <f>+D56/D43</f>
        <v>0.23814996428422902</v>
      </c>
      <c r="F56" s="53">
        <f>+'Deuda Externa dólares'!F7</f>
        <v>9608.2104115129678</v>
      </c>
      <c r="G56" s="54">
        <f>+F56/F43</f>
        <v>0.23502892143117787</v>
      </c>
      <c r="H56" s="53">
        <f>+'Deuda Externa dólares'!F7</f>
        <v>9608.2104115129678</v>
      </c>
      <c r="I56" s="54">
        <f>+H56/H43</f>
        <v>0.23187557834837272</v>
      </c>
      <c r="J56" s="53">
        <f>+'Deuda Externa dólares'!H7</f>
        <v>9588.9838154173467</v>
      </c>
      <c r="K56" s="54">
        <f>+J56/J43</f>
        <v>0.22984473138756892</v>
      </c>
      <c r="L56" s="53">
        <f>+'Deuda Externa dólares'!L7</f>
        <v>9633.1105656729997</v>
      </c>
      <c r="M56" s="54">
        <f>+L56/L43</f>
        <v>0.23172740150335028</v>
      </c>
      <c r="N56" s="53">
        <f>+'Deuda Externa dólares'!L7</f>
        <v>9633.1105656729997</v>
      </c>
      <c r="O56" s="54">
        <f>+N56/N43</f>
        <v>0.22950173250670422</v>
      </c>
      <c r="P56" s="53">
        <f>+'Deuda Externa dólares'!N7</f>
        <v>9941.7912967282991</v>
      </c>
      <c r="Q56" s="54">
        <f>+P56/P43</f>
        <v>0.23595582791671132</v>
      </c>
      <c r="R56" s="53">
        <f>+'Deuda Externa dólares'!R7</f>
        <v>10237.99400570017</v>
      </c>
      <c r="S56" s="54">
        <f>+R56/R43</f>
        <v>0.23704135988935385</v>
      </c>
      <c r="T56" s="53">
        <f>+'Deuda Externa dólares'!T7</f>
        <v>10212.184799652558</v>
      </c>
      <c r="U56" s="54">
        <f>+T56/T43</f>
        <v>0.2359624635626619</v>
      </c>
      <c r="V56" s="53">
        <f>+'Deuda Externa dólares'!V7</f>
        <v>10191.720131581707</v>
      </c>
      <c r="W56" s="54">
        <f>+V56/V43</f>
        <v>0.23733897861923767</v>
      </c>
      <c r="X56" s="53">
        <f>+'Deuda Externa dólares'!X7</f>
        <v>10185.497923667732</v>
      </c>
      <c r="Y56" s="54">
        <f>+X56/X43</f>
        <v>0.23750664536305419</v>
      </c>
      <c r="Z56" s="53">
        <f>+'Deuda Externa dólares'!Z7</f>
        <v>10548.126746754937</v>
      </c>
      <c r="AA56" s="54">
        <f>+Z56/Z43</f>
        <v>0.24856490240814544</v>
      </c>
      <c r="AB56" s="53">
        <f>+'Deuda Externa dólares'!AB7</f>
        <v>10583.728680210108</v>
      </c>
      <c r="AC56" s="54">
        <f>+AB56/AB43</f>
        <v>0.24924102805812762</v>
      </c>
      <c r="AD56" s="53">
        <f>+'Deuda Externa dólares'!AD7</f>
        <v>10598.50737942765</v>
      </c>
      <c r="AE56" s="54">
        <f>+AD56/AD43</f>
        <v>0.24663518332446968</v>
      </c>
      <c r="AF56" s="51">
        <f>+'Deuda Externa dólares'!AF7</f>
        <v>11089.354297961061</v>
      </c>
      <c r="AG56" s="52">
        <f>+AF56/AF43</f>
        <v>0.26019057024638526</v>
      </c>
      <c r="AH56" s="51">
        <f>+'Deuda Externa dólares'!AH7</f>
        <v>11324.734670992155</v>
      </c>
      <c r="AI56" s="52">
        <f>+AH56/AH43</f>
        <v>0.26385215016461616</v>
      </c>
      <c r="AJ56" s="51">
        <f>+'Deuda Externa dólares'!AJ7</f>
        <v>11342.366053430436</v>
      </c>
      <c r="AK56" s="52">
        <f>+AJ56/AJ43</f>
        <v>0.26950586634504303</v>
      </c>
      <c r="AL56" s="51">
        <f>+'Deuda Externa dólares'!AL7</f>
        <v>11320.143386988315</v>
      </c>
      <c r="AM56" s="52">
        <f>+AL56/AL43</f>
        <v>0.27102869526230805</v>
      </c>
      <c r="AN56" s="51">
        <f>+'Deuda Externa dólares'!AN7</f>
        <v>11612.434435180445</v>
      </c>
      <c r="AO56" s="52">
        <f>+AN56/AN43</f>
        <v>0.27296840606083556</v>
      </c>
      <c r="AP56" s="53">
        <f>+'Deuda Externa dólares'!AP7</f>
        <v>11637.596439317189</v>
      </c>
      <c r="AQ56" s="54">
        <f>+AP56/AP43</f>
        <v>0.26580313862107618</v>
      </c>
      <c r="AR56" s="53">
        <f>+'Deuda Externa dólares'!AR7</f>
        <v>11628.528382055843</v>
      </c>
      <c r="AS56" s="54">
        <f>+AR56/AR43</f>
        <v>0.25928173807676519</v>
      </c>
      <c r="AT56" s="53">
        <f>+'Deuda Externa dólares'!AT7</f>
        <v>11706.630296305751</v>
      </c>
      <c r="AU56" s="54">
        <f>+AT56/AT43</f>
        <v>0.25726979752417212</v>
      </c>
      <c r="AV56" s="53">
        <f>+'Deuda Externa dólares'!AV7</f>
        <v>12038.893578833895</v>
      </c>
      <c r="AW56" s="54">
        <f>+AV56/AV43</f>
        <v>0.25643260832631726</v>
      </c>
      <c r="AX56" s="53">
        <f>+'Deuda Externa dólares'!AX7</f>
        <v>12063.694615487975</v>
      </c>
      <c r="AY56" s="54">
        <f>+AX56/AX43</f>
        <v>0.25545168217850139</v>
      </c>
      <c r="AZ56" s="53">
        <f>+'Deuda Externa dólares'!AZ7</f>
        <v>11086.906077238835</v>
      </c>
      <c r="BA56" s="54">
        <f>+AZ56/AZ43</f>
        <v>0.22661955701260103</v>
      </c>
      <c r="BB56" s="53">
        <f>+'Deuda Externa dólares'!BB7</f>
        <v>11113.071357078838</v>
      </c>
      <c r="BC56" s="54">
        <f>+BB56/BB43</f>
        <v>0.22656770070129295</v>
      </c>
      <c r="BD56" s="53">
        <f>+'Deuda Externa dólares'!BD7</f>
        <v>11083.932058749149</v>
      </c>
      <c r="BE56" s="54">
        <f>+BD56/BD43</f>
        <v>0.22029858541326486</v>
      </c>
      <c r="BF56" s="53">
        <f>+'Deuda Externa dólares'!BF7</f>
        <v>12590.865293530125</v>
      </c>
      <c r="BG56" s="54">
        <f>+BF56/BF43</f>
        <v>0.24181031638911815</v>
      </c>
      <c r="BH56" s="53">
        <f>+'Deuda Externa dólares'!BH7</f>
        <v>12576.04681161018</v>
      </c>
      <c r="BI56" s="54">
        <f>+BH56/BH43</f>
        <v>0.23956746020585962</v>
      </c>
      <c r="BJ56" s="53">
        <f>+'Deuda Externa dólares'!BJ7</f>
        <v>12583.647612514866</v>
      </c>
      <c r="BK56" s="54">
        <f>+BJ56/BJ43</f>
        <v>0.2407721744655823</v>
      </c>
      <c r="BL56" s="53">
        <f>+'Deuda Externa dólares'!BL7</f>
        <v>12884.763862913773</v>
      </c>
      <c r="BM56" s="54">
        <f>+BL56/BL43</f>
        <v>0.24731385936902944</v>
      </c>
      <c r="BN56" s="53">
        <f>+'Deuda Externa dólares'!BN7</f>
        <v>12849.555677041784</v>
      </c>
      <c r="BO56" s="54">
        <f>+BN56/BN43</f>
        <v>0.24397316675455571</v>
      </c>
      <c r="BP56" s="53">
        <f>+'Deuda Externa dólares'!BP7</f>
        <v>12804.358664112136</v>
      </c>
      <c r="BQ56" s="54">
        <f>+BP56/BP43</f>
        <v>0.24559008303452243</v>
      </c>
      <c r="BR56" s="53">
        <f>+'Deuda Externa dólares'!BR7</f>
        <v>12861.972700674118</v>
      </c>
      <c r="BS56" s="54">
        <f>+BR56/BR43</f>
        <v>0.24394591685013667</v>
      </c>
      <c r="BT56" s="53">
        <f>+'Deuda Externa dólares'!BT7</f>
        <v>14424.31370049607</v>
      </c>
      <c r="BU56" s="54">
        <f>+BT56/BT43</f>
        <v>0.26688000278129248</v>
      </c>
      <c r="BV56" s="53">
        <f>+'Deuda Externa dólares'!BV7</f>
        <v>14394.29742916575</v>
      </c>
      <c r="BW56" s="54">
        <f>+BV56/BV43</f>
        <v>0.26209956427286313</v>
      </c>
      <c r="BX56" s="53">
        <f>+'Deuda Externa dólares'!BX7</f>
        <v>15146.41343456002</v>
      </c>
      <c r="BY56" s="54">
        <f>+BX56/BX43</f>
        <v>0.27086689655222396</v>
      </c>
      <c r="BZ56" s="51">
        <f>+'Deuda Externa dólares'!BZ7</f>
        <v>15128.593695879599</v>
      </c>
      <c r="CA56" s="52">
        <f>+BZ56/BZ43</f>
        <v>0.27075433163305485</v>
      </c>
      <c r="CB56" s="51">
        <f>+'Deuda Externa dólares'!CB7</f>
        <v>15030.907416920647</v>
      </c>
      <c r="CC56" s="52">
        <f>+CB56/CB43</f>
        <v>0.26618713584067916</v>
      </c>
      <c r="CD56" s="53">
        <f>+'Deuda Externa dólares'!CD7</f>
        <v>15008.505584409784</v>
      </c>
      <c r="CE56" s="54">
        <f>+CD56/CD43</f>
        <v>0.26561842867205621</v>
      </c>
      <c r="CF56" s="53">
        <f>+'Deuda Externa dólares'!CF7</f>
        <v>15007.487744788354</v>
      </c>
      <c r="CG56" s="54">
        <f>+CF56/CF43</f>
        <v>0.2719830576045415</v>
      </c>
      <c r="CH56" s="53">
        <f>+'Deuda Externa dólares'!CH7</f>
        <v>15520.625868784959</v>
      </c>
      <c r="CI56" s="54">
        <f>+CH56/CH43</f>
        <v>0.28081901898093398</v>
      </c>
      <c r="CJ56" s="53">
        <f>+'Deuda Externa dólares'!CJ7</f>
        <v>15559.677032424259</v>
      </c>
      <c r="CK56" s="54">
        <f>+CJ56/CJ43</f>
        <v>0.27915916709306643</v>
      </c>
      <c r="CL56" s="53">
        <f>+'Deuda Externa dólares'!CL7</f>
        <v>15590.603974269881</v>
      </c>
      <c r="CM56" s="54">
        <f>+CL56/CL43</f>
        <v>0.27592298276266958</v>
      </c>
      <c r="CN56" s="53">
        <f>+'Deuda Externa dólares'!CN7</f>
        <v>15505.011206827592</v>
      </c>
      <c r="CO56" s="54">
        <f>+CN56/CN43</f>
        <v>0.27505762285399443</v>
      </c>
      <c r="CP56" s="53">
        <f>+'Deuda Externa dólares'!CP7</f>
        <v>15433.256079703526</v>
      </c>
      <c r="CQ56" s="54">
        <f>+CP56/CP43</f>
        <v>0.27078336164486788</v>
      </c>
      <c r="CR56" s="53">
        <f>+'Deuda Externa dólares'!CR7</f>
        <v>15424.025568819536</v>
      </c>
      <c r="CS56" s="54">
        <f>+CR56/CR43</f>
        <v>0.26777476346704904</v>
      </c>
      <c r="CT56" s="53">
        <f>+'Deuda Externa dólares'!CT7</f>
        <v>15283.103163072743</v>
      </c>
      <c r="CU56" s="54">
        <f>+CT56/CT43</f>
        <v>0.26637757948702812</v>
      </c>
      <c r="CV56" s="53">
        <f>+'Deuda Externa dólares'!CV7</f>
        <v>15301.295758625916</v>
      </c>
      <c r="CW56" s="54">
        <f>+CV56/CV43</f>
        <v>0.26589359473269553</v>
      </c>
      <c r="CX56" s="53">
        <f>+'Deuda Externa dólares'!CX7</f>
        <v>15325.704314078706</v>
      </c>
      <c r="CY56" s="54">
        <f>+CX56/CX43</f>
        <v>0.26325883985216059</v>
      </c>
      <c r="CZ56" s="53">
        <f>+'Deuda Externa dólares'!CZ7</f>
        <v>15286.182519232594</v>
      </c>
      <c r="DA56" s="54">
        <f>+CZ56/CZ43</f>
        <v>0.26061716365477344</v>
      </c>
      <c r="DB56" s="53">
        <f>+'Deuda Externa dólares'!DB7</f>
        <v>14877.790720910187</v>
      </c>
      <c r="DC56" s="54">
        <f>+DB56/DB43</f>
        <v>0.25512826058229354</v>
      </c>
      <c r="DD56" s="53">
        <f>+'Deuda Externa dólares'!DD7</f>
        <v>14868.31777496492</v>
      </c>
      <c r="DE56" s="54">
        <f>+DD56/DD43</f>
        <v>0.25399698630428591</v>
      </c>
      <c r="DF56" s="53">
        <f>+'Deuda Externa dólares'!DF7</f>
        <v>14872.721785834761</v>
      </c>
      <c r="DG56" s="54">
        <f>+DF56/DF43</f>
        <v>0.25394204664168529</v>
      </c>
      <c r="DH56" s="75">
        <f>+'Deuda Externa dólares'!DH7</f>
        <v>14806.268445132904</v>
      </c>
      <c r="DI56" s="58">
        <f>+DH56/DH43</f>
        <v>0.25362489646618847</v>
      </c>
      <c r="DL56" s="18"/>
    </row>
    <row r="57" spans="1:116" s="26" customFormat="1" ht="12.75" customHeight="1">
      <c r="A57" s="63" t="s">
        <v>53</v>
      </c>
      <c r="B57" s="64">
        <f>+B56/B63</f>
        <v>0.16160488415083149</v>
      </c>
      <c r="C57" s="76"/>
      <c r="D57" s="66">
        <v>0</v>
      </c>
      <c r="E57" s="77"/>
      <c r="F57" s="66">
        <v>0</v>
      </c>
      <c r="G57" s="77"/>
      <c r="H57" s="66">
        <v>0</v>
      </c>
      <c r="I57" s="77"/>
      <c r="J57" s="66">
        <v>0</v>
      </c>
      <c r="K57" s="77"/>
      <c r="L57" s="66">
        <v>0</v>
      </c>
      <c r="M57" s="77"/>
      <c r="N57" s="66">
        <v>0</v>
      </c>
      <c r="O57" s="77"/>
      <c r="P57" s="66">
        <v>0</v>
      </c>
      <c r="Q57" s="77"/>
      <c r="R57" s="66">
        <v>0</v>
      </c>
      <c r="S57" s="77"/>
      <c r="T57" s="66">
        <v>0</v>
      </c>
      <c r="U57" s="77"/>
      <c r="V57" s="66">
        <v>0</v>
      </c>
      <c r="W57" s="77"/>
      <c r="X57" s="66">
        <v>0</v>
      </c>
      <c r="Y57" s="77"/>
      <c r="Z57" s="66">
        <f>+Z56/Z63</f>
        <v>0.16809884233410771</v>
      </c>
      <c r="AA57" s="77"/>
      <c r="AB57" s="66">
        <v>0</v>
      </c>
      <c r="AC57" s="77"/>
      <c r="AD57" s="66">
        <v>0</v>
      </c>
      <c r="AE57" s="77"/>
      <c r="AF57" s="64">
        <v>0</v>
      </c>
      <c r="AG57" s="76"/>
      <c r="AH57" s="64">
        <v>0</v>
      </c>
      <c r="AI57" s="76"/>
      <c r="AJ57" s="64">
        <v>0</v>
      </c>
      <c r="AK57" s="76"/>
      <c r="AL57" s="64">
        <v>0</v>
      </c>
      <c r="AM57" s="76"/>
      <c r="AN57" s="64">
        <v>0</v>
      </c>
      <c r="AO57" s="76"/>
      <c r="AP57" s="66">
        <v>0</v>
      </c>
      <c r="AQ57" s="77"/>
      <c r="AR57" s="66">
        <v>0</v>
      </c>
      <c r="AS57" s="77"/>
      <c r="AT57" s="66">
        <v>0</v>
      </c>
      <c r="AU57" s="77"/>
      <c r="AV57" s="66">
        <v>0</v>
      </c>
      <c r="AW57" s="77"/>
      <c r="AX57" s="66">
        <f>+AX56/AX63</f>
        <v>0.16089581636237549</v>
      </c>
      <c r="AY57" s="77"/>
      <c r="AZ57" s="66"/>
      <c r="BA57" s="77"/>
      <c r="BB57" s="68"/>
      <c r="BC57" s="77"/>
      <c r="BD57" s="68"/>
      <c r="BE57" s="77"/>
      <c r="BF57" s="68"/>
      <c r="BG57" s="77"/>
      <c r="BH57" s="68"/>
      <c r="BI57" s="77"/>
      <c r="BJ57" s="68"/>
      <c r="BK57" s="77"/>
      <c r="BL57" s="68"/>
      <c r="BM57" s="77"/>
      <c r="BN57" s="68"/>
      <c r="BO57" s="77"/>
      <c r="BP57" s="68"/>
      <c r="BQ57" s="77"/>
      <c r="BR57" s="68"/>
      <c r="BS57" s="77"/>
      <c r="BT57" s="68"/>
      <c r="BU57" s="77"/>
      <c r="BV57" s="66">
        <f>+BV56/BV63</f>
        <v>0.16019332860921645</v>
      </c>
      <c r="BW57" s="77"/>
      <c r="BX57" s="66"/>
      <c r="BY57" s="77"/>
      <c r="BZ57" s="64"/>
      <c r="CA57" s="76"/>
      <c r="CB57" s="64"/>
      <c r="CC57" s="76"/>
      <c r="CD57" s="66"/>
      <c r="CE57" s="77"/>
      <c r="CF57" s="66"/>
      <c r="CG57" s="77"/>
      <c r="CH57" s="66"/>
      <c r="CI57" s="77"/>
      <c r="CJ57" s="66"/>
      <c r="CK57" s="77"/>
      <c r="CL57" s="66"/>
      <c r="CM57" s="77"/>
      <c r="CN57" s="66"/>
      <c r="CO57" s="77"/>
      <c r="CP57" s="66"/>
      <c r="CQ57" s="77"/>
      <c r="CR57" s="66"/>
      <c r="CS57" s="77"/>
      <c r="CT57" s="66">
        <f>+CT56/CT63</f>
        <v>0.15916964237283668</v>
      </c>
      <c r="CU57" s="77"/>
      <c r="CV57" s="68"/>
      <c r="CW57" s="77"/>
      <c r="CX57" s="68"/>
      <c r="CY57" s="77"/>
      <c r="CZ57" s="68"/>
      <c r="DA57" s="77"/>
      <c r="DB57" s="68"/>
      <c r="DC57" s="77"/>
      <c r="DD57" s="68"/>
      <c r="DE57" s="77"/>
      <c r="DF57" s="68"/>
      <c r="DG57" s="77"/>
      <c r="DH57" s="69"/>
      <c r="DI57" s="78"/>
      <c r="DL57" s="15"/>
    </row>
    <row r="58" spans="1:116" s="26" customFormat="1" ht="12.75" customHeight="1">
      <c r="A58" s="63" t="s">
        <v>74</v>
      </c>
      <c r="B58" s="64">
        <f>+B56/B65</f>
        <v>0.81814304872167787</v>
      </c>
      <c r="C58" s="76"/>
      <c r="D58" s="66">
        <v>0</v>
      </c>
      <c r="E58" s="77"/>
      <c r="F58" s="66">
        <v>0</v>
      </c>
      <c r="G58" s="77"/>
      <c r="H58" s="66">
        <v>0</v>
      </c>
      <c r="I58" s="77"/>
      <c r="J58" s="66">
        <v>0</v>
      </c>
      <c r="K58" s="77"/>
      <c r="L58" s="66">
        <v>0</v>
      </c>
      <c r="M58" s="77"/>
      <c r="N58" s="66">
        <v>0</v>
      </c>
      <c r="O58" s="77"/>
      <c r="P58" s="66">
        <v>0</v>
      </c>
      <c r="Q58" s="77"/>
      <c r="R58" s="66">
        <v>0</v>
      </c>
      <c r="S58" s="77"/>
      <c r="T58" s="66">
        <v>0</v>
      </c>
      <c r="U58" s="77"/>
      <c r="V58" s="66">
        <v>0</v>
      </c>
      <c r="W58" s="77"/>
      <c r="X58" s="66">
        <v>0</v>
      </c>
      <c r="Y58" s="77"/>
      <c r="Z58" s="66">
        <f>+Z56/Z65</f>
        <v>0.7286630800466245</v>
      </c>
      <c r="AA58" s="77"/>
      <c r="AB58" s="66">
        <v>0</v>
      </c>
      <c r="AC58" s="77"/>
      <c r="AD58" s="66">
        <v>0</v>
      </c>
      <c r="AE58" s="77"/>
      <c r="AF58" s="64">
        <v>0</v>
      </c>
      <c r="AG58" s="76"/>
      <c r="AH58" s="64">
        <v>0</v>
      </c>
      <c r="AI58" s="76"/>
      <c r="AJ58" s="64">
        <v>0</v>
      </c>
      <c r="AK58" s="76"/>
      <c r="AL58" s="64">
        <v>0</v>
      </c>
      <c r="AM58" s="76"/>
      <c r="AN58" s="64">
        <v>0</v>
      </c>
      <c r="AO58" s="76"/>
      <c r="AP58" s="66">
        <v>0</v>
      </c>
      <c r="AQ58" s="77"/>
      <c r="AR58" s="66">
        <v>0</v>
      </c>
      <c r="AS58" s="77"/>
      <c r="AT58" s="66">
        <v>0</v>
      </c>
      <c r="AU58" s="77"/>
      <c r="AV58" s="66">
        <v>0</v>
      </c>
      <c r="AW58" s="77"/>
      <c r="AX58" s="66">
        <f>+AX56/AX65</f>
        <v>0.73000923520689209</v>
      </c>
      <c r="AY58" s="77"/>
      <c r="AZ58" s="66"/>
      <c r="BA58" s="77"/>
      <c r="BB58" s="68"/>
      <c r="BC58" s="77"/>
      <c r="BD58" s="68"/>
      <c r="BE58" s="77"/>
      <c r="BF58" s="68"/>
      <c r="BG58" s="77"/>
      <c r="BH58" s="68"/>
      <c r="BI58" s="77"/>
      <c r="BJ58" s="68"/>
      <c r="BK58" s="77"/>
      <c r="BL58" s="68"/>
      <c r="BM58" s="77"/>
      <c r="BN58" s="68"/>
      <c r="BO58" s="77"/>
      <c r="BP58" s="68"/>
      <c r="BQ58" s="77"/>
      <c r="BR58" s="68"/>
      <c r="BS58" s="77"/>
      <c r="BT58" s="68"/>
      <c r="BU58" s="77"/>
      <c r="BV58" s="66">
        <f>+BV56/BV65</f>
        <v>0.76555231640291188</v>
      </c>
      <c r="BW58" s="77"/>
      <c r="BX58" s="66"/>
      <c r="BY58" s="77"/>
      <c r="BZ58" s="64"/>
      <c r="CA58" s="76"/>
      <c r="CB58" s="64"/>
      <c r="CC58" s="76"/>
      <c r="CD58" s="66"/>
      <c r="CE58" s="77"/>
      <c r="CF58" s="66"/>
      <c r="CG58" s="77"/>
      <c r="CH58" s="66"/>
      <c r="CI58" s="77"/>
      <c r="CJ58" s="66"/>
      <c r="CK58" s="77"/>
      <c r="CL58" s="66"/>
      <c r="CM58" s="77"/>
      <c r="CN58" s="66"/>
      <c r="CO58" s="77"/>
      <c r="CP58" s="66"/>
      <c r="CQ58" s="77"/>
      <c r="CR58" s="66"/>
      <c r="CS58" s="77"/>
      <c r="CT58" s="66">
        <f>+CT56/CT65</f>
        <v>0.74132242739002441</v>
      </c>
      <c r="CU58" s="77"/>
      <c r="CV58" s="68"/>
      <c r="CW58" s="77"/>
      <c r="CX58" s="68"/>
      <c r="CY58" s="77"/>
      <c r="CZ58" s="68"/>
      <c r="DA58" s="77"/>
      <c r="DB58" s="68"/>
      <c r="DC58" s="77"/>
      <c r="DD58" s="68"/>
      <c r="DE58" s="77"/>
      <c r="DF58" s="68"/>
      <c r="DG58" s="77"/>
      <c r="DH58" s="69"/>
      <c r="DI58" s="78"/>
      <c r="DL58" s="15"/>
    </row>
    <row r="59" spans="1:116" s="26" customFormat="1" ht="12.75" customHeight="1">
      <c r="A59" s="63" t="s">
        <v>71</v>
      </c>
      <c r="B59" s="64">
        <f>+B56/B66</f>
        <v>1.2562677065715313</v>
      </c>
      <c r="C59" s="76"/>
      <c r="D59" s="66">
        <f>+D56/D66</f>
        <v>12.15673740727347</v>
      </c>
      <c r="E59" s="77"/>
      <c r="F59" s="66">
        <f>+F56/F66</f>
        <v>6.5208214843744914</v>
      </c>
      <c r="G59" s="77"/>
      <c r="H59" s="66">
        <f>+H56/H66</f>
        <v>3.4004733080731722</v>
      </c>
      <c r="I59" s="77"/>
      <c r="J59" s="66">
        <f>+J56/J66</f>
        <v>2.695089133181257</v>
      </c>
      <c r="K59" s="77"/>
      <c r="L59" s="66">
        <f>+L56/L66</f>
        <v>2.2920856504300526</v>
      </c>
      <c r="M59" s="77"/>
      <c r="N59" s="66">
        <f>+N56/N66</f>
        <v>1.9020920559807668</v>
      </c>
      <c r="O59" s="77"/>
      <c r="P59" s="66">
        <f>+P56/P66</f>
        <v>1.7232637609589583</v>
      </c>
      <c r="Q59" s="77"/>
      <c r="R59" s="66">
        <f>+R56/R66</f>
        <v>1.5943650916670569</v>
      </c>
      <c r="S59" s="77"/>
      <c r="T59" s="66">
        <f>+T56/T66</f>
        <v>1.4118237062648411</v>
      </c>
      <c r="U59" s="77"/>
      <c r="V59" s="66">
        <f>+V56/V66</f>
        <v>1.2973782974619537</v>
      </c>
      <c r="W59" s="77"/>
      <c r="X59" s="66">
        <f>+X56/X66</f>
        <v>1.1659826920615792</v>
      </c>
      <c r="Y59" s="77"/>
      <c r="Z59" s="66">
        <f>+Z56/Z66</f>
        <v>1.0726593080002651</v>
      </c>
      <c r="AA59" s="77"/>
      <c r="AB59" s="66">
        <f>+AB56/AB66</f>
        <v>11.184244248392261</v>
      </c>
      <c r="AC59" s="77"/>
      <c r="AD59" s="66">
        <f>+AD56/AD66</f>
        <v>6.2046007287062759</v>
      </c>
      <c r="AE59" s="77"/>
      <c r="AF59" s="64">
        <f>+AF56/AF66</f>
        <v>3.8202049685983552</v>
      </c>
      <c r="AG59" s="76"/>
      <c r="AH59" s="64">
        <f>+AH56/AH66</f>
        <v>3.1720484225959984</v>
      </c>
      <c r="AI59" s="76"/>
      <c r="AJ59" s="64">
        <f>+AJ56/AJ66</f>
        <v>2.7095133521356543</v>
      </c>
      <c r="AK59" s="76"/>
      <c r="AL59" s="64">
        <f>+AL56/AL66</f>
        <v>2.2194362301817954</v>
      </c>
      <c r="AM59" s="76"/>
      <c r="AN59" s="64">
        <f>+AN56/AN66</f>
        <v>1.8961757999727225</v>
      </c>
      <c r="AO59" s="76"/>
      <c r="AP59" s="66">
        <f>+AP56/AP66</f>
        <v>1.5958777603549616</v>
      </c>
      <c r="AQ59" s="77"/>
      <c r="AR59" s="66">
        <f>+AR56/AR66</f>
        <v>1.3402407518765438</v>
      </c>
      <c r="AS59" s="77"/>
      <c r="AT59" s="66">
        <f>+AT56/AT66</f>
        <v>1.2125476064382932</v>
      </c>
      <c r="AU59" s="77"/>
      <c r="AV59" s="66">
        <f>+AV56/AV66</f>
        <v>1.1175518019705759</v>
      </c>
      <c r="AW59" s="77"/>
      <c r="AX59" s="66">
        <f>+AX56/AX66</f>
        <v>0.9831162393862759</v>
      </c>
      <c r="AY59" s="77"/>
      <c r="AZ59" s="66">
        <f>+AZ56/AZ66</f>
        <v>9.1321523823333433</v>
      </c>
      <c r="BA59" s="77"/>
      <c r="BB59" s="66">
        <f>+BB56/BB66</f>
        <v>5.4022567127477652</v>
      </c>
      <c r="BC59" s="77"/>
      <c r="BD59" s="66">
        <f>+BD56/BD66</f>
        <v>2.9899346513245724</v>
      </c>
      <c r="BE59" s="77"/>
      <c r="BF59" s="66">
        <f>+BF56/BF66</f>
        <v>2.7529630880811129</v>
      </c>
      <c r="BG59" s="77"/>
      <c r="BH59" s="66">
        <f>+BH56/BH66</f>
        <v>2.266833025288864</v>
      </c>
      <c r="BI59" s="77"/>
      <c r="BJ59" s="66">
        <f>+BJ56/BJ66</f>
        <v>1.8785521861286771</v>
      </c>
      <c r="BK59" s="77"/>
      <c r="BL59" s="66">
        <f>+BL56/BL66</f>
        <v>1.6765627503275664</v>
      </c>
      <c r="BM59" s="77"/>
      <c r="BN59" s="66">
        <f>+BN56/BN66</f>
        <v>1.4739028908852589</v>
      </c>
      <c r="BO59" s="77"/>
      <c r="BP59" s="66">
        <f>+BP56/BP66</f>
        <v>1.3048744585735668</v>
      </c>
      <c r="BQ59" s="77"/>
      <c r="BR59" s="66">
        <f>+BR56/BR66</f>
        <v>1.1787284941274423</v>
      </c>
      <c r="BS59" s="77"/>
      <c r="BT59" s="66">
        <f>+BT56/BT66</f>
        <v>1.2113674907580627</v>
      </c>
      <c r="BU59" s="77"/>
      <c r="BV59" s="66">
        <f>+BV56/BV66</f>
        <v>1.0506908313252594</v>
      </c>
      <c r="BW59" s="77"/>
      <c r="BX59" s="66">
        <f>+BX56/BX66</f>
        <v>11.69726492711483</v>
      </c>
      <c r="BY59" s="77"/>
      <c r="BZ59" s="64">
        <f>+BZ56/BZ66</f>
        <v>11.631431156891367</v>
      </c>
      <c r="CA59" s="76"/>
      <c r="CB59" s="64">
        <f>+CB56/CB66</f>
        <v>6.3280807259882783</v>
      </c>
      <c r="CC59" s="76"/>
      <c r="CD59" s="66">
        <f>+CD56/CD66</f>
        <v>3.0440929311581124</v>
      </c>
      <c r="CE59" s="77"/>
      <c r="CF59" s="66">
        <f>+CF56/CF66</f>
        <v>2.6263095514569148</v>
      </c>
      <c r="CG59" s="77"/>
      <c r="CH59" s="66">
        <f>+CH56/CH66</f>
        <v>2.1996595999907096</v>
      </c>
      <c r="CI59" s="77"/>
      <c r="CJ59" s="66">
        <f>+CJ56/CJ66</f>
        <v>1.9034917689777291</v>
      </c>
      <c r="CK59" s="77"/>
      <c r="CL59" s="66">
        <f>+CL56/CL66</f>
        <v>1.6924252612024777</v>
      </c>
      <c r="CM59" s="77"/>
      <c r="CN59" s="66">
        <f>+CN56/CN66</f>
        <v>1.4765740280900379</v>
      </c>
      <c r="CO59" s="77"/>
      <c r="CP59" s="66">
        <f>+CP56/CP66</f>
        <v>1.3121788180921643</v>
      </c>
      <c r="CQ59" s="77"/>
      <c r="CR59" s="66">
        <f>+CR56/CR66</f>
        <v>1.1960008893069798</v>
      </c>
      <c r="CS59" s="77"/>
      <c r="CT59" s="66">
        <f>+CT56/CT66</f>
        <v>1.0561038077621492</v>
      </c>
      <c r="CU59" s="77"/>
      <c r="CV59" s="66">
        <f>+CV56/CV66</f>
        <v>11.170520835733043</v>
      </c>
      <c r="CW59" s="77"/>
      <c r="CX59" s="66">
        <f>+CX56/CX66</f>
        <v>6.4498699378596385</v>
      </c>
      <c r="CY59" s="77"/>
      <c r="CZ59" s="66">
        <f>+CZ56/CZ66</f>
        <v>3.8055291706784793</v>
      </c>
      <c r="DA59" s="77"/>
      <c r="DB59" s="66">
        <f>+DB56/DB66</f>
        <v>2.9284350103925751</v>
      </c>
      <c r="DC59" s="77"/>
      <c r="DD59" s="66">
        <f>+DD56/DD66</f>
        <v>2.4265900286202347</v>
      </c>
      <c r="DE59" s="77"/>
      <c r="DF59" s="66">
        <f>+DF56/DF66</f>
        <v>1.9965435250167325</v>
      </c>
      <c r="DG59" s="77"/>
      <c r="DH59" s="74">
        <f>+DH56/DH66</f>
        <v>1.9913116196489347</v>
      </c>
      <c r="DI59" s="78"/>
      <c r="DL59" s="15"/>
    </row>
    <row r="60" spans="1:116" s="26" customFormat="1" ht="12.75" customHeight="1">
      <c r="A60" s="63" t="s">
        <v>75</v>
      </c>
      <c r="B60" s="64">
        <f>+B56/B67</f>
        <v>1.3585265279810383</v>
      </c>
      <c r="C60" s="76"/>
      <c r="D60" s="66">
        <f>+D56/D67</f>
        <v>12.975376443841688</v>
      </c>
      <c r="E60" s="77"/>
      <c r="F60" s="66">
        <f>+F56/F67</f>
        <v>7.3873669287029236</v>
      </c>
      <c r="G60" s="77"/>
      <c r="H60" s="66">
        <f>+H56/H67</f>
        <v>4.0259561805056494</v>
      </c>
      <c r="I60" s="77"/>
      <c r="J60" s="66">
        <f>+J56/J67</f>
        <v>3.1756796357991002</v>
      </c>
      <c r="K60" s="77"/>
      <c r="L60" s="66">
        <f>+L56/L67</f>
        <v>2.6823132453533982</v>
      </c>
      <c r="M60" s="77"/>
      <c r="N60" s="66">
        <f>+N56/N67</f>
        <v>2.2044829481281618</v>
      </c>
      <c r="O60" s="77"/>
      <c r="P60" s="66">
        <f>+P56/P67</f>
        <v>1.9892847592669569</v>
      </c>
      <c r="Q60" s="77"/>
      <c r="R60" s="66">
        <f>+R56/R67</f>
        <v>1.8388130414364487</v>
      </c>
      <c r="S60" s="77"/>
      <c r="T60" s="66">
        <f>+T56/T67</f>
        <v>1.6161817047736746</v>
      </c>
      <c r="U60" s="77"/>
      <c r="V60" s="66">
        <f>+V56/V67</f>
        <v>1.4833256048501366</v>
      </c>
      <c r="W60" s="77"/>
      <c r="X60" s="66">
        <f>+X56/X67</f>
        <v>1.3305606058537238</v>
      </c>
      <c r="Y60" s="77"/>
      <c r="Z60" s="66">
        <f>+Z56/Z67</f>
        <v>1.2178505917235705</v>
      </c>
      <c r="AA60" s="77"/>
      <c r="AB60" s="66">
        <f>+AB56/AB67</f>
        <v>12.594160233333266</v>
      </c>
      <c r="AC60" s="77"/>
      <c r="AD60" s="66">
        <f>+AD56/AD67</f>
        <v>6.9829018020722167</v>
      </c>
      <c r="AE60" s="77"/>
      <c r="AF60" s="64">
        <f>+AF56/AF67</f>
        <v>4.2605762740966941</v>
      </c>
      <c r="AG60" s="76"/>
      <c r="AH60" s="64">
        <f>+AH56/AH67</f>
        <v>3.5869921660533399</v>
      </c>
      <c r="AI60" s="76"/>
      <c r="AJ60" s="64">
        <f>+AJ56/AJ67</f>
        <v>3.1643391903042497</v>
      </c>
      <c r="AK60" s="76"/>
      <c r="AL60" s="64">
        <f>+AL56/AL67</f>
        <v>2.576421779691858</v>
      </c>
      <c r="AM60" s="76"/>
      <c r="AN60" s="64">
        <f>+AN56/AN67</f>
        <v>2.1867844541222956</v>
      </c>
      <c r="AO60" s="76"/>
      <c r="AP60" s="66">
        <f>+AP56/AP67</f>
        <v>1.9048876501162215</v>
      </c>
      <c r="AQ60" s="77"/>
      <c r="AR60" s="66">
        <f>+AR56/AR67</f>
        <v>1.5894874975356565</v>
      </c>
      <c r="AS60" s="77"/>
      <c r="AT60" s="66">
        <f>+AT56/AT67</f>
        <v>1.4302887241392779</v>
      </c>
      <c r="AU60" s="77"/>
      <c r="AV60" s="66">
        <f>+AV56/AV67</f>
        <v>1.3125508467311791</v>
      </c>
      <c r="AW60" s="77"/>
      <c r="AX60" s="66">
        <f>+AX56/AX67</f>
        <v>1.1422551469465247</v>
      </c>
      <c r="AY60" s="77"/>
      <c r="AZ60" s="66">
        <f>+AZ56/AZ67</f>
        <v>10.300762420489592</v>
      </c>
      <c r="BA60" s="77"/>
      <c r="BB60" s="66">
        <f>+BB56/BB67</f>
        <v>6.0996979856452027</v>
      </c>
      <c r="BC60" s="77"/>
      <c r="BD60" s="66">
        <f>+BD56/BD67</f>
        <v>3.3184921353529728</v>
      </c>
      <c r="BE60" s="77"/>
      <c r="BF60" s="66">
        <f>+BF56/BF67</f>
        <v>3.0693047558276891</v>
      </c>
      <c r="BG60" s="77"/>
      <c r="BH60" s="66">
        <f>+BH56/BH67</f>
        <v>2.5321436752008717</v>
      </c>
      <c r="BI60" s="77"/>
      <c r="BJ60" s="66">
        <f>+BJ56/BJ67</f>
        <v>2.0951940480285725</v>
      </c>
      <c r="BK60" s="77"/>
      <c r="BL60" s="66">
        <f>+BL56/BL67</f>
        <v>1.8727989839129557</v>
      </c>
      <c r="BM60" s="77"/>
      <c r="BN60" s="66">
        <f>+BN56/BN67</f>
        <v>1.6483473385328651</v>
      </c>
      <c r="BO60" s="77"/>
      <c r="BP60" s="66">
        <f>+BP56/BP67</f>
        <v>1.4564229539230702</v>
      </c>
      <c r="BQ60" s="77"/>
      <c r="BR60" s="66">
        <f>+BR56/BR67</f>
        <v>1.31621723963503</v>
      </c>
      <c r="BS60" s="77"/>
      <c r="BT60" s="66">
        <f>+BT56/BT67</f>
        <v>1.3560008526311467</v>
      </c>
      <c r="BU60" s="77"/>
      <c r="BV60" s="66">
        <f>+BV56/BV67</f>
        <v>1.1736504575686511</v>
      </c>
      <c r="BW60" s="77"/>
      <c r="BX60" s="66">
        <f>+BX56/BX67</f>
        <v>13.302333796933327</v>
      </c>
      <c r="BY60" s="77"/>
      <c r="BZ60" s="64">
        <f>+BZ56/BZ67</f>
        <v>13.227466484610332</v>
      </c>
      <c r="CA60" s="76"/>
      <c r="CB60" s="64">
        <f>+CB56/CB67</f>
        <v>7.159160032793678</v>
      </c>
      <c r="CC60" s="76"/>
      <c r="CD60" s="66">
        <f>+CD56/CD67</f>
        <v>3.4230663336067213</v>
      </c>
      <c r="CE60" s="77"/>
      <c r="CF60" s="66">
        <f>+CF56/CF67</f>
        <v>2.9595657802519941</v>
      </c>
      <c r="CG60" s="77"/>
      <c r="CH60" s="66">
        <f>+CH56/CH67</f>
        <v>2.4761339260699455</v>
      </c>
      <c r="CI60" s="77"/>
      <c r="CJ60" s="66">
        <f>+CJ56/CJ67</f>
        <v>2.1422518929160037</v>
      </c>
      <c r="CK60" s="77"/>
      <c r="CL60" s="66">
        <f>+CL56/CL67</f>
        <v>1.9086090867225867</v>
      </c>
      <c r="CM60" s="77"/>
      <c r="CN60" s="66">
        <f>+CN56/CN67</f>
        <v>1.6689244482220535</v>
      </c>
      <c r="CO60" s="77"/>
      <c r="CP60" s="66">
        <f>+CP56/CP67</f>
        <v>1.4806738291635364</v>
      </c>
      <c r="CQ60" s="77"/>
      <c r="CR60" s="66">
        <f>+CR56/CR67</f>
        <v>1.3508365992894475</v>
      </c>
      <c r="CS60" s="77"/>
      <c r="CT60" s="66">
        <f>+CT56/CT67</f>
        <v>1.1886970682338049</v>
      </c>
      <c r="CU60" s="77"/>
      <c r="CV60" s="66">
        <f>+CV56/CV67</f>
        <v>12.665880867149372</v>
      </c>
      <c r="CW60" s="77"/>
      <c r="CX60" s="66">
        <f>+CX56/CX67</f>
        <v>7.3370998731884889</v>
      </c>
      <c r="CY60" s="77"/>
      <c r="CZ60" s="66">
        <f>+CZ56/CZ67</f>
        <v>4.2683318823354517</v>
      </c>
      <c r="DA60" s="77"/>
      <c r="DB60" s="66">
        <f>+DB56/DB67</f>
        <v>3.2936643856240146</v>
      </c>
      <c r="DC60" s="77"/>
      <c r="DD60" s="66">
        <f>+DD56/DD67</f>
        <v>2.7359402897412544</v>
      </c>
      <c r="DE60" s="77"/>
      <c r="DF60" s="66">
        <f>+DF56/DF67</f>
        <v>2.2442321098811018</v>
      </c>
      <c r="DG60" s="77"/>
      <c r="DH60" s="74">
        <f>+DH56/DH67</f>
        <v>2.2383511411593346</v>
      </c>
      <c r="DI60" s="78"/>
      <c r="DL60" s="15"/>
    </row>
    <row r="61" spans="1:116" s="26" customFormat="1" ht="12.75" customHeight="1">
      <c r="A61" s="63" t="s">
        <v>72</v>
      </c>
      <c r="B61" s="64">
        <f>+B56/B68</f>
        <v>0.76771945692393473</v>
      </c>
      <c r="C61" s="76"/>
      <c r="D61" s="66">
        <f>+D56/D68</f>
        <v>8.8050074134733922</v>
      </c>
      <c r="E61" s="77"/>
      <c r="F61" s="66">
        <f>+F56/F68</f>
        <v>4.3319730079691894</v>
      </c>
      <c r="G61" s="77"/>
      <c r="H61" s="66">
        <f>+H56/H68</f>
        <v>2.7597300524585848</v>
      </c>
      <c r="I61" s="77"/>
      <c r="J61" s="66">
        <f>+J56/J68</f>
        <v>2.216285168235502</v>
      </c>
      <c r="K61" s="77"/>
      <c r="L61" s="66">
        <f>+L56/L68</f>
        <v>1.85419566680765</v>
      </c>
      <c r="M61" s="77"/>
      <c r="N61" s="66">
        <f>+N56/N68</f>
        <v>1.5349390161728371</v>
      </c>
      <c r="O61" s="77"/>
      <c r="P61" s="66">
        <f>+P56/P68</f>
        <v>1.3547566034511682</v>
      </c>
      <c r="Q61" s="77"/>
      <c r="R61" s="66">
        <f>+R56/R68</f>
        <v>1.1981681405671325</v>
      </c>
      <c r="S61" s="77"/>
      <c r="T61" s="66">
        <f>+T56/T68</f>
        <v>1.0628636067931838</v>
      </c>
      <c r="U61" s="77"/>
      <c r="V61" s="66">
        <f>+V56/V68</f>
        <v>0.99319837775284536</v>
      </c>
      <c r="W61" s="77"/>
      <c r="X61" s="66">
        <f>+X56/X68</f>
        <v>0.8950691974928433</v>
      </c>
      <c r="Y61" s="77"/>
      <c r="Z61" s="66">
        <f>+Z56/Z68</f>
        <v>0.81329769643012961</v>
      </c>
      <c r="AA61" s="77"/>
      <c r="AB61" s="66">
        <f>+AB56/AB68</f>
        <v>9.3596009517784804</v>
      </c>
      <c r="AC61" s="77"/>
      <c r="AD61" s="66">
        <f>+AD56/AD68</f>
        <v>4.4573265019157278</v>
      </c>
      <c r="AE61" s="77"/>
      <c r="AF61" s="64">
        <f>+AF56/AF68</f>
        <v>3.2626025167030361</v>
      </c>
      <c r="AG61" s="76"/>
      <c r="AH61" s="64">
        <f>+AH56/AH68</f>
        <v>2.7522081081916996</v>
      </c>
      <c r="AI61" s="76"/>
      <c r="AJ61" s="64">
        <f>+AJ56/AJ68</f>
        <v>2.4173542675319499</v>
      </c>
      <c r="AK61" s="76"/>
      <c r="AL61" s="64">
        <f>+AL56/AL68</f>
        <v>1.9726224343888699</v>
      </c>
      <c r="AM61" s="76"/>
      <c r="AN61" s="64">
        <f>+AN56/AN68</f>
        <v>1.6920883933042137</v>
      </c>
      <c r="AO61" s="76"/>
      <c r="AP61" s="66">
        <f>+AP56/AP68</f>
        <v>1.4019033523883657</v>
      </c>
      <c r="AQ61" s="77"/>
      <c r="AR61" s="66">
        <f>+AR56/AR68</f>
        <v>1.1768190415295783</v>
      </c>
      <c r="AS61" s="77"/>
      <c r="AT61" s="66">
        <f>+AT56/AT68</f>
        <v>1.0686456723755642</v>
      </c>
      <c r="AU61" s="77"/>
      <c r="AV61" s="66">
        <f>+AV56/AV68</f>
        <v>0.98409379852156864</v>
      </c>
      <c r="AW61" s="77"/>
      <c r="AX61" s="66">
        <f>+AX56/AX68</f>
        <v>0.85242484624756476</v>
      </c>
      <c r="AY61" s="77"/>
      <c r="AZ61" s="66">
        <f>+AZ56/AZ68</f>
        <v>8.1618312860791278</v>
      </c>
      <c r="BA61" s="77"/>
      <c r="BB61" s="66">
        <f>+BB56/BB68</f>
        <v>4.1540792520402334</v>
      </c>
      <c r="BC61" s="77"/>
      <c r="BD61" s="66">
        <f>+BD56/BD68</f>
        <v>2.6574657171584182</v>
      </c>
      <c r="BE61" s="77"/>
      <c r="BF61" s="66">
        <f>+BF56/BF68</f>
        <v>2.4418208247837909</v>
      </c>
      <c r="BG61" s="77"/>
      <c r="BH61" s="66">
        <f>+BH56/BH68</f>
        <v>2.0041643757946681</v>
      </c>
      <c r="BI61" s="77"/>
      <c r="BJ61" s="66">
        <f>+BJ56/BJ68</f>
        <v>1.6868788050868668</v>
      </c>
      <c r="BK61" s="77"/>
      <c r="BL61" s="66">
        <f>+BL56/BL68</f>
        <v>1.4641742861530271</v>
      </c>
      <c r="BM61" s="77"/>
      <c r="BN61" s="66">
        <f>+BN56/BN68</f>
        <v>1.2236599731173579</v>
      </c>
      <c r="BO61" s="77"/>
      <c r="BP61" s="66">
        <f>+BP56/BP68</f>
        <v>1.0910063552378011</v>
      </c>
      <c r="BQ61" s="77"/>
      <c r="BR61" s="66">
        <f>+BR56/BR68</f>
        <v>0.983201086814117</v>
      </c>
      <c r="BS61" s="77"/>
      <c r="BT61" s="66">
        <f>+BT56/BT68</f>
        <v>1.0191578951173783</v>
      </c>
      <c r="BU61" s="77"/>
      <c r="BV61" s="66">
        <f>+BV56/BV68</f>
        <v>0.86507665795933097</v>
      </c>
      <c r="BW61" s="77"/>
      <c r="BX61" s="66">
        <f>+BX56/BX68</f>
        <v>10.163965810505973</v>
      </c>
      <c r="BY61" s="77"/>
      <c r="BZ61" s="64">
        <f>+BZ56/BZ68</f>
        <v>10.106761652619724</v>
      </c>
      <c r="CA61" s="76"/>
      <c r="CB61" s="64">
        <f>+CB56/CB68</f>
        <v>7.0822189226406227</v>
      </c>
      <c r="CC61" s="76"/>
      <c r="CD61" s="66">
        <f>+CD56/CD68</f>
        <v>2.4987026504622589</v>
      </c>
      <c r="CE61" s="77"/>
      <c r="CF61" s="66">
        <f>+CF56/CF68</f>
        <v>2.153694512934996</v>
      </c>
      <c r="CG61" s="77"/>
      <c r="CH61" s="66">
        <f>+CH56/CH68</f>
        <v>1.8427873784149715</v>
      </c>
      <c r="CI61" s="77"/>
      <c r="CJ61" s="66">
        <f>+CJ56/CJ68</f>
        <v>1.5696201782438752</v>
      </c>
      <c r="CK61" s="77"/>
      <c r="CL61" s="66">
        <f>+CL56/CL68</f>
        <v>1.3403480914383865</v>
      </c>
      <c r="CM61" s="77"/>
      <c r="CN61" s="66">
        <f>+CN56/CN68</f>
        <v>1.184312741479852</v>
      </c>
      <c r="CO61" s="77"/>
      <c r="CP61" s="66">
        <f>+CP56/CP68</f>
        <v>1.0623859113490104</v>
      </c>
      <c r="CQ61" s="77"/>
      <c r="CR61" s="66">
        <f>+CR56/CR68</f>
        <v>0.96347463233316732</v>
      </c>
      <c r="CS61" s="77"/>
      <c r="CT61" s="66">
        <f>+CT56/CT68</f>
        <v>0.84390801372284863</v>
      </c>
      <c r="CU61" s="77"/>
      <c r="CV61" s="66">
        <f>+CV56/CV68</f>
        <v>9.9605114723874628</v>
      </c>
      <c r="CW61" s="77"/>
      <c r="CX61" s="66">
        <f>+CX56/CX68</f>
        <v>4.8525204914132658</v>
      </c>
      <c r="CY61" s="77"/>
      <c r="CZ61" s="66">
        <f>+CZ56/CZ68</f>
        <v>3.2242184137852843</v>
      </c>
      <c r="DA61" s="77"/>
      <c r="DB61" s="66">
        <f>+DB56/DB68</f>
        <v>2.5069150490895376</v>
      </c>
      <c r="DC61" s="77"/>
      <c r="DD61" s="66">
        <f>+DD56/DD68</f>
        <v>2.0493463521506725</v>
      </c>
      <c r="DE61" s="77"/>
      <c r="DF61" s="66">
        <f>+DF56/DF68</f>
        <v>1.7154449608701838</v>
      </c>
      <c r="DG61" s="77"/>
      <c r="DH61" s="74">
        <f>+DH56/DH68</f>
        <v>1.7109496690889225</v>
      </c>
      <c r="DI61" s="78"/>
      <c r="DL61" s="15"/>
    </row>
    <row r="62" spans="1:116" s="26" customFormat="1" ht="12.75" customHeight="1">
      <c r="A62" s="63"/>
      <c r="B62" s="64"/>
      <c r="C62" s="76"/>
      <c r="D62" s="66"/>
      <c r="E62" s="77"/>
      <c r="F62" s="66"/>
      <c r="G62" s="77"/>
      <c r="H62" s="66"/>
      <c r="I62" s="77"/>
      <c r="J62" s="66"/>
      <c r="K62" s="77"/>
      <c r="L62" s="66"/>
      <c r="M62" s="77"/>
      <c r="N62" s="66"/>
      <c r="O62" s="77"/>
      <c r="P62" s="66"/>
      <c r="Q62" s="77"/>
      <c r="R62" s="66"/>
      <c r="S62" s="77"/>
      <c r="T62" s="66"/>
      <c r="U62" s="77"/>
      <c r="V62" s="66"/>
      <c r="W62" s="77"/>
      <c r="X62" s="66"/>
      <c r="Y62" s="77"/>
      <c r="Z62" s="66"/>
      <c r="AA62" s="77"/>
      <c r="AB62" s="66"/>
      <c r="AC62" s="77"/>
      <c r="AD62" s="66"/>
      <c r="AE62" s="77"/>
      <c r="AF62" s="64"/>
      <c r="AG62" s="76"/>
      <c r="AH62" s="64"/>
      <c r="AI62" s="76"/>
      <c r="AJ62" s="64"/>
      <c r="AK62" s="76"/>
      <c r="AL62" s="64"/>
      <c r="AM62" s="76"/>
      <c r="AN62" s="64"/>
      <c r="AO62" s="76"/>
      <c r="AP62" s="66"/>
      <c r="AQ62" s="77"/>
      <c r="AR62" s="66"/>
      <c r="AS62" s="77"/>
      <c r="AT62" s="66"/>
      <c r="AU62" s="77"/>
      <c r="AV62" s="66"/>
      <c r="AW62" s="77"/>
      <c r="AX62" s="66"/>
      <c r="AY62" s="77"/>
      <c r="AZ62" s="66"/>
      <c r="BA62" s="77"/>
      <c r="BB62" s="66"/>
      <c r="BC62" s="77"/>
      <c r="BD62" s="66"/>
      <c r="BE62" s="77"/>
      <c r="BF62" s="66"/>
      <c r="BG62" s="77"/>
      <c r="BH62" s="66"/>
      <c r="BI62" s="77"/>
      <c r="BJ62" s="66"/>
      <c r="BK62" s="77"/>
      <c r="BL62" s="66"/>
      <c r="BM62" s="77"/>
      <c r="BN62" s="66"/>
      <c r="BO62" s="77"/>
      <c r="BP62" s="66"/>
      <c r="BQ62" s="77"/>
      <c r="BR62" s="66"/>
      <c r="BS62" s="77"/>
      <c r="BT62" s="66"/>
      <c r="BU62" s="77"/>
      <c r="BV62" s="66"/>
      <c r="BW62" s="77"/>
      <c r="BX62" s="66"/>
      <c r="BY62" s="77"/>
      <c r="BZ62" s="64"/>
      <c r="CA62" s="76"/>
      <c r="CB62" s="64"/>
      <c r="CC62" s="76"/>
      <c r="CD62" s="66"/>
      <c r="CE62" s="77"/>
      <c r="CF62" s="66"/>
      <c r="CG62" s="77"/>
      <c r="CH62" s="66"/>
      <c r="CI62" s="77"/>
      <c r="CJ62" s="66"/>
      <c r="CK62" s="77"/>
      <c r="CL62" s="66"/>
      <c r="CM62" s="77"/>
      <c r="CN62" s="66"/>
      <c r="CO62" s="77"/>
      <c r="CP62" s="66"/>
      <c r="CQ62" s="77"/>
      <c r="CR62" s="66"/>
      <c r="CS62" s="77"/>
      <c r="CT62" s="66"/>
      <c r="CU62" s="77"/>
      <c r="CV62" s="66"/>
      <c r="CW62" s="77"/>
      <c r="CX62" s="66"/>
      <c r="CY62" s="77"/>
      <c r="CZ62" s="66"/>
      <c r="DA62" s="77"/>
      <c r="DB62" s="66"/>
      <c r="DC62" s="77"/>
      <c r="DD62" s="66"/>
      <c r="DE62" s="77"/>
      <c r="DF62" s="66"/>
      <c r="DG62" s="77"/>
      <c r="DH62" s="74"/>
      <c r="DI62" s="78"/>
      <c r="DL62" s="15"/>
    </row>
    <row r="63" spans="1:116" s="90" customFormat="1" ht="13.5" customHeight="1">
      <c r="A63" s="59" t="s">
        <v>78</v>
      </c>
      <c r="B63" s="51">
        <f>+'Deuda Interna colones'!B64/'Deuda Interna dólares'!B82</f>
        <v>59270.546142461753</v>
      </c>
      <c r="C63" s="85"/>
      <c r="D63" s="53">
        <f>+'Deuda Interna colones'!D64/'Deuda Interna dólares'!D82</f>
        <v>0</v>
      </c>
      <c r="E63" s="87"/>
      <c r="F63" s="53">
        <f>+'Deuda Interna colones'!F64/'Deuda Interna dólares'!F82</f>
        <v>0</v>
      </c>
      <c r="G63" s="87"/>
      <c r="H63" s="53">
        <f>+'Deuda Interna colones'!H64/'Deuda Interna dólares'!H82</f>
        <v>0</v>
      </c>
      <c r="I63" s="87"/>
      <c r="J63" s="53">
        <f>+'Deuda Interna colones'!J64/'Deuda Interna dólares'!J82</f>
        <v>0</v>
      </c>
      <c r="K63" s="87"/>
      <c r="L63" s="53">
        <f>+'Deuda Interna colones'!J64/'Deuda Interna dólares'!L82</f>
        <v>0</v>
      </c>
      <c r="M63" s="87"/>
      <c r="N63" s="53">
        <f>+'Deuda Interna colones'!N64/'Deuda Interna dólares'!N82</f>
        <v>0</v>
      </c>
      <c r="O63" s="87"/>
      <c r="P63" s="53">
        <f>+'Deuda Interna colones'!P64/'Deuda Interna dólares'!P82</f>
        <v>0</v>
      </c>
      <c r="Q63" s="87"/>
      <c r="R63" s="53">
        <f>+'Deuda Interna colones'!R64/'Deuda Interna dólares'!R82</f>
        <v>0</v>
      </c>
      <c r="S63" s="87"/>
      <c r="T63" s="53">
        <f>+'Deuda Interna colones'!T64/'Deuda Interna dólares'!T82</f>
        <v>0</v>
      </c>
      <c r="U63" s="87"/>
      <c r="V63" s="53">
        <f>+'Deuda Interna colones'!V64/'Deuda Interna dólares'!V82</f>
        <v>0</v>
      </c>
      <c r="W63" s="87"/>
      <c r="X63" s="53">
        <f>+'Deuda Interna colones'!X64/'Deuda Interna dólares'!X82</f>
        <v>0</v>
      </c>
      <c r="Y63" s="87"/>
      <c r="Z63" s="53">
        <f>+'Deuda Interna colones'!Z64/'Deuda Interna dólares'!Z82</f>
        <v>62749.550206835025</v>
      </c>
      <c r="AA63" s="87"/>
      <c r="AB63" s="53">
        <f>+'Deuda Interna colones'!AB64/'Deuda Interna dólares'!AB82</f>
        <v>0</v>
      </c>
      <c r="AC63" s="87"/>
      <c r="AD63" s="53">
        <f>+'Deuda Interna colones'!AD64/'Deuda Interna dólares'!AD82</f>
        <v>0</v>
      </c>
      <c r="AE63" s="87"/>
      <c r="AF63" s="51">
        <f>+'Deuda Interna colones'!AF64/'Deuda Interna dólares'!AF82</f>
        <v>0</v>
      </c>
      <c r="AG63" s="85"/>
      <c r="AH63" s="51">
        <f>+'Deuda Interna colones'!AH64/'Deuda Interna dólares'!AH82</f>
        <v>0</v>
      </c>
      <c r="AI63" s="85"/>
      <c r="AJ63" s="51">
        <f>+'Deuda Interna colones'!AJ64/'Deuda Interna dólares'!AJ82</f>
        <v>0</v>
      </c>
      <c r="AK63" s="85"/>
      <c r="AL63" s="51">
        <f>+'Deuda Interna colones'!AL64/'Deuda Interna dólares'!AL82</f>
        <v>0</v>
      </c>
      <c r="AM63" s="85"/>
      <c r="AN63" s="51">
        <f>+'Deuda Interna colones'!AN64/'Deuda Interna dólares'!AN82</f>
        <v>0</v>
      </c>
      <c r="AO63" s="85"/>
      <c r="AP63" s="53">
        <f>+'Deuda Interna colones'!AP64/'Deuda Interna dólares'!AP82</f>
        <v>0</v>
      </c>
      <c r="AQ63" s="87"/>
      <c r="AR63" s="53">
        <f>+'Deuda Interna colones'!AR64/'Deuda Interna dólares'!AR82</f>
        <v>0</v>
      </c>
      <c r="AS63" s="87"/>
      <c r="AT63" s="53">
        <f>+'Deuda Interna colones'!AT64/'Deuda Interna dólares'!AT82</f>
        <v>0</v>
      </c>
      <c r="AU63" s="87"/>
      <c r="AV63" s="53">
        <f>+'Deuda Interna colones'!AV64/'Deuda Interna dólares'!AV82</f>
        <v>0</v>
      </c>
      <c r="AW63" s="87"/>
      <c r="AX63" s="53">
        <f>+'Deuda Interna colones'!AX64/'Deuda Interna dólares'!AX82</f>
        <v>74978.298928032265</v>
      </c>
      <c r="AY63" s="87"/>
      <c r="AZ63" s="53">
        <f>+'Deuda Interna colones'!AZ64/'Deuda Interna dólares'!AZ82</f>
        <v>0</v>
      </c>
      <c r="BA63" s="87"/>
      <c r="BB63" s="53">
        <f>+'Deuda Interna colones'!BB64/'Deuda Interna dólares'!BB82</f>
        <v>0</v>
      </c>
      <c r="BC63" s="87"/>
      <c r="BD63" s="53">
        <f>+'Deuda Interna colones'!BD64/'Deuda Interna dólares'!BD82</f>
        <v>0</v>
      </c>
      <c r="BE63" s="87"/>
      <c r="BF63" s="53">
        <f>+'Deuda Interna colones'!BF64/'Deuda Interna dólares'!BF82</f>
        <v>0</v>
      </c>
      <c r="BG63" s="87"/>
      <c r="BH63" s="53">
        <f>+'Deuda Interna colones'!BH64/'Deuda Interna dólares'!BH82</f>
        <v>0</v>
      </c>
      <c r="BI63" s="87"/>
      <c r="BJ63" s="53">
        <f>+'Deuda Interna colones'!BJ64/'Deuda Interna dólares'!BJ82</f>
        <v>0</v>
      </c>
      <c r="BK63" s="87"/>
      <c r="BL63" s="53">
        <f>+'Deuda Interna colones'!BL64/'Deuda Interna dólares'!BL82</f>
        <v>0</v>
      </c>
      <c r="BM63" s="87"/>
      <c r="BN63" s="53">
        <f>+'Deuda Interna colones'!BN64/'Deuda Interna dólares'!BN82</f>
        <v>0</v>
      </c>
      <c r="BO63" s="87"/>
      <c r="BP63" s="53">
        <f>+'Deuda Interna colones'!BP64/'Deuda Interna dólares'!BP82</f>
        <v>0</v>
      </c>
      <c r="BQ63" s="87"/>
      <c r="BR63" s="53">
        <f>+'Deuda Interna colones'!BR64/'Deuda Interna dólares'!BR82</f>
        <v>0</v>
      </c>
      <c r="BS63" s="87"/>
      <c r="BT63" s="53">
        <f>+'Deuda Interna colones'!BT64/'Deuda Interna dólares'!BT82</f>
        <v>0</v>
      </c>
      <c r="BU63" s="87"/>
      <c r="BV63" s="53">
        <f>+'Deuda Interna colones'!BV64/'Deuda Interna dólares'!BV82</f>
        <v>89855.785844115351</v>
      </c>
      <c r="BW63" s="87"/>
      <c r="BX63" s="53"/>
      <c r="BY63" s="87"/>
      <c r="BZ63" s="51"/>
      <c r="CA63" s="85"/>
      <c r="CB63" s="51"/>
      <c r="CC63" s="85"/>
      <c r="CD63" s="53"/>
      <c r="CE63" s="87"/>
      <c r="CF63" s="53"/>
      <c r="CG63" s="87"/>
      <c r="CH63" s="53"/>
      <c r="CI63" s="87"/>
      <c r="CJ63" s="53"/>
      <c r="CK63" s="87"/>
      <c r="CL63" s="53"/>
      <c r="CM63" s="87"/>
      <c r="CN63" s="53"/>
      <c r="CO63" s="87"/>
      <c r="CP63" s="53"/>
      <c r="CQ63" s="87"/>
      <c r="CR63" s="53"/>
      <c r="CS63" s="87"/>
      <c r="CT63" s="53">
        <f>+'Deuda Interna colones'!CT64/'Deuda Interna dólares'!CT82</f>
        <v>96017.701210095212</v>
      </c>
      <c r="CU63" s="87"/>
      <c r="CV63" s="53"/>
      <c r="CW63" s="87"/>
      <c r="CX63" s="53"/>
      <c r="CY63" s="87"/>
      <c r="CZ63" s="53"/>
      <c r="DA63" s="87"/>
      <c r="DB63" s="53"/>
      <c r="DC63" s="87"/>
      <c r="DD63" s="53"/>
      <c r="DE63" s="87"/>
      <c r="DF63" s="53"/>
      <c r="DG63" s="87"/>
      <c r="DH63" s="75"/>
      <c r="DI63" s="89"/>
      <c r="DL63" s="18"/>
    </row>
    <row r="64" spans="1:116" s="90" customFormat="1" ht="13.5" customHeight="1">
      <c r="A64" s="59" t="s">
        <v>79</v>
      </c>
      <c r="B64" s="143">
        <f>+'Deuda Interna colones'!B65</f>
        <v>-4.4999999999999998E-2</v>
      </c>
      <c r="C64" s="85"/>
      <c r="D64" s="144">
        <f>+'Deuda Interna colones'!D65</f>
        <v>0</v>
      </c>
      <c r="E64" s="87"/>
      <c r="F64" s="144">
        <f>+'Deuda Interna colones'!F65</f>
        <v>0</v>
      </c>
      <c r="G64" s="87"/>
      <c r="H64" s="144">
        <f>+'Deuda Interna colones'!H65</f>
        <v>0</v>
      </c>
      <c r="I64" s="87"/>
      <c r="J64" s="144">
        <f>+'Deuda Interna colones'!J65</f>
        <v>0</v>
      </c>
      <c r="K64" s="87"/>
      <c r="L64" s="144">
        <f>+'Deuda Interna colones'!J65</f>
        <v>0</v>
      </c>
      <c r="M64" s="87"/>
      <c r="N64" s="144">
        <f>+'Deuda Interna colones'!N65</f>
        <v>0</v>
      </c>
      <c r="O64" s="87"/>
      <c r="P64" s="144">
        <f>+'Deuda Interna colones'!P65</f>
        <v>0</v>
      </c>
      <c r="Q64" s="87"/>
      <c r="R64" s="144">
        <f>+'Deuda Interna colones'!R65</f>
        <v>0</v>
      </c>
      <c r="S64" s="87"/>
      <c r="T64" s="144">
        <f>+'Deuda Interna colones'!T65</f>
        <v>0</v>
      </c>
      <c r="U64" s="87"/>
      <c r="V64" s="144">
        <f>+'Deuda Interna colones'!V65</f>
        <v>0</v>
      </c>
      <c r="W64" s="87"/>
      <c r="X64" s="144">
        <f>+'Deuda Interna colones'!X65</f>
        <v>0</v>
      </c>
      <c r="Y64" s="87"/>
      <c r="Z64" s="144">
        <f>+'Deuda Interna colones'!Z65</f>
        <v>3.9E-2</v>
      </c>
      <c r="AA64" s="87"/>
      <c r="AB64" s="144">
        <f>+'Deuda Interna colones'!AB65</f>
        <v>0</v>
      </c>
      <c r="AC64" s="87"/>
      <c r="AD64" s="144">
        <f>+'Deuda Interna colones'!AD65</f>
        <v>0</v>
      </c>
      <c r="AE64" s="87"/>
      <c r="AF64" s="143">
        <f>+'Deuda Interna colones'!AF65</f>
        <v>0</v>
      </c>
      <c r="AG64" s="85"/>
      <c r="AH64" s="143">
        <f>+'Deuda Interna colones'!AH65</f>
        <v>0</v>
      </c>
      <c r="AI64" s="85"/>
      <c r="AJ64" s="143">
        <f>+'Deuda Interna colones'!AJ65</f>
        <v>0</v>
      </c>
      <c r="AK64" s="85"/>
      <c r="AL64" s="143">
        <f>+'Deuda Interna colones'!AL65</f>
        <v>0</v>
      </c>
      <c r="AM64" s="85"/>
      <c r="AN64" s="143">
        <f>+'Deuda Interna colones'!AN65</f>
        <v>0</v>
      </c>
      <c r="AO64" s="85"/>
      <c r="AP64" s="144">
        <f>+'Deuda Interna colones'!AP65</f>
        <v>0</v>
      </c>
      <c r="AQ64" s="87"/>
      <c r="AR64" s="144">
        <f>+'Deuda Interna colones'!AR65</f>
        <v>0</v>
      </c>
      <c r="AS64" s="87"/>
      <c r="AT64" s="144">
        <f>+'Deuda Interna colones'!AT65</f>
        <v>0</v>
      </c>
      <c r="AU64" s="87"/>
      <c r="AV64" s="144">
        <f>+'Deuda Interna colones'!AV65</f>
        <v>0</v>
      </c>
      <c r="AW64" s="87"/>
      <c r="AX64" s="144">
        <f>+'Deuda Interna colones'!AX65</f>
        <v>4.2999999999999997E-2</v>
      </c>
      <c r="AY64" s="87"/>
      <c r="AZ64" s="144">
        <f>+'Deuda Interna colones'!AZ65</f>
        <v>0</v>
      </c>
      <c r="BA64" s="87"/>
      <c r="BB64" s="144">
        <f>+'Deuda Interna colones'!BB65</f>
        <v>0</v>
      </c>
      <c r="BC64" s="87"/>
      <c r="BD64" s="144">
        <f>+'Deuda Interna colones'!BD65</f>
        <v>0</v>
      </c>
      <c r="BE64" s="87"/>
      <c r="BF64" s="144">
        <f>+'Deuda Interna colones'!BF65</f>
        <v>0</v>
      </c>
      <c r="BG64" s="87"/>
      <c r="BH64" s="144">
        <f>+'Deuda Interna colones'!BH65</f>
        <v>0</v>
      </c>
      <c r="BI64" s="87"/>
      <c r="BJ64" s="144">
        <f>+'Deuda Interna colones'!BJ65</f>
        <v>0</v>
      </c>
      <c r="BK64" s="87"/>
      <c r="BL64" s="144">
        <f>+'Deuda Interna colones'!BL65</f>
        <v>0</v>
      </c>
      <c r="BM64" s="87"/>
      <c r="BN64" s="144">
        <f>+'Deuda Interna colones'!BN65</f>
        <v>0</v>
      </c>
      <c r="BO64" s="87"/>
      <c r="BP64" s="144">
        <f>+'Deuda Interna colones'!BP65</f>
        <v>0</v>
      </c>
      <c r="BQ64" s="87"/>
      <c r="BR64" s="144">
        <f>+'Deuda Interna colones'!BR65</f>
        <v>0</v>
      </c>
      <c r="BS64" s="87"/>
      <c r="BT64" s="144">
        <f>+'Deuda Interna colones'!BT65</f>
        <v>0</v>
      </c>
      <c r="BU64" s="87"/>
      <c r="BV64" s="144">
        <f>+'Deuda Interna colones'!BV65</f>
        <v>5.0999999999999997E-2</v>
      </c>
      <c r="BW64" s="87"/>
      <c r="BX64" s="144">
        <f>+'Deuda Interna colones'!BX65</f>
        <v>0</v>
      </c>
      <c r="BY64" s="87"/>
      <c r="BZ64" s="143">
        <f>+'Deuda Interna colones'!BZ65</f>
        <v>0</v>
      </c>
      <c r="CA64" s="85"/>
      <c r="CB64" s="143">
        <f>+'Deuda Interna colones'!CB65</f>
        <v>0</v>
      </c>
      <c r="CC64" s="85"/>
      <c r="CD64" s="144">
        <f>+'Deuda Interna colones'!CD65</f>
        <v>0</v>
      </c>
      <c r="CE64" s="87"/>
      <c r="CF64" s="144">
        <f>+'Deuda Interna colones'!CF65</f>
        <v>0</v>
      </c>
      <c r="CG64" s="87"/>
      <c r="CH64" s="144">
        <f>+'Deuda Interna colones'!CH65</f>
        <v>0</v>
      </c>
      <c r="CI64" s="87"/>
      <c r="CJ64" s="144">
        <f>+'Deuda Interna colones'!CJ65</f>
        <v>0</v>
      </c>
      <c r="CK64" s="87"/>
      <c r="CL64" s="144">
        <f>+'Deuda Interna colones'!CL65</f>
        <v>0</v>
      </c>
      <c r="CM64" s="87"/>
      <c r="CN64" s="144">
        <f>+'Deuda Interna colones'!CN65</f>
        <v>0</v>
      </c>
      <c r="CO64" s="87"/>
      <c r="CP64" s="144">
        <f>+'Deuda Interna colones'!CP65</f>
        <v>0</v>
      </c>
      <c r="CQ64" s="87"/>
      <c r="CR64" s="144">
        <f>+'Deuda Interna colones'!CR65</f>
        <v>0</v>
      </c>
      <c r="CS64" s="87"/>
      <c r="CT64" s="144">
        <f>+'Deuda Interna colones'!CT65</f>
        <v>4.2999999999999997E-2</v>
      </c>
      <c r="CU64" s="87"/>
      <c r="CV64" s="144">
        <f>+'Deuda Interna colones'!CV65</f>
        <v>0</v>
      </c>
      <c r="CW64" s="87"/>
      <c r="CX64" s="144">
        <f>+'Deuda Interna colones'!CX65</f>
        <v>0</v>
      </c>
      <c r="CY64" s="87"/>
      <c r="CZ64" s="144">
        <f>+'Deuda Interna colones'!CZ65</f>
        <v>0</v>
      </c>
      <c r="DA64" s="87"/>
      <c r="DB64" s="144">
        <f>+'Deuda Interna colones'!DB65</f>
        <v>0</v>
      </c>
      <c r="DC64" s="87"/>
      <c r="DD64" s="144">
        <f>+'Deuda Interna colones'!DD65</f>
        <v>0</v>
      </c>
      <c r="DE64" s="87"/>
      <c r="DF64" s="144">
        <f>+'Deuda Interna colones'!DF65</f>
        <v>0</v>
      </c>
      <c r="DG64" s="87"/>
      <c r="DH64" s="155">
        <f>+'Deuda Interna colones'!DH65</f>
        <v>0</v>
      </c>
      <c r="DI64" s="89"/>
      <c r="DL64" s="18"/>
    </row>
    <row r="65" spans="1:116" s="90" customFormat="1" ht="13.5" customHeight="1">
      <c r="A65" s="59" t="s">
        <v>80</v>
      </c>
      <c r="B65" s="51">
        <v>11707.5</v>
      </c>
      <c r="C65" s="85"/>
      <c r="D65" s="53">
        <v>0</v>
      </c>
      <c r="E65" s="87"/>
      <c r="F65" s="53">
        <v>0</v>
      </c>
      <c r="G65" s="87"/>
      <c r="H65" s="53">
        <v>0</v>
      </c>
      <c r="I65" s="87"/>
      <c r="J65" s="53">
        <v>0</v>
      </c>
      <c r="K65" s="87"/>
      <c r="L65" s="53">
        <v>0</v>
      </c>
      <c r="M65" s="87"/>
      <c r="N65" s="53">
        <v>0</v>
      </c>
      <c r="O65" s="87"/>
      <c r="P65" s="53">
        <v>0</v>
      </c>
      <c r="Q65" s="87"/>
      <c r="R65" s="53">
        <v>0</v>
      </c>
      <c r="S65" s="87"/>
      <c r="T65" s="53">
        <v>0</v>
      </c>
      <c r="U65" s="87"/>
      <c r="V65" s="53">
        <v>0</v>
      </c>
      <c r="W65" s="87"/>
      <c r="X65" s="53">
        <v>0</v>
      </c>
      <c r="Y65" s="87"/>
      <c r="Z65" s="53">
        <v>14476</v>
      </c>
      <c r="AA65" s="87"/>
      <c r="AB65" s="53"/>
      <c r="AC65" s="87"/>
      <c r="AD65" s="53"/>
      <c r="AE65" s="87"/>
      <c r="AF65" s="51"/>
      <c r="AG65" s="85"/>
      <c r="AH65" s="51"/>
      <c r="AI65" s="85"/>
      <c r="AJ65" s="51"/>
      <c r="AK65" s="85"/>
      <c r="AL65" s="51"/>
      <c r="AM65" s="85"/>
      <c r="AN65" s="51"/>
      <c r="AO65" s="85"/>
      <c r="AP65" s="53"/>
      <c r="AQ65" s="87"/>
      <c r="AR65" s="53"/>
      <c r="AS65" s="87"/>
      <c r="AT65" s="53"/>
      <c r="AU65" s="87"/>
      <c r="AV65" s="53"/>
      <c r="AW65" s="87"/>
      <c r="AX65" s="53">
        <v>16525.400000000001</v>
      </c>
      <c r="AY65" s="87"/>
      <c r="AZ65" s="53"/>
      <c r="BA65" s="87"/>
      <c r="BB65" s="53"/>
      <c r="BC65" s="87"/>
      <c r="BD65" s="53"/>
      <c r="BE65" s="87"/>
      <c r="BF65" s="53"/>
      <c r="BG65" s="87"/>
      <c r="BH65" s="53"/>
      <c r="BI65" s="87"/>
      <c r="BJ65" s="53"/>
      <c r="BK65" s="87"/>
      <c r="BL65" s="53"/>
      <c r="BM65" s="87"/>
      <c r="BN65" s="53"/>
      <c r="BO65" s="87"/>
      <c r="BP65" s="53"/>
      <c r="BQ65" s="87"/>
      <c r="BR65" s="53"/>
      <c r="BS65" s="87"/>
      <c r="BT65" s="53"/>
      <c r="BU65" s="87"/>
      <c r="BV65" s="53">
        <v>18802.5</v>
      </c>
      <c r="BW65" s="87"/>
      <c r="BX65" s="53"/>
      <c r="BY65" s="87"/>
      <c r="BZ65" s="51"/>
      <c r="CA65" s="85"/>
      <c r="CB65" s="51"/>
      <c r="CC65" s="85"/>
      <c r="CD65" s="53"/>
      <c r="CE65" s="87"/>
      <c r="CF65" s="53"/>
      <c r="CG65" s="87"/>
      <c r="CH65" s="53"/>
      <c r="CI65" s="87"/>
      <c r="CJ65" s="53"/>
      <c r="CK65" s="87"/>
      <c r="CL65" s="53"/>
      <c r="CM65" s="87"/>
      <c r="CN65" s="53"/>
      <c r="CO65" s="87"/>
      <c r="CP65" s="53"/>
      <c r="CQ65" s="87"/>
      <c r="CR65" s="53"/>
      <c r="CS65" s="87"/>
      <c r="CT65" s="53">
        <v>20616</v>
      </c>
      <c r="CU65" s="87"/>
      <c r="CV65" s="53"/>
      <c r="CW65" s="87"/>
      <c r="CX65" s="53"/>
      <c r="CY65" s="87"/>
      <c r="CZ65" s="53"/>
      <c r="DA65" s="87"/>
      <c r="DB65" s="53"/>
      <c r="DC65" s="87"/>
      <c r="DD65" s="53"/>
      <c r="DE65" s="87"/>
      <c r="DF65" s="53"/>
      <c r="DG65" s="87"/>
      <c r="DH65" s="75"/>
      <c r="DI65" s="89"/>
      <c r="DL65" s="18"/>
    </row>
    <row r="66" spans="1:116" s="90" customFormat="1" ht="13.5" customHeight="1">
      <c r="A66" s="59" t="s">
        <v>99</v>
      </c>
      <c r="B66" s="51">
        <f>+'Deuda Interna colones'!B67/'Deuda Interna dólares'!B82</f>
        <v>7624.4973048375123</v>
      </c>
      <c r="C66" s="85"/>
      <c r="D66" s="53">
        <f>+'Deuda Interna colones'!D67/'Deuda Interna dólares'!D82</f>
        <v>787.90956997871876</v>
      </c>
      <c r="E66" s="87"/>
      <c r="F66" s="53">
        <f>+'Deuda Interna colones'!F67/'Deuda Interna dólares'!F82</f>
        <v>1473.4662549092361</v>
      </c>
      <c r="G66" s="87"/>
      <c r="H66" s="53">
        <f>+'Deuda Interna colones'!H67/'Deuda Interna dólares'!H82</f>
        <v>2825.5508986651384</v>
      </c>
      <c r="I66" s="87"/>
      <c r="J66" s="53">
        <f>+'Deuda Interna colones'!J67/'Deuda Interna dólares'!J82</f>
        <v>3557.9468216320561</v>
      </c>
      <c r="K66" s="87"/>
      <c r="L66" s="53">
        <f>+'Deuda Interna colones'!L67/'Deuda Interna dólares'!L82</f>
        <v>4202.7707663828296</v>
      </c>
      <c r="M66" s="87"/>
      <c r="N66" s="53">
        <f>+'Deuda Interna colones'!N67/'Deuda Interna dólares'!N82</f>
        <v>5064.4817822478753</v>
      </c>
      <c r="O66" s="87"/>
      <c r="P66" s="53">
        <f>+'Deuda Interna colones'!P67/'Deuda Interna dólares'!P82</f>
        <v>5769.1640258226698</v>
      </c>
      <c r="Q66" s="87"/>
      <c r="R66" s="53">
        <f>+'Deuda Interna colones'!R67/'Deuda Interna dólares'!R82</f>
        <v>6421.3611168539792</v>
      </c>
      <c r="S66" s="87"/>
      <c r="T66" s="53">
        <f>+'Deuda Interna colones'!T67/'Deuda Interna dólares'!T82</f>
        <v>7233.3286049362277</v>
      </c>
      <c r="U66" s="87"/>
      <c r="V66" s="53">
        <f>+'Deuda Interna colones'!V67/'Deuda Interna dólares'!V82</f>
        <v>7855.6271147125344</v>
      </c>
      <c r="W66" s="87"/>
      <c r="X66" s="53">
        <f>+'Deuda Interna colones'!X67/'Deuda Interna dólares'!X82</f>
        <v>8735.5481286422073</v>
      </c>
      <c r="Y66" s="87"/>
      <c r="Z66" s="53">
        <f>+'Deuda Interna colones'!Z67/'Deuda Interna dólares'!Z82</f>
        <v>9833.6225380075011</v>
      </c>
      <c r="AA66" s="87"/>
      <c r="AB66" s="53">
        <f>+'Deuda Interna colones'!AB67/'Deuda Interna dólares'!AB82</f>
        <v>946.30700520793096</v>
      </c>
      <c r="AC66" s="87"/>
      <c r="AD66" s="53">
        <f>+'Deuda Interna colones'!AD67/'Deuda Interna dólares'!AD82</f>
        <v>1708.1691220504288</v>
      </c>
      <c r="AE66" s="87"/>
      <c r="AF66" s="51">
        <f>+'Deuda Interna colones'!AF67/'Deuda Interna dólares'!AF82</f>
        <v>2902.8165737478162</v>
      </c>
      <c r="AG66" s="85"/>
      <c r="AH66" s="51">
        <f>+'Deuda Interna colones'!AH67/'Deuda Interna dólares'!AH82</f>
        <v>3570.1645001131519</v>
      </c>
      <c r="AI66" s="85"/>
      <c r="AJ66" s="51">
        <f>+'Deuda Interna colones'!AJ67/'Deuda Interna dólares'!AJ82</f>
        <v>4186.1266505626618</v>
      </c>
      <c r="AK66" s="85"/>
      <c r="AL66" s="51">
        <f>+'Deuda Interna colones'!AL67/'Deuda Interna dólares'!AL82</f>
        <v>5100.4589512630755</v>
      </c>
      <c r="AM66" s="85"/>
      <c r="AN66" s="51">
        <f>+'Deuda Interna colones'!AN67/'Deuda Interna dólares'!AN82</f>
        <v>6124.1338674122389</v>
      </c>
      <c r="AO66" s="85"/>
      <c r="AP66" s="53">
        <f>+'Deuda Interna colones'!AP67/'Deuda Interna dólares'!AP82</f>
        <v>7292.2856176206797</v>
      </c>
      <c r="AQ66" s="87"/>
      <c r="AR66" s="53">
        <f>+'Deuda Interna colones'!AR67/'Deuda Interna dólares'!AR82</f>
        <v>8676.4473963160053</v>
      </c>
      <c r="AS66" s="87"/>
      <c r="AT66" s="53">
        <f>+'Deuda Interna colones'!AT67/'Deuda Interna dólares'!AT82</f>
        <v>9654.5737537617279</v>
      </c>
      <c r="AU66" s="87"/>
      <c r="AV66" s="53">
        <f>+'Deuda Interna colones'!AV67/'Deuda Interna dólares'!AV82</f>
        <v>10772.559766451763</v>
      </c>
      <c r="AW66" s="87"/>
      <c r="AX66" s="53">
        <f>+'Deuda Interna colones'!AX67/'Deuda Interna dólares'!AX82</f>
        <v>12270.873099419969</v>
      </c>
      <c r="AY66" s="87"/>
      <c r="AZ66" s="53">
        <f>+'Deuda Interna colones'!AZ67/'Deuda Interna dólares'!AZ82</f>
        <v>1214.0518043355332</v>
      </c>
      <c r="BA66" s="87"/>
      <c r="BB66" s="53">
        <f>+'Deuda Interna colones'!BB67/'Deuda Interna dólares'!BB82</f>
        <v>2057.1164881622894</v>
      </c>
      <c r="BC66" s="87"/>
      <c r="BD66" s="53">
        <f>+'Deuda Interna colones'!BD67/'Deuda Interna dólares'!BD82</f>
        <v>3707.0817095747734</v>
      </c>
      <c r="BE66" s="87"/>
      <c r="BF66" s="53">
        <f>+'Deuda Interna colones'!BF67/'Deuda Interna dólares'!BF82</f>
        <v>4573.5685117036155</v>
      </c>
      <c r="BG66" s="87"/>
      <c r="BH66" s="53">
        <f>+'Deuda Interna colones'!BH67/'Deuda Interna dólares'!BH82</f>
        <v>5547.8487702055627</v>
      </c>
      <c r="BI66" s="87"/>
      <c r="BJ66" s="53">
        <f>+'Deuda Interna colones'!BJ67/'Deuda Interna dólares'!BJ82</f>
        <v>6698.5882561225317</v>
      </c>
      <c r="BK66" s="87"/>
      <c r="BL66" s="53">
        <f>+'Deuda Interna colones'!BL67/'Deuda Interna dólares'!BL82</f>
        <v>7685.2261332874959</v>
      </c>
      <c r="BM66" s="87"/>
      <c r="BN66" s="53">
        <f>+'Deuda Interna colones'!BN67/'Deuda Interna dólares'!BN82</f>
        <v>8718.047679059815</v>
      </c>
      <c r="BO66" s="87"/>
      <c r="BP66" s="53">
        <f>+'Deuda Interna colones'!BP67/'Deuda Interna dólares'!BP82</f>
        <v>9812.713077478209</v>
      </c>
      <c r="BQ66" s="87"/>
      <c r="BR66" s="53">
        <f>+'Deuda Interna colones'!BR67/'Deuda Interna dólares'!BR82</f>
        <v>10911.734775865612</v>
      </c>
      <c r="BS66" s="87"/>
      <c r="BT66" s="53">
        <f>+'Deuda Interna colones'!BT67/'Deuda Interna dólares'!BT82</f>
        <v>11907.463103099677</v>
      </c>
      <c r="BU66" s="87"/>
      <c r="BV66" s="53">
        <f>+'Deuda Interna colones'!BV67/'Deuda Interna dólares'!BV82</f>
        <v>13699.841095034499</v>
      </c>
      <c r="BW66" s="87"/>
      <c r="BX66" s="53">
        <f>+'Deuda Interna colones'!BX67/'Deuda Interna dólares'!BX82</f>
        <v>1294.8679481004056</v>
      </c>
      <c r="BY66" s="87"/>
      <c r="BZ66" s="51">
        <f>+'Deuda Interna colones'!BZ67/'Deuda Interna dólares'!BZ82</f>
        <v>1300.6648530018801</v>
      </c>
      <c r="CA66" s="85"/>
      <c r="CB66" s="51">
        <f>+'Deuda Interna colones'!CB67/'Deuda Interna dólares'!CB82</f>
        <v>2375.2711237060298</v>
      </c>
      <c r="CC66" s="85"/>
      <c r="CD66" s="53">
        <f>+'Deuda Interna colones'!CD67/'Deuda Interna dólares'!CD82</f>
        <v>4930.3703677337671</v>
      </c>
      <c r="CE66" s="87"/>
      <c r="CF66" s="53">
        <f>+'Deuda Interna colones'!CF67/'Deuda Interna dólares'!CF82</f>
        <v>5714.2874633582796</v>
      </c>
      <c r="CG66" s="87"/>
      <c r="CH66" s="53">
        <f>+'Deuda Interna colones'!CH67/'Deuda Interna dólares'!CH82</f>
        <v>7055.9216839053233</v>
      </c>
      <c r="CI66" s="87"/>
      <c r="CJ66" s="53">
        <f>+'Deuda Interna colones'!CJ67/'Deuda Interna dólares'!CJ82</f>
        <v>8174.2812267481404</v>
      </c>
      <c r="CK66" s="87"/>
      <c r="CL66" s="53">
        <f>+'Deuda Interna colones'!CL67/'Deuda Interna dólares'!CL82</f>
        <v>9211.9896409444209</v>
      </c>
      <c r="CM66" s="87"/>
      <c r="CN66" s="53">
        <f>+'Deuda Interna colones'!CN67/'Deuda Interna dólares'!CN82</f>
        <v>10500.666347818313</v>
      </c>
      <c r="CO66" s="87"/>
      <c r="CP66" s="53">
        <f>+'Deuda Interna colones'!CP67/'Deuda Interna dólares'!CP82</f>
        <v>11761.549467886267</v>
      </c>
      <c r="CQ66" s="87"/>
      <c r="CR66" s="53">
        <f>+'Deuda Interna colones'!CR67/'Deuda Interna dólares'!CR82</f>
        <v>12896.332859549089</v>
      </c>
      <c r="CS66" s="87"/>
      <c r="CT66" s="53">
        <f>+'Deuda Interna colones'!CT67/'Deuda Interna dólares'!CT82</f>
        <v>14471.213010260004</v>
      </c>
      <c r="CU66" s="87"/>
      <c r="CV66" s="53">
        <f>+'Deuda Interna colones'!CV67/'Deuda Interna dólares'!CV82</f>
        <v>1369.7925086607477</v>
      </c>
      <c r="CW66" s="87"/>
      <c r="CX66" s="53">
        <f>+'Deuda Interna colones'!CX67/'Deuda Interna dólares'!CX82</f>
        <v>2376.1261020349311</v>
      </c>
      <c r="CY66" s="87"/>
      <c r="CZ66" s="53">
        <f>+'Deuda Interna colones'!CZ67/'Deuda Interna dólares'!CZ82</f>
        <v>4016.8349350761264</v>
      </c>
      <c r="DA66" s="87"/>
      <c r="DB66" s="53">
        <f>+'Deuda Interna colones'!DB67/'Deuda Interna dólares'!DB82</f>
        <v>5080.4578787342543</v>
      </c>
      <c r="DC66" s="87"/>
      <c r="DD66" s="53">
        <f>+'Deuda Interna colones'!DD67/'Deuda Interna dólares'!DD82</f>
        <v>6127.2475365025239</v>
      </c>
      <c r="DE66" s="87"/>
      <c r="DF66" s="53">
        <f>+'Deuda Interna colones'!DF67/'Deuda Interna dólares'!DF82</f>
        <v>7449.2349400247194</v>
      </c>
      <c r="DG66" s="87"/>
      <c r="DH66" s="75">
        <f>+'Deuda Interna colones'!DH67/'Deuda Interna dólares'!DH82</f>
        <v>7435.4351669696116</v>
      </c>
      <c r="DI66" s="89"/>
      <c r="DL66" s="18"/>
    </row>
    <row r="67" spans="1:116" s="90" customFormat="1" ht="13.5" customHeight="1">
      <c r="A67" s="59" t="s">
        <v>81</v>
      </c>
      <c r="B67" s="51">
        <f>+'Deuda Interna colones'!B68/'Deuda Interna dólares'!B82</f>
        <v>7050.5871954844406</v>
      </c>
      <c r="C67" s="85"/>
      <c r="D67" s="53">
        <f>+'Deuda Interna colones'!D68/'Deuda Interna dólares'!D82</f>
        <v>738.19898670108364</v>
      </c>
      <c r="E67" s="87"/>
      <c r="F67" s="53">
        <f>+'Deuda Interna colones'!F68/'Deuda Interna dólares'!F82</f>
        <v>1300.6272064517555</v>
      </c>
      <c r="G67" s="87"/>
      <c r="H67" s="53">
        <f>+'Deuda Interna colones'!H68/'Deuda Interna dólares'!H82</f>
        <v>2386.5660679660459</v>
      </c>
      <c r="I67" s="87"/>
      <c r="J67" s="53">
        <f>+'Deuda Interna colones'!J68/'Deuda Interna dólares'!J82</f>
        <v>3019.5060318181177</v>
      </c>
      <c r="K67" s="87"/>
      <c r="L67" s="53">
        <f>+'Deuda Interna colones'!L68/'Deuda Interna dólares'!L82</f>
        <v>3591.3443675381864</v>
      </c>
      <c r="M67" s="87"/>
      <c r="N67" s="53">
        <f>+'Deuda Interna colones'!N68/'Deuda Interna dólares'!N82</f>
        <v>4369.7822992246438</v>
      </c>
      <c r="O67" s="87"/>
      <c r="P67" s="53">
        <f>+'Deuda Interna colones'!P68/'Deuda Interna dólares'!P82</f>
        <v>4997.6712737656562</v>
      </c>
      <c r="Q67" s="87"/>
      <c r="R67" s="53">
        <f>+'Deuda Interna colones'!R68/'Deuda Interna dólares'!R82</f>
        <v>5567.7188354626996</v>
      </c>
      <c r="S67" s="87"/>
      <c r="T67" s="53">
        <f>+'Deuda Interna colones'!T68/'Deuda Interna dólares'!T82</f>
        <v>6318.7108042920472</v>
      </c>
      <c r="U67" s="87"/>
      <c r="V67" s="53">
        <f>+'Deuda Interna colones'!V68/'Deuda Interna dólares'!V82</f>
        <v>6870.8583592551131</v>
      </c>
      <c r="W67" s="87"/>
      <c r="X67" s="53">
        <f>+'Deuda Interna colones'!X68/'Deuda Interna dólares'!X82</f>
        <v>7655.0424526753814</v>
      </c>
      <c r="Y67" s="87"/>
      <c r="Z67" s="53">
        <f>+'Deuda Interna colones'!Z68/'Deuda Interna dólares'!Z82</f>
        <v>8661.2650340191867</v>
      </c>
      <c r="AA67" s="87"/>
      <c r="AB67" s="53">
        <f>+'Deuda Interna colones'!AB68/'Deuda Interna dólares'!AB82</f>
        <v>840.36795499853179</v>
      </c>
      <c r="AC67" s="87"/>
      <c r="AD67" s="53">
        <f>+'Deuda Interna colones'!AD68/'Deuda Interna dólares'!AD82</f>
        <v>1517.7798112931334</v>
      </c>
      <c r="AE67" s="87"/>
      <c r="AF67" s="51">
        <f>+'Deuda Interna colones'!AF68/'Deuda Interna dólares'!AF82</f>
        <v>2602.782718709142</v>
      </c>
      <c r="AG67" s="85"/>
      <c r="AH67" s="51">
        <f>+'Deuda Interna colones'!AH68/'Deuda Interna dólares'!AH82</f>
        <v>3157.1673833490472</v>
      </c>
      <c r="AI67" s="85"/>
      <c r="AJ67" s="51">
        <f>+'Deuda Interna colones'!AJ68/'Deuda Interna dólares'!AJ82</f>
        <v>3584.4343388294833</v>
      </c>
      <c r="AK67" s="85"/>
      <c r="AL67" s="51">
        <f>+'Deuda Interna colones'!AL68/'Deuda Interna dólares'!AL82</f>
        <v>4393.746193351235</v>
      </c>
      <c r="AM67" s="85"/>
      <c r="AN67" s="51">
        <f>+'Deuda Interna colones'!AN68/'Deuda Interna dólares'!AN82</f>
        <v>5310.2784836840719</v>
      </c>
      <c r="AO67" s="85"/>
      <c r="AP67" s="53">
        <f>+'Deuda Interna colones'!AP68/'Deuda Interna dólares'!AP82</f>
        <v>6109.3348148942814</v>
      </c>
      <c r="AQ67" s="87"/>
      <c r="AR67" s="53">
        <f>+'Deuda Interna colones'!AR68/'Deuda Interna dólares'!AR82</f>
        <v>7315.8979860393547</v>
      </c>
      <c r="AS67" s="87"/>
      <c r="AT67" s="53">
        <f>+'Deuda Interna colones'!AT68/'Deuda Interna dólares'!AT82</f>
        <v>8184.802200234496</v>
      </c>
      <c r="AU67" s="87"/>
      <c r="AV67" s="53">
        <f>+'Deuda Interna colones'!AV68/'Deuda Interna dólares'!AV82</f>
        <v>9172.1350139051465</v>
      </c>
      <c r="AW67" s="87"/>
      <c r="AX67" s="53">
        <f>+'Deuda Interna colones'!AX68/'Deuda Interna dólares'!AX82</f>
        <v>10561.295913383827</v>
      </c>
      <c r="AY67" s="87"/>
      <c r="AZ67" s="53">
        <f>+'Deuda Interna colones'!AZ68/'Deuda Interna dólares'!AZ82</f>
        <v>1076.318977630772</v>
      </c>
      <c r="BA67" s="87"/>
      <c r="BB67" s="53">
        <f>+'Deuda Interna colones'!BB68/'Deuda Interna dólares'!BB82</f>
        <v>1821.9051800977552</v>
      </c>
      <c r="BC67" s="87"/>
      <c r="BD67" s="53">
        <f>+'Deuda Interna colones'!BD68/'Deuda Interna dólares'!BD82</f>
        <v>3340.05072384184</v>
      </c>
      <c r="BE67" s="87"/>
      <c r="BF67" s="53">
        <f>+'Deuda Interna colones'!BF68/'Deuda Interna dólares'!BF82</f>
        <v>4102.1880507707319</v>
      </c>
      <c r="BG67" s="87"/>
      <c r="BH67" s="53">
        <f>+'Deuda Interna colones'!BH68/'Deuda Interna dólares'!BH82</f>
        <v>4966.5613111833154</v>
      </c>
      <c r="BI67" s="87"/>
      <c r="BJ67" s="53">
        <f>+'Deuda Interna colones'!BJ68/'Deuda Interna dólares'!BJ82</f>
        <v>6005.9580755086517</v>
      </c>
      <c r="BK67" s="87"/>
      <c r="BL67" s="53">
        <f>+'Deuda Interna colones'!BL68/'Deuda Interna dólares'!BL82</f>
        <v>6879.9502635316639</v>
      </c>
      <c r="BM67" s="87"/>
      <c r="BN67" s="53">
        <f>+'Deuda Interna colones'!BN68/'Deuda Interna dólares'!BN82</f>
        <v>7795.4174928196344</v>
      </c>
      <c r="BO67" s="87"/>
      <c r="BP67" s="53">
        <f>+'Deuda Interna colones'!BP68/'Deuda Interna dólares'!BP82</f>
        <v>8791.6484903110613</v>
      </c>
      <c r="BQ67" s="87"/>
      <c r="BR67" s="53">
        <f>+'Deuda Interna colones'!BR68/'Deuda Interna dólares'!BR82</f>
        <v>9771.9223798045496</v>
      </c>
      <c r="BS67" s="87"/>
      <c r="BT67" s="53">
        <f>+'Deuda Interna colones'!BT68/'Deuda Interna dólares'!BT82</f>
        <v>10637.392795518917</v>
      </c>
      <c r="BU67" s="87"/>
      <c r="BV67" s="53">
        <f>+'Deuda Interna colones'!BV68/'Deuda Interna dólares'!BV82</f>
        <v>12264.552308857918</v>
      </c>
      <c r="BW67" s="87"/>
      <c r="BX67" s="53">
        <f>+'Deuda Interna colones'!BX68/'Deuda Interna dólares'!BX82</f>
        <v>1138.6282787499904</v>
      </c>
      <c r="BY67" s="87"/>
      <c r="BZ67" s="51">
        <f>+'Deuda Interna colones'!BZ68/'Deuda Interna dólares'!BZ82</f>
        <v>1143.7257250646719</v>
      </c>
      <c r="CA67" s="85"/>
      <c r="CB67" s="51">
        <f>+'Deuda Interna colones'!CB68/'Deuda Interna dólares'!CB82</f>
        <v>2099.5350499317196</v>
      </c>
      <c r="CC67" s="85"/>
      <c r="CD67" s="53">
        <f>+'Deuda Interna colones'!CD68/'Deuda Interna dólares'!CD82</f>
        <v>4384.5208131260606</v>
      </c>
      <c r="CE67" s="87"/>
      <c r="CF67" s="53">
        <f>+'Deuda Interna colones'!CF68/'Deuda Interna dólares'!CF82</f>
        <v>5070.8410824747853</v>
      </c>
      <c r="CG67" s="87"/>
      <c r="CH67" s="53">
        <f>+'Deuda Interna colones'!CH68/'Deuda Interna dólares'!CH82</f>
        <v>6268.0882101635298</v>
      </c>
      <c r="CI67" s="87"/>
      <c r="CJ67" s="53">
        <f>+'Deuda Interna colones'!CJ68/'Deuda Interna dólares'!CJ82</f>
        <v>7263.2341154077085</v>
      </c>
      <c r="CK67" s="87"/>
      <c r="CL67" s="53">
        <f>+'Deuda Interna colones'!CL68/'Deuda Interna dólares'!CL82</f>
        <v>8168.5684526639534</v>
      </c>
      <c r="CM67" s="87"/>
      <c r="CN67" s="53">
        <f>+'Deuda Interna colones'!CN68/'Deuda Interna dólares'!CN82</f>
        <v>9290.4212790132369</v>
      </c>
      <c r="CO67" s="87"/>
      <c r="CP67" s="53">
        <f>+'Deuda Interna colones'!CP68/'Deuda Interna dólares'!CP82</f>
        <v>10423.130182845262</v>
      </c>
      <c r="CQ67" s="87"/>
      <c r="CR67" s="53">
        <f>+'Deuda Interna colones'!CR68/'Deuda Interna dólares'!CR82</f>
        <v>11418.128274680086</v>
      </c>
      <c r="CS67" s="87"/>
      <c r="CT67" s="53">
        <f>+'Deuda Interna colones'!CT68/'Deuda Interna dólares'!CT82</f>
        <v>12857.020995080564</v>
      </c>
      <c r="CU67" s="87"/>
      <c r="CV67" s="53">
        <f>+'Deuda Interna colones'!CV68/'Deuda Interna dólares'!CV82</f>
        <v>1208.0719785002746</v>
      </c>
      <c r="CW67" s="87"/>
      <c r="CX67" s="53">
        <f>+'Deuda Interna colones'!CX68/'Deuda Interna dólares'!CX82</f>
        <v>2088.7959246789706</v>
      </c>
      <c r="CY67" s="87"/>
      <c r="CZ67" s="53">
        <f>+'Deuda Interna colones'!CZ68/'Deuda Interna dólares'!CZ82</f>
        <v>3581.3013000452625</v>
      </c>
      <c r="DA67" s="87"/>
      <c r="DB67" s="53">
        <f>+'Deuda Interna colones'!DB68/'Deuda Interna dólares'!DB82</f>
        <v>4517.093722677957</v>
      </c>
      <c r="DC67" s="87"/>
      <c r="DD67" s="53">
        <f>+'Deuda Interna colones'!DD68/'Deuda Interna dólares'!DD82</f>
        <v>5434.4452730622488</v>
      </c>
      <c r="DE67" s="87"/>
      <c r="DF67" s="53">
        <f>+'Deuda Interna colones'!DF68/'Deuda Interna dólares'!DF82</f>
        <v>6627.0871539320015</v>
      </c>
      <c r="DG67" s="87"/>
      <c r="DH67" s="75">
        <f>+'Deuda Interna colones'!DH68/'Deuda Interna dólares'!DH82</f>
        <v>6614.810416860746</v>
      </c>
      <c r="DI67" s="89"/>
      <c r="DL67" s="18"/>
    </row>
    <row r="68" spans="1:116" s="90" customFormat="1" ht="13.5" customHeight="1">
      <c r="A68" s="59" t="s">
        <v>82</v>
      </c>
      <c r="B68" s="51">
        <f>+'Deuda Interna colones'!B69/'Deuda Interna dólares'!B82</f>
        <v>12476.445212535584</v>
      </c>
      <c r="C68" s="85"/>
      <c r="D68" s="53">
        <f>+'Deuda Interna colones'!D69/'Deuda Interna dólares'!D82</f>
        <v>1087.836647161954</v>
      </c>
      <c r="E68" s="87"/>
      <c r="F68" s="53">
        <f>+'Deuda Interna colones'!F69/'Deuda Interna dólares'!F82</f>
        <v>2217.9755953782492</v>
      </c>
      <c r="G68" s="87"/>
      <c r="H68" s="53">
        <f>+'Deuda Interna colones'!H69/'Deuda Interna dólares'!H82</f>
        <v>3481.576179145934</v>
      </c>
      <c r="I68" s="87"/>
      <c r="J68" s="53">
        <f>+'Deuda Interna colones'!J69/'Deuda Interna dólares'!J82</f>
        <v>4326.6019882502878</v>
      </c>
      <c r="K68" s="87"/>
      <c r="L68" s="53">
        <f>+'Deuda Interna colones'!L69/'Deuda Interna dólares'!L82</f>
        <v>5195.3042163334512</v>
      </c>
      <c r="M68" s="87"/>
      <c r="N68" s="53">
        <f>+'Deuda Interna colones'!N69/'Deuda Interna dólares'!N82</f>
        <v>6275.8913964489993</v>
      </c>
      <c r="O68" s="87"/>
      <c r="P68" s="53">
        <f>+'Deuda Interna colones'!P69/'Deuda Interna dólares'!P82</f>
        <v>7338.4335395761354</v>
      </c>
      <c r="Q68" s="87"/>
      <c r="R68" s="53">
        <f>+'Deuda Interna colones'!R69/'Deuda Interna dólares'!R82</f>
        <v>8544.7055876933846</v>
      </c>
      <c r="S68" s="87"/>
      <c r="T68" s="53">
        <f>+'Deuda Interna colones'!T69/'Deuda Interna dólares'!T82</f>
        <v>9608.1799530837488</v>
      </c>
      <c r="U68" s="87"/>
      <c r="V68" s="53">
        <f>+'Deuda Interna colones'!V69/'Deuda Interna dólares'!V82</f>
        <v>10261.515080845096</v>
      </c>
      <c r="W68" s="87"/>
      <c r="X68" s="53">
        <f>+'Deuda Interna colones'!X69/'Deuda Interna dólares'!X82</f>
        <v>11379.564789178405</v>
      </c>
      <c r="Y68" s="87"/>
      <c r="Z68" s="53">
        <f>+'Deuda Interna colones'!Z69/'Deuda Interna dólares'!Z82</f>
        <v>12969.576568401268</v>
      </c>
      <c r="AA68" s="87"/>
      <c r="AB68" s="53">
        <f>+'Deuda Interna colones'!AB69/'Deuda Interna dólares'!AB82</f>
        <v>1130.7884529199957</v>
      </c>
      <c r="AC68" s="87"/>
      <c r="AD68" s="53">
        <f>+'Deuda Interna colones'!AD69/'Deuda Interna dólares'!AD82</f>
        <v>2377.7722755720242</v>
      </c>
      <c r="AE68" s="87"/>
      <c r="AF68" s="51">
        <f>+'Deuda Interna colones'!AF69/'Deuda Interna dólares'!AF82</f>
        <v>3398.9289964648242</v>
      </c>
      <c r="AG68" s="85"/>
      <c r="AH68" s="51">
        <f>+'Deuda Interna colones'!AH69/'Deuda Interna dólares'!AH82</f>
        <v>4114.7813776454996</v>
      </c>
      <c r="AI68" s="85"/>
      <c r="AJ68" s="51">
        <f>+'Deuda Interna colones'!AJ69/'Deuda Interna dólares'!AJ82</f>
        <v>4692.0578443020977</v>
      </c>
      <c r="AK68" s="85"/>
      <c r="AL68" s="51">
        <f>+'Deuda Interna colones'!AL69/'Deuda Interna dólares'!AL82</f>
        <v>5738.6265053278494</v>
      </c>
      <c r="AM68" s="85"/>
      <c r="AN68" s="51">
        <f>+'Deuda Interna colones'!AN69/'Deuda Interna dólares'!AN82</f>
        <v>6862.7823943076319</v>
      </c>
      <c r="AO68" s="85"/>
      <c r="AP68" s="53">
        <f>+'Deuda Interna colones'!AP69/'Deuda Interna dólares'!AP82</f>
        <v>8301.2829803785608</v>
      </c>
      <c r="AQ68" s="87"/>
      <c r="AR68" s="53">
        <f>+'Deuda Interna colones'!AR69/'Deuda Interna dólares'!AR82</f>
        <v>9881.3224223000234</v>
      </c>
      <c r="AS68" s="87"/>
      <c r="AT68" s="53">
        <f>+'Deuda Interna colones'!AT69/'Deuda Interna dólares'!AT82</f>
        <v>10954.641560735747</v>
      </c>
      <c r="AU68" s="87"/>
      <c r="AV68" s="53">
        <f>+'Deuda Interna colones'!AV69/'Deuda Interna dólares'!AV82</f>
        <v>12233.481805210295</v>
      </c>
      <c r="AW68" s="87"/>
      <c r="AX68" s="53">
        <f>+'Deuda Interna colones'!AX69/'Deuda Interna dólares'!AX82</f>
        <v>14152.209040589587</v>
      </c>
      <c r="AY68" s="87"/>
      <c r="AZ68" s="53">
        <f>+'Deuda Interna colones'!AZ69/'Deuda Interna dólares'!AZ82</f>
        <v>1358.384618431005</v>
      </c>
      <c r="BA68" s="87"/>
      <c r="BB68" s="53">
        <f>+'Deuda Interna colones'!BB69/'Deuda Interna dólares'!BB82</f>
        <v>2675.218907203267</v>
      </c>
      <c r="BC68" s="87"/>
      <c r="BD68" s="53">
        <f>+'Deuda Interna colones'!BD69/'Deuda Interna dólares'!BD82</f>
        <v>4170.8654930837656</v>
      </c>
      <c r="BE68" s="87"/>
      <c r="BF68" s="53">
        <f>+'Deuda Interna colones'!BF69/'Deuda Interna dólares'!BF82</f>
        <v>5156.3428265237162</v>
      </c>
      <c r="BG68" s="87"/>
      <c r="BH68" s="53">
        <f>+'Deuda Interna colones'!BH69/'Deuda Interna dólares'!BH82</f>
        <v>6274.9577646911684</v>
      </c>
      <c r="BI68" s="87"/>
      <c r="BJ68" s="53">
        <f>+'Deuda Interna colones'!BJ69/'Deuda Interna dólares'!BJ82</f>
        <v>7459.7224024442366</v>
      </c>
      <c r="BK68" s="87"/>
      <c r="BL68" s="53">
        <f>+'Deuda Interna colones'!BL69/'Deuda Interna dólares'!BL82</f>
        <v>8800.0205882369464</v>
      </c>
      <c r="BM68" s="87"/>
      <c r="BN68" s="53">
        <f>+'Deuda Interna colones'!BN69/'Deuda Interna dólares'!BN82</f>
        <v>10500.920157016053</v>
      </c>
      <c r="BO68" s="87"/>
      <c r="BP68" s="53">
        <f>+'Deuda Interna colones'!BP69/'Deuda Interna dólares'!BP82</f>
        <v>11736.282380611097</v>
      </c>
      <c r="BQ68" s="87"/>
      <c r="BR68" s="53">
        <f>+'Deuda Interna colones'!BR69/'Deuda Interna dólares'!BR82</f>
        <v>13081.731573701758</v>
      </c>
      <c r="BS68" s="87"/>
      <c r="BT68" s="53">
        <f>+'Deuda Interna colones'!BT69/'Deuda Interna dólares'!BT82</f>
        <v>14153.168777478582</v>
      </c>
      <c r="BU68" s="87"/>
      <c r="BV68" s="53">
        <f>+'Deuda Interna colones'!BV69/'Deuda Interna dólares'!BV82</f>
        <v>16639.33166700061</v>
      </c>
      <c r="BW68" s="87"/>
      <c r="BX68" s="53">
        <f>+'Deuda Interna colones'!BX69/'Deuda Interna dólares'!BX82</f>
        <v>1490.207042895003</v>
      </c>
      <c r="BY68" s="87"/>
      <c r="BZ68" s="51">
        <f>+'Deuda Interna colones'!BZ69/'Deuda Interna dólares'!BZ82</f>
        <v>1496.8784479010833</v>
      </c>
      <c r="CA68" s="85"/>
      <c r="CB68" s="51">
        <f>+'Deuda Interna colones'!CB69/'Deuda Interna dólares'!CB82</f>
        <v>2122.3443642598295</v>
      </c>
      <c r="CC68" s="85"/>
      <c r="CD68" s="53">
        <f>+'Deuda Interna colones'!CD69/'Deuda Interna dólares'!CD82</f>
        <v>6006.5192557558685</v>
      </c>
      <c r="CE68" s="87"/>
      <c r="CF68" s="53">
        <f>+'Deuda Interna colones'!CF69/'Deuda Interna dólares'!CF82</f>
        <v>6968.2527650295951</v>
      </c>
      <c r="CG68" s="87"/>
      <c r="CH68" s="53">
        <f>+'Deuda Interna colones'!CH69/'Deuda Interna dólares'!CH82</f>
        <v>8422.3638877615085</v>
      </c>
      <c r="CI68" s="87"/>
      <c r="CJ68" s="53">
        <f>+'Deuda Interna colones'!CJ69/'Deuda Interna dólares'!CJ82</f>
        <v>9913.0205180165049</v>
      </c>
      <c r="CK68" s="87"/>
      <c r="CL68" s="53">
        <f>+'Deuda Interna colones'!CL69/'Deuda Interna dólares'!CL82</f>
        <v>11631.757506767453</v>
      </c>
      <c r="CM68" s="87"/>
      <c r="CN68" s="53">
        <f>+'Deuda Interna colones'!CN69/'Deuda Interna dólares'!CN82</f>
        <v>13091.990539131904</v>
      </c>
      <c r="CO68" s="87"/>
      <c r="CP68" s="53">
        <f>+'Deuda Interna colones'!CP69/'Deuda Interna dólares'!CP82</f>
        <v>14526.97735807366</v>
      </c>
      <c r="CQ68" s="87"/>
      <c r="CR68" s="53">
        <f>+'Deuda Interna colones'!CR69/'Deuda Interna dólares'!CR82</f>
        <v>16008.751088202956</v>
      </c>
      <c r="CS68" s="87"/>
      <c r="CT68" s="53">
        <f>+'Deuda Interna colones'!CT69/'Deuda Interna dólares'!CT82</f>
        <v>18109.915908550585</v>
      </c>
      <c r="CU68" s="87"/>
      <c r="CV68" s="53">
        <f>+'Deuda Interna colones'!CV69/'Deuda Interna dólares'!CV82</f>
        <v>1536.1957868372704</v>
      </c>
      <c r="CW68" s="87"/>
      <c r="CX68" s="53">
        <f>+'Deuda Interna colones'!CX69/'Deuda Interna dólares'!CX82</f>
        <v>3158.2977014106732</v>
      </c>
      <c r="CY68" s="87"/>
      <c r="CZ68" s="53">
        <f>+'Deuda Interna colones'!CZ69/'Deuda Interna dólares'!CZ82</f>
        <v>4741.050560928461</v>
      </c>
      <c r="DA68" s="87"/>
      <c r="DB68" s="53">
        <f>+'Deuda Interna colones'!DB69/'Deuda Interna dólares'!DB82</f>
        <v>5934.7007894477756</v>
      </c>
      <c r="DC68" s="87"/>
      <c r="DD68" s="53">
        <f>+'Deuda Interna colones'!DD69/'Deuda Interna dólares'!DD82</f>
        <v>7255.1512629192557</v>
      </c>
      <c r="DE68" s="87"/>
      <c r="DF68" s="53">
        <f>+'Deuda Interna colones'!DF69/'Deuda Interna dólares'!DF82</f>
        <v>8669.8915588002092</v>
      </c>
      <c r="DG68" s="87"/>
      <c r="DH68" s="75">
        <f>+'Deuda Interna colones'!DH69/'Deuda Interna dólares'!DH82</f>
        <v>8653.8305086538367</v>
      </c>
      <c r="DI68" s="89"/>
      <c r="DL68" s="18"/>
    </row>
    <row r="69" spans="1:116" s="18" customFormat="1" ht="13.5" customHeight="1" thickBot="1">
      <c r="A69" s="145"/>
      <c r="B69" s="146"/>
      <c r="C69" s="147"/>
      <c r="D69" s="145"/>
      <c r="E69" s="148"/>
      <c r="F69" s="145"/>
      <c r="G69" s="148"/>
      <c r="H69" s="145"/>
      <c r="I69" s="148"/>
      <c r="J69" s="145"/>
      <c r="K69" s="148"/>
      <c r="L69" s="145"/>
      <c r="M69" s="148"/>
      <c r="N69" s="145"/>
      <c r="O69" s="148"/>
      <c r="P69" s="145"/>
      <c r="Q69" s="148"/>
      <c r="R69" s="145"/>
      <c r="S69" s="148"/>
      <c r="T69" s="145"/>
      <c r="U69" s="148"/>
      <c r="V69" s="145"/>
      <c r="W69" s="148"/>
      <c r="X69" s="145"/>
      <c r="Y69" s="148"/>
      <c r="Z69" s="145"/>
      <c r="AA69" s="148"/>
      <c r="AB69" s="145"/>
      <c r="AC69" s="148"/>
      <c r="AD69" s="145"/>
      <c r="AE69" s="148"/>
      <c r="AF69" s="146"/>
      <c r="AG69" s="147"/>
      <c r="AH69" s="146"/>
      <c r="AI69" s="147"/>
      <c r="AJ69" s="146"/>
      <c r="AK69" s="147"/>
      <c r="AL69" s="146"/>
      <c r="AM69" s="147"/>
      <c r="AN69" s="146"/>
      <c r="AO69" s="147"/>
      <c r="AP69" s="145"/>
      <c r="AQ69" s="148"/>
      <c r="AR69" s="145"/>
      <c r="AS69" s="148"/>
      <c r="AT69" s="145"/>
      <c r="AU69" s="148"/>
      <c r="AV69" s="145"/>
      <c r="AW69" s="148"/>
      <c r="AX69" s="145"/>
      <c r="AY69" s="148"/>
      <c r="AZ69" s="145"/>
      <c r="BA69" s="148"/>
      <c r="BB69" s="145"/>
      <c r="BC69" s="148"/>
      <c r="BD69" s="145"/>
      <c r="BE69" s="148"/>
      <c r="BF69" s="145"/>
      <c r="BG69" s="148"/>
      <c r="BH69" s="145"/>
      <c r="BI69" s="148"/>
      <c r="BJ69" s="145"/>
      <c r="BK69" s="148"/>
      <c r="BL69" s="145"/>
      <c r="BM69" s="148"/>
      <c r="BN69" s="145"/>
      <c r="BO69" s="148"/>
      <c r="BP69" s="145"/>
      <c r="BQ69" s="148"/>
      <c r="BR69" s="145"/>
      <c r="BS69" s="148"/>
      <c r="BT69" s="145"/>
      <c r="BU69" s="148"/>
      <c r="BV69" s="145"/>
      <c r="BW69" s="148"/>
      <c r="BX69" s="145"/>
      <c r="BY69" s="148"/>
      <c r="BZ69" s="146"/>
      <c r="CA69" s="147"/>
      <c r="CB69" s="146"/>
      <c r="CC69" s="147"/>
      <c r="CD69" s="145"/>
      <c r="CE69" s="148"/>
      <c r="CF69" s="145"/>
      <c r="CG69" s="148"/>
      <c r="CH69" s="145"/>
      <c r="CI69" s="148"/>
      <c r="CJ69" s="145"/>
      <c r="CK69" s="148"/>
      <c r="CL69" s="145"/>
      <c r="CM69" s="148"/>
      <c r="CN69" s="145"/>
      <c r="CO69" s="148"/>
      <c r="CP69" s="145"/>
      <c r="CQ69" s="148"/>
      <c r="CR69" s="145"/>
      <c r="CS69" s="148"/>
      <c r="CT69" s="145"/>
      <c r="CU69" s="148"/>
      <c r="CV69" s="145"/>
      <c r="CW69" s="148"/>
      <c r="CX69" s="145"/>
      <c r="CY69" s="148"/>
      <c r="CZ69" s="145"/>
      <c r="DA69" s="148"/>
      <c r="DB69" s="145"/>
      <c r="DC69" s="148"/>
      <c r="DD69" s="145"/>
      <c r="DE69" s="148"/>
      <c r="DF69" s="145"/>
      <c r="DG69" s="148"/>
      <c r="DH69" s="156"/>
      <c r="DI69" s="157"/>
      <c r="DJ69" s="90"/>
    </row>
    <row r="70" spans="1:116" s="18" customFormat="1" ht="12.75" customHeight="1">
      <c r="B70" s="90"/>
      <c r="C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DJ70" s="90"/>
    </row>
    <row r="71" spans="1:116" s="18" customFormat="1" ht="13.5" customHeight="1">
      <c r="A71" s="118" t="s">
        <v>83</v>
      </c>
      <c r="B71" s="119"/>
      <c r="C71" s="119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120"/>
      <c r="BS71" s="120"/>
      <c r="BT71" s="120"/>
      <c r="BU71" s="120"/>
      <c r="BV71" s="120"/>
      <c r="BW71" s="120"/>
      <c r="BX71" s="120"/>
      <c r="BY71" s="120"/>
      <c r="BZ71" s="120"/>
      <c r="CA71" s="120"/>
      <c r="CB71" s="120"/>
      <c r="CC71" s="120"/>
      <c r="CD71" s="120"/>
      <c r="CE71" s="120"/>
      <c r="CF71" s="120"/>
      <c r="CG71" s="120"/>
      <c r="CH71" s="120"/>
      <c r="CI71" s="120"/>
      <c r="CJ71" s="120"/>
      <c r="CK71" s="120"/>
      <c r="CL71" s="120"/>
      <c r="CM71" s="120"/>
      <c r="CN71" s="120"/>
      <c r="CO71" s="120"/>
      <c r="CP71" s="120"/>
      <c r="CQ71" s="120"/>
      <c r="CR71" s="120"/>
      <c r="CS71" s="120"/>
      <c r="CT71" s="120"/>
      <c r="CU71" s="120"/>
      <c r="CV71" s="120"/>
      <c r="CW71" s="120"/>
      <c r="CX71" s="120"/>
      <c r="CY71" s="120"/>
      <c r="CZ71" s="120"/>
      <c r="DA71" s="120"/>
      <c r="DB71" s="120"/>
      <c r="DC71" s="120"/>
      <c r="DD71" s="120"/>
      <c r="DE71" s="120"/>
      <c r="DF71" s="120"/>
      <c r="DG71" s="120"/>
      <c r="DH71" s="120"/>
      <c r="DI71" s="120"/>
      <c r="DJ71" s="90"/>
    </row>
    <row r="72" spans="1:116" s="18" customFormat="1" ht="13.5" customHeight="1">
      <c r="A72" s="16"/>
      <c r="B72" s="90"/>
      <c r="C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DJ72" s="90"/>
    </row>
    <row r="73" spans="1:116" s="18" customFormat="1" ht="14.25" customHeight="1">
      <c r="A73" s="121"/>
      <c r="B73" s="122" t="str">
        <f>+'Deuda Interna colones'!B74</f>
        <v>Calificación</v>
      </c>
      <c r="C73" s="122" t="str">
        <f>+'Deuda Interna colones'!C74</f>
        <v>PerspeCViva</v>
      </c>
      <c r="D73" s="123" t="str">
        <f>+'Deuda Interna colones'!D74</f>
        <v>Calificación</v>
      </c>
      <c r="E73" s="123" t="str">
        <f>+'Deuda Interna colones'!E74</f>
        <v>PerspeCViva</v>
      </c>
      <c r="F73" s="123" t="str">
        <f>+'Deuda Interna colones'!F74</f>
        <v>Calificación</v>
      </c>
      <c r="G73" s="123" t="str">
        <f>+'Deuda Interna colones'!G74</f>
        <v>PerspeCViva</v>
      </c>
      <c r="H73" s="123" t="str">
        <f>+'Deuda Interna colones'!H74</f>
        <v>Calificación</v>
      </c>
      <c r="I73" s="123" t="str">
        <f>+'Deuda Interna colones'!I74</f>
        <v>PerspeCViva</v>
      </c>
      <c r="J73" s="123" t="str">
        <f>+'Deuda Interna colones'!J74</f>
        <v>Calificación</v>
      </c>
      <c r="K73" s="123" t="str">
        <f>+'Deuda Interna colones'!K74</f>
        <v>PerspeCViva</v>
      </c>
      <c r="L73" s="123" t="str">
        <f>+'Deuda Interna colones'!J74</f>
        <v>Calificación</v>
      </c>
      <c r="M73" s="123" t="str">
        <f>+'Deuda Interna colones'!K74</f>
        <v>PerspeCViva</v>
      </c>
      <c r="N73" s="123" t="str">
        <f>+'Deuda Interna colones'!N74</f>
        <v>Calificación</v>
      </c>
      <c r="O73" s="123" t="str">
        <f>+'Deuda Interna colones'!O74</f>
        <v>PerspeCViva</v>
      </c>
      <c r="P73" s="123" t="str">
        <f>+'Deuda Interna colones'!P74</f>
        <v>Calificación</v>
      </c>
      <c r="Q73" s="123" t="str">
        <f>+'Deuda Interna colones'!Q74</f>
        <v>PerspeCViva</v>
      </c>
      <c r="R73" s="123" t="str">
        <f>+'Deuda Interna colones'!R74</f>
        <v>Calificación</v>
      </c>
      <c r="S73" s="123" t="str">
        <f>+'Deuda Interna colones'!S74</f>
        <v>PerspeCViva</v>
      </c>
      <c r="T73" s="123" t="str">
        <f>+'Deuda Interna colones'!T74</f>
        <v>Calificación</v>
      </c>
      <c r="U73" s="123" t="str">
        <f>+'Deuda Interna colones'!U74</f>
        <v>PerspeCViva</v>
      </c>
      <c r="V73" s="123" t="str">
        <f>+'Deuda Interna colones'!V74</f>
        <v>Calificación</v>
      </c>
      <c r="W73" s="123" t="str">
        <f>+'Deuda Interna colones'!W74</f>
        <v>PerspeCViva</v>
      </c>
      <c r="X73" s="123" t="str">
        <f>+'Deuda Interna colones'!X74</f>
        <v>Calificación</v>
      </c>
      <c r="Y73" s="123" t="str">
        <f>+'Deuda Interna colones'!Y74</f>
        <v>PerspeCViva</v>
      </c>
      <c r="Z73" s="123" t="str">
        <f>+'Deuda Interna colones'!Z74</f>
        <v>Calificación</v>
      </c>
      <c r="AA73" s="123" t="str">
        <f>+'Deuda Interna colones'!AA74</f>
        <v>PerspeCViva</v>
      </c>
      <c r="AB73" s="123" t="str">
        <f>+'Deuda Interna colones'!AB74</f>
        <v>Calificación</v>
      </c>
      <c r="AC73" s="123" t="str">
        <f>+'Deuda Interna colones'!AC74</f>
        <v>PerspeCViva</v>
      </c>
      <c r="AD73" s="123" t="str">
        <f>+'Deuda Interna colones'!AD74</f>
        <v>Calificación</v>
      </c>
      <c r="AE73" s="123" t="str">
        <f>+'Deuda Interna colones'!AE74</f>
        <v>PerspeCViva</v>
      </c>
      <c r="AF73" s="122" t="str">
        <f>+'Deuda Interna colones'!AF74</f>
        <v>Calificación</v>
      </c>
      <c r="AG73" s="122" t="str">
        <f>+'Deuda Interna colones'!AG74</f>
        <v>PerspeCViva</v>
      </c>
      <c r="AH73" s="122" t="str">
        <f>+'Deuda Interna colones'!AH74</f>
        <v>Calificación</v>
      </c>
      <c r="AI73" s="122" t="str">
        <f>+'Deuda Interna colones'!AI74</f>
        <v>PerspeCViva</v>
      </c>
      <c r="AJ73" s="122" t="str">
        <f>+'Deuda Interna colones'!AJ74</f>
        <v>Calificación</v>
      </c>
      <c r="AK73" s="122" t="str">
        <f>+'Deuda Interna colones'!AK74</f>
        <v>PerspeCViva</v>
      </c>
      <c r="AL73" s="122" t="str">
        <f>+'Deuda Interna colones'!AL74</f>
        <v>Calificación</v>
      </c>
      <c r="AM73" s="122" t="str">
        <f>+'Deuda Interna colones'!AM74</f>
        <v>PerspeCViva</v>
      </c>
      <c r="AN73" s="122" t="str">
        <f>+'Deuda Interna colones'!AN74</f>
        <v>Calificación</v>
      </c>
      <c r="AO73" s="122" t="str">
        <f>+'Deuda Interna colones'!AO74</f>
        <v>PerspeCViva</v>
      </c>
      <c r="AP73" s="123" t="str">
        <f>+'Deuda Interna colones'!AP74</f>
        <v>Calificación</v>
      </c>
      <c r="AQ73" s="123" t="str">
        <f>+'Deuda Interna colones'!AQ74</f>
        <v>PerspeCViva</v>
      </c>
      <c r="AR73" s="123" t="str">
        <f>+'Deuda Interna colones'!AR74</f>
        <v>Calificación</v>
      </c>
      <c r="AS73" s="123" t="str">
        <f>+'Deuda Interna colones'!AS74</f>
        <v>PerspeCViva</v>
      </c>
      <c r="AT73" s="123" t="str">
        <f>+'Deuda Interna colones'!AT74</f>
        <v>Calificación</v>
      </c>
      <c r="AU73" s="123" t="str">
        <f>+'Deuda Interna colones'!AU74</f>
        <v>PerspeCViva</v>
      </c>
      <c r="AV73" s="123" t="str">
        <f>+'Deuda Interna colones'!AV74</f>
        <v>Calificación</v>
      </c>
      <c r="AW73" s="123" t="str">
        <f>+'Deuda Interna colones'!AW74</f>
        <v>PerspeCViva</v>
      </c>
      <c r="AX73" s="123" t="str">
        <f>+'Deuda Interna colones'!AX74</f>
        <v>Calificación</v>
      </c>
      <c r="AY73" s="123" t="str">
        <f>+'Deuda Interna colones'!AY74</f>
        <v>PerspeCViva</v>
      </c>
      <c r="AZ73" s="123" t="str">
        <f>+'Deuda Interna colones'!AZ74</f>
        <v>Calificación</v>
      </c>
      <c r="BA73" s="123" t="str">
        <f>+'Deuda Interna colones'!BA74</f>
        <v>PerspeCViva</v>
      </c>
      <c r="BB73" s="123" t="str">
        <f>+'Deuda Interna colones'!BB74</f>
        <v>Calificación</v>
      </c>
      <c r="BC73" s="123" t="str">
        <f>+'Deuda Interna colones'!BC74</f>
        <v>PerspeCViva</v>
      </c>
      <c r="BD73" s="123" t="str">
        <f>+'Deuda Interna colones'!BD74</f>
        <v>Calificación</v>
      </c>
      <c r="BE73" s="123" t="str">
        <f>+'Deuda Interna colones'!BE74</f>
        <v>PerspeCViva</v>
      </c>
      <c r="BF73" s="123" t="str">
        <f>+'Deuda Interna colones'!BF74</f>
        <v>Calificación</v>
      </c>
      <c r="BG73" s="123" t="str">
        <f>+'Deuda Interna colones'!BG74</f>
        <v>PerspeCViva</v>
      </c>
      <c r="BH73" s="123" t="str">
        <f>+'Deuda Interna colones'!BH74</f>
        <v>Calificación</v>
      </c>
      <c r="BI73" s="123" t="str">
        <f>+'Deuda Interna colones'!BI74</f>
        <v>PerspeCViva</v>
      </c>
      <c r="BJ73" s="123" t="str">
        <f>+'Deuda Interna colones'!BJ74</f>
        <v>Calificación</v>
      </c>
      <c r="BK73" s="123" t="str">
        <f>+'Deuda Interna colones'!BK74</f>
        <v>PerspeCViva</v>
      </c>
      <c r="BL73" s="123" t="str">
        <f>+'Deuda Interna colones'!BL74</f>
        <v>Calificación</v>
      </c>
      <c r="BM73" s="123" t="str">
        <f>+'Deuda Interna colones'!BM74</f>
        <v>PerspeCViva</v>
      </c>
      <c r="BN73" s="123" t="str">
        <f>+'Deuda Interna colones'!BN74</f>
        <v>Calificación</v>
      </c>
      <c r="BO73" s="123" t="str">
        <f>+'Deuda Interna colones'!BO74</f>
        <v>PerspeCViva</v>
      </c>
      <c r="BP73" s="123" t="str">
        <f>+'Deuda Interna colones'!BP74</f>
        <v>Calificación</v>
      </c>
      <c r="BQ73" s="123" t="str">
        <f>+'Deuda Interna colones'!BQ74</f>
        <v>PerspeCViva</v>
      </c>
      <c r="BR73" s="123" t="str">
        <f>+'Deuda Interna colones'!BR74</f>
        <v>Calificación</v>
      </c>
      <c r="BS73" s="123" t="str">
        <f>+'Deuda Interna colones'!BS74</f>
        <v>PerspeCViva</v>
      </c>
      <c r="BT73" s="123" t="str">
        <f>+'Deuda Interna colones'!BT74</f>
        <v>Calificación</v>
      </c>
      <c r="BU73" s="123" t="str">
        <f>+'Deuda Interna colones'!BU74</f>
        <v>PerspeCViva</v>
      </c>
      <c r="BV73" s="123" t="str">
        <f>+'Deuda Interna colones'!BV74</f>
        <v>Calificación</v>
      </c>
      <c r="BW73" s="123" t="str">
        <f>+'Deuda Interna colones'!BW74</f>
        <v>PerspeCViva</v>
      </c>
      <c r="BX73" s="123" t="str">
        <f>+'Deuda Interna colones'!BX74</f>
        <v>Calificación</v>
      </c>
      <c r="BY73" s="123" t="str">
        <f>+'Deuda Interna colones'!BY74</f>
        <v>PerspeCViva</v>
      </c>
      <c r="BZ73" s="123" t="str">
        <f>+'Deuda Interna colones'!BZ74</f>
        <v>Calificación</v>
      </c>
      <c r="CA73" s="123" t="str">
        <f>+'Deuda Interna colones'!CA74</f>
        <v>PerspeCViva</v>
      </c>
      <c r="CB73" s="123" t="str">
        <f>+'Deuda Interna colones'!CB74</f>
        <v>Calificación</v>
      </c>
      <c r="CC73" s="123" t="str">
        <f>+'Deuda Interna colones'!CC74</f>
        <v>PerspeCViva</v>
      </c>
      <c r="CD73" s="123" t="str">
        <f>+'Deuda Interna colones'!CD74</f>
        <v>Calificación</v>
      </c>
      <c r="CE73" s="123" t="str">
        <f>+'Deuda Interna colones'!CE74</f>
        <v>PerspeCViva</v>
      </c>
      <c r="CF73" s="123" t="str">
        <f>+'Deuda Interna colones'!CF74</f>
        <v>Calificación</v>
      </c>
      <c r="CG73" s="123" t="str">
        <f>+'Deuda Interna colones'!CG74</f>
        <v>PerspeCViva</v>
      </c>
      <c r="CH73" s="123" t="str">
        <f>+'Deuda Interna colones'!CH74</f>
        <v>Calificación</v>
      </c>
      <c r="CI73" s="123" t="str">
        <f>+'Deuda Interna colones'!CI74</f>
        <v>PerspeCViva</v>
      </c>
      <c r="CJ73" s="123" t="str">
        <f>+'Deuda Interna colones'!CJ74</f>
        <v>Calificación</v>
      </c>
      <c r="CK73" s="123" t="str">
        <f>+'Deuda Interna colones'!CK74</f>
        <v>PerspeCViva</v>
      </c>
      <c r="CL73" s="123" t="str">
        <f>+'Deuda Interna colones'!CL74</f>
        <v>Calificación</v>
      </c>
      <c r="CM73" s="123" t="str">
        <f>+'Deuda Interna colones'!CM74</f>
        <v>PerspeCViva</v>
      </c>
      <c r="CN73" s="123" t="str">
        <f>+'Deuda Interna colones'!CN74</f>
        <v>Calificación</v>
      </c>
      <c r="CO73" s="123" t="str">
        <f>+'Deuda Interna colones'!CO74</f>
        <v>PerspeCViva</v>
      </c>
      <c r="CP73" s="123" t="str">
        <f>+'Deuda Interna colones'!CP74</f>
        <v>Calificación</v>
      </c>
      <c r="CQ73" s="123" t="str">
        <f>+'Deuda Interna colones'!CQ74</f>
        <v>PerspeCViva</v>
      </c>
      <c r="CR73" s="123" t="str">
        <f>+'Deuda Interna colones'!CR74</f>
        <v>Calificación</v>
      </c>
      <c r="CS73" s="123" t="str">
        <f>+'Deuda Interna colones'!CS74</f>
        <v>PerspeCViva</v>
      </c>
      <c r="CT73" s="123" t="str">
        <f>+'Deuda Interna colones'!CT74</f>
        <v>Calificación</v>
      </c>
      <c r="CU73" s="123" t="str">
        <f>+'Deuda Interna colones'!CU74</f>
        <v>PerspeCViva</v>
      </c>
      <c r="CV73" s="123" t="str">
        <f>+'Deuda Interna colones'!CV74</f>
        <v>Calificación</v>
      </c>
      <c r="CW73" s="123" t="str">
        <f>+'Deuda Interna colones'!CW74</f>
        <v>PerspeCViva</v>
      </c>
      <c r="CX73" s="123" t="str">
        <f>+'Deuda Interna colones'!CX74</f>
        <v>Calificación</v>
      </c>
      <c r="CY73" s="123" t="str">
        <f>+'Deuda Interna colones'!CY74</f>
        <v>PerspeCViva</v>
      </c>
      <c r="CZ73" s="123" t="str">
        <f>+'Deuda Interna colones'!CZ74</f>
        <v>Calificación</v>
      </c>
      <c r="DA73" s="123" t="str">
        <f>+'Deuda Interna colones'!DA74</f>
        <v>PerspeCViva</v>
      </c>
      <c r="DB73" s="123" t="str">
        <f>+'Deuda Interna colones'!DB74</f>
        <v>Calificación</v>
      </c>
      <c r="DC73" s="123" t="str">
        <f>+'Deuda Interna colones'!DC74</f>
        <v>PerspeCViva</v>
      </c>
      <c r="DD73" s="123" t="str">
        <f>+'Deuda Interna colones'!DD74</f>
        <v>Calificación</v>
      </c>
      <c r="DE73" s="123" t="str">
        <f>+'Deuda Interna colones'!DE74</f>
        <v>PerspeCViva</v>
      </c>
      <c r="DF73" s="123" t="str">
        <f>+'Deuda Interna colones'!DF74</f>
        <v>Calificación</v>
      </c>
      <c r="DG73" s="123" t="str">
        <f>+'Deuda Interna colones'!DG74</f>
        <v>PerspeCViva</v>
      </c>
      <c r="DH73" s="123" t="str">
        <f>+'Deuda Interna colones'!DH74</f>
        <v>Calificación</v>
      </c>
      <c r="DI73" s="123" t="str">
        <f>+'Deuda Interna colones'!DI74</f>
        <v>PerspeCViva</v>
      </c>
      <c r="DJ73" s="90"/>
    </row>
    <row r="74" spans="1:116" s="18" customFormat="1">
      <c r="A74" s="149" t="s">
        <v>86</v>
      </c>
      <c r="B74" s="125" t="str">
        <f>+'Deuda Interna colones'!B75</f>
        <v>B</v>
      </c>
      <c r="C74" s="125" t="str">
        <f>+'Deuda Interna colones'!C75</f>
        <v>Negativa</v>
      </c>
      <c r="D74" s="124" t="str">
        <f>+'Deuda Interna colones'!D75</f>
        <v>B</v>
      </c>
      <c r="E74" s="124" t="str">
        <f>+'Deuda Interna colones'!E75</f>
        <v>Negativa</v>
      </c>
      <c r="F74" s="124" t="str">
        <f>+'Deuda Interna colones'!F75</f>
        <v>B</v>
      </c>
      <c r="G74" s="124" t="str">
        <f>+'Deuda Interna colones'!G75</f>
        <v>Negativa</v>
      </c>
      <c r="H74" s="124" t="str">
        <f>+'Deuda Interna colones'!H75</f>
        <v>B</v>
      </c>
      <c r="I74" s="124" t="str">
        <f>+'Deuda Interna colones'!I75</f>
        <v>Negativa</v>
      </c>
      <c r="J74" s="124" t="str">
        <f>+'Deuda Interna colones'!J75</f>
        <v>B</v>
      </c>
      <c r="K74" s="124" t="str">
        <f>+'Deuda Interna colones'!K75</f>
        <v>Negativa</v>
      </c>
      <c r="L74" s="124" t="str">
        <f>+'Deuda Interna colones'!J75</f>
        <v>B</v>
      </c>
      <c r="M74" s="124" t="str">
        <f>+'Deuda Interna colones'!K75</f>
        <v>Negativa</v>
      </c>
      <c r="N74" s="124" t="str">
        <f>+'Deuda Interna colones'!N75</f>
        <v>B</v>
      </c>
      <c r="O74" s="124" t="str">
        <f>+'Deuda Interna colones'!O75</f>
        <v>Negativa</v>
      </c>
      <c r="P74" s="124" t="str">
        <f>+'Deuda Interna colones'!P75</f>
        <v>B</v>
      </c>
      <c r="Q74" s="124" t="str">
        <f>+'Deuda Interna colones'!Q75</f>
        <v>Negativa</v>
      </c>
      <c r="R74" s="124" t="str">
        <f>+'Deuda Interna colones'!R75</f>
        <v>B</v>
      </c>
      <c r="S74" s="124" t="str">
        <f>+'Deuda Interna colones'!S75</f>
        <v>Negativa</v>
      </c>
      <c r="T74" s="124" t="str">
        <f>+'Deuda Interna colones'!T75</f>
        <v>B</v>
      </c>
      <c r="U74" s="124" t="str">
        <f>+'Deuda Interna colones'!U75</f>
        <v>Negativa</v>
      </c>
      <c r="V74" s="124" t="str">
        <f>+'Deuda Interna colones'!V75</f>
        <v>B</v>
      </c>
      <c r="W74" s="124" t="str">
        <f>+'Deuda Interna colones'!W75</f>
        <v>Negativa</v>
      </c>
      <c r="X74" s="124" t="str">
        <f>+'Deuda Interna colones'!X75</f>
        <v>B</v>
      </c>
      <c r="Y74" s="124" t="str">
        <f>+'Deuda Interna colones'!Y75</f>
        <v>Negativa</v>
      </c>
      <c r="Z74" s="124" t="str">
        <f>+'Deuda Interna colones'!Z75</f>
        <v>B</v>
      </c>
      <c r="AA74" s="124" t="str">
        <f>+'Deuda Interna colones'!AA75</f>
        <v>Negativa</v>
      </c>
      <c r="AB74" s="124" t="str">
        <f>+'Deuda Interna colones'!AB75</f>
        <v>B</v>
      </c>
      <c r="AC74" s="124" t="str">
        <f>+'Deuda Interna colones'!AC75</f>
        <v>Negativa</v>
      </c>
      <c r="AD74" s="124" t="str">
        <f>+'Deuda Interna colones'!AD75</f>
        <v>B</v>
      </c>
      <c r="AE74" s="124" t="str">
        <f>+'Deuda Interna colones'!AE75</f>
        <v>Negativa</v>
      </c>
      <c r="AF74" s="125" t="str">
        <f>+'Deuda Interna colones'!AF75</f>
        <v>B</v>
      </c>
      <c r="AG74" s="125" t="str">
        <f>+'Deuda Interna colones'!AG75</f>
        <v>Estable</v>
      </c>
      <c r="AH74" s="125" t="str">
        <f>+'Deuda Interna colones'!AH75</f>
        <v>B</v>
      </c>
      <c r="AI74" s="125" t="str">
        <f>+'Deuda Interna colones'!AI75</f>
        <v>Estable</v>
      </c>
      <c r="AJ74" s="125" t="str">
        <f>+'Deuda Interna colones'!AJ75</f>
        <v>B</v>
      </c>
      <c r="AK74" s="125" t="str">
        <f>+'Deuda Interna colones'!AK75</f>
        <v>Estable</v>
      </c>
      <c r="AL74" s="125" t="str">
        <f>+'Deuda Interna colones'!AL75</f>
        <v>B</v>
      </c>
      <c r="AM74" s="125" t="str">
        <f>+'Deuda Interna colones'!AM75</f>
        <v>Estable</v>
      </c>
      <c r="AN74" s="125" t="str">
        <f>+'Deuda Interna colones'!AN75</f>
        <v>B</v>
      </c>
      <c r="AO74" s="125" t="str">
        <f>+'Deuda Interna colones'!AO75</f>
        <v>Estable</v>
      </c>
      <c r="AP74" s="124" t="str">
        <f>+'Deuda Interna colones'!AP75</f>
        <v>B</v>
      </c>
      <c r="AQ74" s="124" t="str">
        <f>+'Deuda Interna colones'!AQ75</f>
        <v>Estable</v>
      </c>
      <c r="AR74" s="124" t="s">
        <v>88</v>
      </c>
      <c r="AS74" s="124" t="s">
        <v>245</v>
      </c>
      <c r="AT74" s="124" t="s">
        <v>88</v>
      </c>
      <c r="AU74" s="124" t="s">
        <v>245</v>
      </c>
      <c r="AV74" s="124" t="s">
        <v>88</v>
      </c>
      <c r="AW74" s="124" t="s">
        <v>245</v>
      </c>
      <c r="AX74" s="124" t="s">
        <v>88</v>
      </c>
      <c r="AY74" s="124" t="s">
        <v>245</v>
      </c>
      <c r="AZ74" s="124" t="s">
        <v>88</v>
      </c>
      <c r="BA74" s="124" t="s">
        <v>245</v>
      </c>
      <c r="BB74" s="124" t="str">
        <f>+'Deuda Interna colones'!BB75</f>
        <v>B+</v>
      </c>
      <c r="BC74" s="124" t="s">
        <v>245</v>
      </c>
      <c r="BD74" s="124" t="str">
        <f>+'Deuda Interna colones'!BD75</f>
        <v>B+</v>
      </c>
      <c r="BE74" s="124" t="s">
        <v>245</v>
      </c>
      <c r="BF74" s="124" t="str">
        <f>+'Deuda Interna colones'!BF75</f>
        <v>B+</v>
      </c>
      <c r="BG74" s="124" t="s">
        <v>245</v>
      </c>
      <c r="BH74" s="124" t="str">
        <f>+'Deuda Interna colones'!BH75</f>
        <v>B+</v>
      </c>
      <c r="BI74" s="124" t="s">
        <v>245</v>
      </c>
      <c r="BJ74" s="124" t="str">
        <f>+'Deuda Interna colones'!BJ75</f>
        <v>B+</v>
      </c>
      <c r="BK74" s="124" t="s">
        <v>245</v>
      </c>
      <c r="BL74" s="124" t="str">
        <f>+'Deuda Interna colones'!BL75</f>
        <v>B+</v>
      </c>
      <c r="BM74" s="124" t="s">
        <v>245</v>
      </c>
      <c r="BN74" s="124" t="str">
        <f>+'Deuda Interna colones'!BN75</f>
        <v>B+</v>
      </c>
      <c r="BO74" s="124" t="s">
        <v>245</v>
      </c>
      <c r="BP74" s="124" t="str">
        <f>+'Deuda Interna colones'!BP75</f>
        <v>B+</v>
      </c>
      <c r="BQ74" s="124" t="s">
        <v>245</v>
      </c>
      <c r="BR74" s="124" t="str">
        <f>+'Deuda Interna colones'!BR75</f>
        <v>BB-</v>
      </c>
      <c r="BS74" s="124" t="s">
        <v>245</v>
      </c>
      <c r="BT74" s="124" t="str">
        <f>+'Deuda Interna colones'!BT75</f>
        <v>BB-</v>
      </c>
      <c r="BU74" s="124" t="s">
        <v>245</v>
      </c>
      <c r="BV74" s="124" t="str">
        <f>+'Deuda Interna colones'!BV75</f>
        <v>BB-</v>
      </c>
      <c r="BW74" s="124" t="s">
        <v>245</v>
      </c>
      <c r="BX74" s="124" t="str">
        <f>+'Deuda Interna colones'!BX75</f>
        <v>BB-</v>
      </c>
      <c r="BY74" s="124" t="s">
        <v>245</v>
      </c>
      <c r="BZ74" s="124" t="str">
        <f>+'Deuda Interna colones'!BZ75</f>
        <v>BB-</v>
      </c>
      <c r="CA74" s="124" t="s">
        <v>245</v>
      </c>
      <c r="CB74" s="124" t="str">
        <f>+'Deuda Interna colones'!CB75</f>
        <v>BB-</v>
      </c>
      <c r="CC74" s="124" t="s">
        <v>245</v>
      </c>
      <c r="CD74" s="124" t="str">
        <f>+'Deuda Interna colones'!CD75</f>
        <v>BB-</v>
      </c>
      <c r="CE74" s="124" t="s">
        <v>245</v>
      </c>
      <c r="CF74" s="124" t="str">
        <f>+'Deuda Interna colones'!CF75</f>
        <v>BB-</v>
      </c>
      <c r="CG74" s="124" t="s">
        <v>245</v>
      </c>
      <c r="CH74" s="124" t="str">
        <f>+'Deuda Interna colones'!CH75</f>
        <v>BB-</v>
      </c>
      <c r="CI74" s="124" t="s">
        <v>245</v>
      </c>
      <c r="CJ74" s="124" t="str">
        <f>+'Deuda Interna colones'!CJ75</f>
        <v>BB-</v>
      </c>
      <c r="CK74" s="124" t="s">
        <v>245</v>
      </c>
      <c r="CL74" s="124" t="str">
        <f>+'Deuda Interna colones'!CL75</f>
        <v>BB-</v>
      </c>
      <c r="CM74" s="124" t="str">
        <f>+'Deuda Interna colones'!CM75</f>
        <v>Estable</v>
      </c>
      <c r="CN74" s="124" t="str">
        <f>+'Deuda Interna colones'!CN75</f>
        <v>BB-</v>
      </c>
      <c r="CO74" s="124" t="str">
        <f>+'Deuda Interna colones'!CO75</f>
        <v>Estable</v>
      </c>
      <c r="CP74" s="124" t="str">
        <f>+'Deuda Interna colones'!CP75</f>
        <v>BB-</v>
      </c>
      <c r="CQ74" s="124" t="str">
        <f>+'Deuda Interna colones'!CQ75</f>
        <v>Positiva</v>
      </c>
      <c r="CR74" s="124" t="str">
        <f>+'Deuda Interna colones'!CR75</f>
        <v>BB-</v>
      </c>
      <c r="CS74" s="124" t="str">
        <f>+'Deuda Interna colones'!CS75</f>
        <v>Positiva</v>
      </c>
      <c r="CT74" s="124" t="str">
        <f>+'Deuda Interna colones'!CT75</f>
        <v>BB-</v>
      </c>
      <c r="CU74" s="124" t="str">
        <f>+'Deuda Interna colones'!CU75</f>
        <v>Positiva</v>
      </c>
      <c r="CV74" s="124" t="str">
        <f>+'Deuda Interna colones'!CV75</f>
        <v>BB-</v>
      </c>
      <c r="CW74" s="124" t="str">
        <f>+'Deuda Interna colones'!CW75</f>
        <v>Positiva</v>
      </c>
      <c r="CX74" s="124" t="str">
        <f>+'Deuda Interna colones'!CX75</f>
        <v>BB-</v>
      </c>
      <c r="CY74" s="124" t="str">
        <f>+'Deuda Interna colones'!CY75</f>
        <v>Positiva</v>
      </c>
      <c r="CZ74" s="124" t="str">
        <f>+'Deuda Interna colones'!CZ75</f>
        <v>BB-</v>
      </c>
      <c r="DA74" s="124" t="str">
        <f>+'Deuda Interna colones'!DA75</f>
        <v>Positiva</v>
      </c>
      <c r="DB74" s="124" t="str">
        <f>+'Deuda Interna colones'!DB75</f>
        <v>BB-</v>
      </c>
      <c r="DC74" s="124" t="str">
        <f>+'Deuda Interna colones'!DC75</f>
        <v>Positiva</v>
      </c>
      <c r="DD74" s="124" t="str">
        <f>+'Deuda Interna colones'!DD75</f>
        <v>BB-</v>
      </c>
      <c r="DE74" s="124" t="str">
        <f>+'Deuda Interna colones'!DE75</f>
        <v>Positiva</v>
      </c>
      <c r="DF74" s="124" t="str">
        <f>+'Deuda Interna colones'!DF75</f>
        <v>BB-</v>
      </c>
      <c r="DG74" s="124" t="str">
        <f>+'Deuda Interna colones'!DG75</f>
        <v>Positiva</v>
      </c>
      <c r="DH74" s="124" t="str">
        <f>+'Deuda Interna colones'!DH75</f>
        <v>BB-</v>
      </c>
      <c r="DI74" s="124" t="str">
        <f>+'Deuda Interna colones'!DI75</f>
        <v>Positiva</v>
      </c>
      <c r="DJ74" s="90"/>
    </row>
    <row r="75" spans="1:116" s="18" customFormat="1" ht="16.2">
      <c r="A75" s="92" t="s">
        <v>284</v>
      </c>
      <c r="B75" s="26" t="str">
        <f>+'Deuda Interna colones'!B76</f>
        <v>B2</v>
      </c>
      <c r="C75" s="26" t="str">
        <f>+'Deuda Interna colones'!C76</f>
        <v>Negativa</v>
      </c>
      <c r="D75" s="15" t="str">
        <f>+'Deuda Interna colones'!D76</f>
        <v>B2</v>
      </c>
      <c r="E75" s="15" t="str">
        <f>+'Deuda Interna colones'!E76</f>
        <v>Negativa</v>
      </c>
      <c r="F75" s="15" t="str">
        <f>+'Deuda Interna colones'!F76</f>
        <v>B2</v>
      </c>
      <c r="G75" s="15" t="str">
        <f>+'Deuda Interna colones'!G76</f>
        <v>Negativa</v>
      </c>
      <c r="H75" s="15" t="str">
        <f>+'Deuda Interna colones'!H76</f>
        <v>B2</v>
      </c>
      <c r="I75" s="15" t="str">
        <f>+'Deuda Interna colones'!I76</f>
        <v>Negativa</v>
      </c>
      <c r="J75" s="15" t="str">
        <f>+'Deuda Interna colones'!J76</f>
        <v>B2</v>
      </c>
      <c r="K75" s="15" t="str">
        <f>+'Deuda Interna colones'!K76</f>
        <v>Negativa</v>
      </c>
      <c r="L75" s="15" t="str">
        <f>+'Deuda Interna colones'!J76</f>
        <v>B2</v>
      </c>
      <c r="M75" s="15" t="str">
        <f>+'Deuda Interna colones'!K76</f>
        <v>Negativa</v>
      </c>
      <c r="N75" s="15" t="str">
        <f>+'Deuda Interna colones'!N76</f>
        <v>B2</v>
      </c>
      <c r="O75" s="15" t="str">
        <f>+'Deuda Interna colones'!O76</f>
        <v>Negativa</v>
      </c>
      <c r="P75" s="15" t="str">
        <f>+'Deuda Interna colones'!P76</f>
        <v>B2</v>
      </c>
      <c r="Q75" s="15" t="str">
        <f>+'Deuda Interna colones'!Q76</f>
        <v>Negativa</v>
      </c>
      <c r="R75" s="15" t="str">
        <f>+'Deuda Interna colones'!R76</f>
        <v>B2</v>
      </c>
      <c r="S75" s="15" t="str">
        <f>+'Deuda Interna colones'!S76</f>
        <v>Negativa</v>
      </c>
      <c r="T75" s="15" t="str">
        <f>+'Deuda Interna colones'!T76</f>
        <v>B2</v>
      </c>
      <c r="U75" s="15" t="str">
        <f>+'Deuda Interna colones'!U76</f>
        <v>Negativa</v>
      </c>
      <c r="V75" s="15" t="str">
        <f>+'Deuda Interna colones'!V76</f>
        <v>B2</v>
      </c>
      <c r="W75" s="15" t="str">
        <f>+'Deuda Interna colones'!W76</f>
        <v>Negativa</v>
      </c>
      <c r="X75" s="15" t="str">
        <f>+'Deuda Interna colones'!X76</f>
        <v>B2</v>
      </c>
      <c r="Y75" s="15" t="str">
        <f>+'Deuda Interna colones'!Y76</f>
        <v>Negativa</v>
      </c>
      <c r="Z75" s="15" t="str">
        <f>+'Deuda Interna colones'!Z76</f>
        <v>B2</v>
      </c>
      <c r="AA75" s="15" t="str">
        <f>+'Deuda Interna colones'!AA76</f>
        <v>Estable</v>
      </c>
      <c r="AB75" s="15" t="str">
        <f>+'Deuda Interna colones'!AB76</f>
        <v>B2</v>
      </c>
      <c r="AC75" s="15" t="str">
        <f>+'Deuda Interna colones'!AC76</f>
        <v>Estable</v>
      </c>
      <c r="AD75" s="15" t="str">
        <f>+'Deuda Interna colones'!AD76</f>
        <v>B2</v>
      </c>
      <c r="AE75" s="15" t="str">
        <f>+'Deuda Interna colones'!AE76</f>
        <v>Estable</v>
      </c>
      <c r="AF75" s="26" t="str">
        <f>+'Deuda Interna colones'!AF76</f>
        <v>B2</v>
      </c>
      <c r="AG75" s="26" t="str">
        <f>+'Deuda Interna colones'!AG76</f>
        <v>Estable</v>
      </c>
      <c r="AH75" s="26" t="str">
        <f>+'Deuda Interna colones'!AH76</f>
        <v>B2</v>
      </c>
      <c r="AI75" s="26" t="str">
        <f>+'Deuda Interna colones'!AI76</f>
        <v>Estable</v>
      </c>
      <c r="AJ75" s="26" t="str">
        <f>+'Deuda Interna colones'!AJ76</f>
        <v>B2</v>
      </c>
      <c r="AK75" s="26" t="str">
        <f>+'Deuda Interna colones'!AK76</f>
        <v>Estable</v>
      </c>
      <c r="AL75" s="26" t="str">
        <f>+'Deuda Interna colones'!AL76</f>
        <v>B2</v>
      </c>
      <c r="AM75" s="26" t="str">
        <f>+'Deuda Interna colones'!AM76</f>
        <v>Estable</v>
      </c>
      <c r="AN75" s="26" t="str">
        <f>+'Deuda Interna colones'!AN76</f>
        <v>B2</v>
      </c>
      <c r="AO75" s="26" t="str">
        <f>+'Deuda Interna colones'!AO76</f>
        <v>Estable</v>
      </c>
      <c r="AP75" s="15" t="str">
        <f>+'Deuda Interna colones'!AP76</f>
        <v>B2</v>
      </c>
      <c r="AQ75" s="15" t="str">
        <f>+'Deuda Interna colones'!AQ76</f>
        <v>Estable</v>
      </c>
      <c r="AR75" s="15" t="str">
        <f>+'Deuda Interna colones'!AR76</f>
        <v>B2</v>
      </c>
      <c r="AS75" s="15" t="str">
        <f>+'Deuda Interna colones'!AS76</f>
        <v>Estable</v>
      </c>
      <c r="AT75" s="15" t="str">
        <f>+'Deuda Interna colones'!AT76</f>
        <v>B2</v>
      </c>
      <c r="AU75" s="15" t="str">
        <f>+'Deuda Interna colones'!AU76</f>
        <v>Estable</v>
      </c>
      <c r="AV75" s="15" t="str">
        <f>+'Deuda Interna colones'!AV76</f>
        <v>B2</v>
      </c>
      <c r="AW75" s="15" t="str">
        <f>+'Deuda Interna colones'!AW76</f>
        <v>Estable</v>
      </c>
      <c r="AX75" s="15" t="str">
        <f>+'Deuda Interna colones'!AX76</f>
        <v>B2</v>
      </c>
      <c r="AY75" s="15" t="str">
        <f>+'Deuda Interna colones'!AY76</f>
        <v>Estable</v>
      </c>
      <c r="AZ75" s="15" t="str">
        <f>+'Deuda Interna colones'!AZ76</f>
        <v>B2</v>
      </c>
      <c r="BA75" s="15" t="str">
        <f>+'Deuda Interna colones'!BA76</f>
        <v>Estable</v>
      </c>
      <c r="BB75" s="15" t="str">
        <f>+'Deuda Interna colones'!BB76</f>
        <v>B2</v>
      </c>
      <c r="BC75" s="15" t="str">
        <f>+'Deuda Interna colones'!BC76</f>
        <v>Estable</v>
      </c>
      <c r="BD75" s="15" t="str">
        <f>+'Deuda Interna colones'!BD76</f>
        <v>B2</v>
      </c>
      <c r="BE75" s="15" t="str">
        <f>+'Deuda Interna colones'!BE76</f>
        <v>Estable</v>
      </c>
      <c r="BF75" s="15" t="str">
        <f>+'Deuda Interna colones'!BF76</f>
        <v>B2</v>
      </c>
      <c r="BG75" s="15" t="str">
        <f>+'Deuda Interna colones'!BG76</f>
        <v>Estable</v>
      </c>
      <c r="BH75" s="15" t="str">
        <f>+'Deuda Interna colones'!BH76</f>
        <v>B2</v>
      </c>
      <c r="BI75" s="15" t="str">
        <f>+'Deuda Interna colones'!BI76</f>
        <v>Estable</v>
      </c>
      <c r="BJ75" s="15" t="str">
        <f>+'Deuda Interna colones'!BJ76</f>
        <v>B2</v>
      </c>
      <c r="BK75" s="15" t="str">
        <f>+'Deuda Interna colones'!BK76</f>
        <v>Estable</v>
      </c>
      <c r="BL75" s="15" t="str">
        <f>+'Deuda Interna colones'!BL76</f>
        <v>B2</v>
      </c>
      <c r="BM75" s="15" t="str">
        <f>+'Deuda Interna colones'!BM76</f>
        <v>Estable</v>
      </c>
      <c r="BN75" s="15" t="str">
        <f>+'Deuda Interna colones'!BN76</f>
        <v>B2</v>
      </c>
      <c r="BO75" s="15" t="str">
        <f>+'Deuda Interna colones'!BO76</f>
        <v>Estable</v>
      </c>
      <c r="BP75" s="15" t="str">
        <f>+'Deuda Interna colones'!BP76</f>
        <v>B2</v>
      </c>
      <c r="BQ75" s="15" t="str">
        <f>+'Deuda Interna colones'!BQ76</f>
        <v>Positiva</v>
      </c>
      <c r="BR75" s="15" t="str">
        <f>+'Deuda Interna colones'!BR76</f>
        <v>B1</v>
      </c>
      <c r="BS75" s="15" t="str">
        <f>+'Deuda Interna colones'!BS76</f>
        <v>Positiva</v>
      </c>
      <c r="BT75" s="15" t="str">
        <f>+'Deuda Interna colones'!BT76</f>
        <v>B1</v>
      </c>
      <c r="BU75" s="15" t="str">
        <f>+'Deuda Interna colones'!BU76</f>
        <v>Positiva</v>
      </c>
      <c r="BV75" s="15" t="str">
        <f>+'Deuda Interna colones'!BV76</f>
        <v>B1</v>
      </c>
      <c r="BW75" s="15" t="str">
        <f>+'Deuda Interna colones'!BW76</f>
        <v>Positiva</v>
      </c>
      <c r="BX75" s="15" t="str">
        <f>+'Deuda Interna colones'!BX76</f>
        <v>B1</v>
      </c>
      <c r="BY75" s="15" t="str">
        <f>+'Deuda Interna colones'!BY76</f>
        <v>Positiva</v>
      </c>
      <c r="BZ75" s="15" t="str">
        <f>+'Deuda Interna colones'!BZ76</f>
        <v>B1</v>
      </c>
      <c r="CA75" s="15" t="str">
        <f>+'Deuda Interna colones'!CA76</f>
        <v>Positiva</v>
      </c>
      <c r="CB75" s="15" t="str">
        <f>+'Deuda Interna colones'!CB76</f>
        <v>B1</v>
      </c>
      <c r="CC75" s="15" t="str">
        <f>+'Deuda Interna colones'!CC76</f>
        <v>Positiva</v>
      </c>
      <c r="CD75" s="15" t="str">
        <f>+'Deuda Interna colones'!CD76</f>
        <v>B1</v>
      </c>
      <c r="CE75" s="15" t="str">
        <f>+'Deuda Interna colones'!CE76</f>
        <v>Positiva</v>
      </c>
      <c r="CF75" s="15" t="str">
        <f>+'Deuda Interna colones'!CF76</f>
        <v>B1</v>
      </c>
      <c r="CG75" s="15" t="str">
        <f>+'Deuda Interna colones'!CG76</f>
        <v>Positiva</v>
      </c>
      <c r="CH75" s="15" t="str">
        <f>+'Deuda Interna colones'!CH76</f>
        <v>B1</v>
      </c>
      <c r="CI75" s="15" t="str">
        <f>+'Deuda Interna colones'!CI76</f>
        <v>Positiva</v>
      </c>
      <c r="CJ75" s="15" t="str">
        <f>+'Deuda Interna colones'!CJ76</f>
        <v>B1</v>
      </c>
      <c r="CK75" s="15" t="str">
        <f>+'Deuda Interna colones'!CK76</f>
        <v>Positiva</v>
      </c>
      <c r="CL75" s="15" t="str">
        <f>+'Deuda Interna colones'!CL76</f>
        <v>B1</v>
      </c>
      <c r="CM75" s="15" t="str">
        <f>+'Deuda Interna colones'!CM76</f>
        <v>Positiva</v>
      </c>
      <c r="CN75" s="15" t="str">
        <f>+'Deuda Interna colones'!CN76</f>
        <v>Ba3</v>
      </c>
      <c r="CO75" s="15" t="str">
        <f>+'Deuda Interna colones'!CO76</f>
        <v>Positiva</v>
      </c>
      <c r="CP75" s="15" t="str">
        <f>+'Deuda Interna colones'!CP76</f>
        <v>Ba3</v>
      </c>
      <c r="CQ75" s="15" t="str">
        <f>+'Deuda Interna colones'!CQ76</f>
        <v>Positiva</v>
      </c>
      <c r="CR75" s="15" t="str">
        <f>+'Deuda Interna colones'!CR76</f>
        <v>Ba3</v>
      </c>
      <c r="CS75" s="15" t="str">
        <f>+'Deuda Interna colones'!CS76</f>
        <v>Positiva</v>
      </c>
      <c r="CT75" s="15" t="str">
        <f>+'Deuda Interna colones'!CT76</f>
        <v>Ba3</v>
      </c>
      <c r="CU75" s="15" t="str">
        <f>+'Deuda Interna colones'!CU76</f>
        <v>Positiva</v>
      </c>
      <c r="CV75" s="15" t="str">
        <f>+'Deuda Interna colones'!CV76</f>
        <v>Ba3</v>
      </c>
      <c r="CW75" s="15" t="str">
        <f>+'Deuda Interna colones'!CW76</f>
        <v>Positiva</v>
      </c>
      <c r="CX75" s="15" t="str">
        <f>+'Deuda Interna colones'!CX76</f>
        <v>Ba3</v>
      </c>
      <c r="CY75" s="15" t="str">
        <f>+'Deuda Interna colones'!CY76</f>
        <v>Positiva</v>
      </c>
      <c r="CZ75" s="15" t="str">
        <f>+'Deuda Interna colones'!CZ76</f>
        <v>Ba3</v>
      </c>
      <c r="DA75" s="15" t="str">
        <f>+'Deuda Interna colones'!DA76</f>
        <v>Positiva</v>
      </c>
      <c r="DB75" s="15" t="str">
        <f>+'Deuda Interna colones'!DB76</f>
        <v>Ba3</v>
      </c>
      <c r="DC75" s="15" t="str">
        <f>+'Deuda Interna colones'!DC76</f>
        <v>Positiva</v>
      </c>
      <c r="DD75" s="15" t="str">
        <f>+'Deuda Interna colones'!DD76</f>
        <v>Ba3</v>
      </c>
      <c r="DE75" s="15" t="str">
        <f>+'Deuda Interna colones'!DE76</f>
        <v>Positiva</v>
      </c>
      <c r="DF75" s="15" t="str">
        <f>+'Deuda Interna colones'!DF76</f>
        <v>Ba3</v>
      </c>
      <c r="DG75" s="15" t="str">
        <f>+'Deuda Interna colones'!DG76</f>
        <v>Positiva</v>
      </c>
      <c r="DH75" s="15" t="str">
        <f>+'Deuda Interna colones'!DH76</f>
        <v>Ba3</v>
      </c>
      <c r="DI75" s="15" t="str">
        <f>+'Deuda Interna colones'!DI76</f>
        <v>Positiva</v>
      </c>
      <c r="DJ75" s="90"/>
    </row>
    <row r="76" spans="1:116" s="18" customFormat="1" ht="13.5" customHeight="1">
      <c r="A76" s="150" t="s">
        <v>90</v>
      </c>
      <c r="B76" s="128" t="str">
        <f>+'Deuda Interna colones'!B77</f>
        <v>B</v>
      </c>
      <c r="C76" s="128" t="str">
        <f>+'Deuda Interna colones'!C77</f>
        <v>Negativa</v>
      </c>
      <c r="D76" s="127" t="str">
        <f>+'Deuda Interna colones'!D77</f>
        <v>B</v>
      </c>
      <c r="E76" s="127" t="str">
        <f>+'Deuda Interna colones'!E77</f>
        <v>Negativa</v>
      </c>
      <c r="F76" s="127" t="str">
        <f>+'Deuda Interna colones'!F77</f>
        <v>B</v>
      </c>
      <c r="G76" s="127" t="str">
        <f>+'Deuda Interna colones'!G77</f>
        <v>Negativa</v>
      </c>
      <c r="H76" s="127" t="str">
        <f>+'Deuda Interna colones'!H77</f>
        <v>B</v>
      </c>
      <c r="I76" s="127" t="str">
        <f>+'Deuda Interna colones'!I77</f>
        <v>Negativa</v>
      </c>
      <c r="J76" s="127" t="str">
        <f>+'Deuda Interna colones'!J77</f>
        <v>B</v>
      </c>
      <c r="K76" s="127" t="str">
        <f>+'Deuda Interna colones'!K77</f>
        <v>Negativa</v>
      </c>
      <c r="L76" s="127" t="str">
        <f>+'Deuda Interna colones'!J77</f>
        <v>B</v>
      </c>
      <c r="M76" s="127" t="str">
        <f>+'Deuda Interna colones'!K77</f>
        <v>Negativa</v>
      </c>
      <c r="N76" s="127" t="str">
        <f>+'Deuda Interna colones'!N77</f>
        <v>B</v>
      </c>
      <c r="O76" s="127" t="str">
        <f>+'Deuda Interna colones'!O77</f>
        <v>Negativa</v>
      </c>
      <c r="P76" s="127" t="str">
        <f>+'Deuda Interna colones'!P77</f>
        <v>B</v>
      </c>
      <c r="Q76" s="127" t="str">
        <f>+'Deuda Interna colones'!Q77</f>
        <v>Negativa</v>
      </c>
      <c r="R76" s="127" t="str">
        <f>+'Deuda Interna colones'!R77</f>
        <v>B</v>
      </c>
      <c r="S76" s="127" t="str">
        <f>+'Deuda Interna colones'!S77</f>
        <v>Negativa</v>
      </c>
      <c r="T76" s="127" t="str">
        <f>+'Deuda Interna colones'!T77</f>
        <v>B</v>
      </c>
      <c r="U76" s="127" t="str">
        <f>+'Deuda Interna colones'!U77</f>
        <v>Negativa</v>
      </c>
      <c r="V76" s="127" t="str">
        <f>+'Deuda Interna colones'!V77</f>
        <v>B</v>
      </c>
      <c r="W76" s="127" t="str">
        <f>+'Deuda Interna colones'!W77</f>
        <v>Negativa</v>
      </c>
      <c r="X76" s="127" t="str">
        <f>+'Deuda Interna colones'!X77</f>
        <v>B</v>
      </c>
      <c r="Y76" s="127" t="str">
        <f>+'Deuda Interna colones'!Y77</f>
        <v>Negativa</v>
      </c>
      <c r="Z76" s="127" t="str">
        <f>+'Deuda Interna colones'!Z77</f>
        <v>B</v>
      </c>
      <c r="AA76" s="127" t="str">
        <f>+'Deuda Interna colones'!AA77</f>
        <v>Negativa</v>
      </c>
      <c r="AB76" s="127" t="str">
        <f>+'Deuda Interna colones'!AB77</f>
        <v>B</v>
      </c>
      <c r="AC76" s="127" t="str">
        <f>+'Deuda Interna colones'!AC77</f>
        <v>Negativa</v>
      </c>
      <c r="AD76" s="127" t="str">
        <f>+'Deuda Interna colones'!AD77</f>
        <v>B</v>
      </c>
      <c r="AE76" s="127" t="str">
        <f>+'Deuda Interna colones'!AE77</f>
        <v>Negativa</v>
      </c>
      <c r="AF76" s="128" t="str">
        <f>+'Deuda Interna colones'!AF77</f>
        <v>B</v>
      </c>
      <c r="AG76" s="128" t="str">
        <f>+'Deuda Interna colones'!AG77</f>
        <v>Estable</v>
      </c>
      <c r="AH76" s="128" t="str">
        <f>+'Deuda Interna colones'!AH77</f>
        <v>B</v>
      </c>
      <c r="AI76" s="128" t="str">
        <f>+'Deuda Interna colones'!AI77</f>
        <v>Estable</v>
      </c>
      <c r="AJ76" s="128" t="str">
        <f>+'Deuda Interna colones'!AJ77</f>
        <v>B</v>
      </c>
      <c r="AK76" s="128" t="str">
        <f>+'Deuda Interna colones'!AK77</f>
        <v>Estable</v>
      </c>
      <c r="AL76" s="128" t="str">
        <f>+'Deuda Interna colones'!AL77</f>
        <v>B</v>
      </c>
      <c r="AM76" s="128" t="str">
        <f>+'Deuda Interna colones'!AM77</f>
        <v>Estable</v>
      </c>
      <c r="AN76" s="128" t="str">
        <f>+'Deuda Interna colones'!AN77</f>
        <v>B</v>
      </c>
      <c r="AO76" s="128" t="str">
        <f>+'Deuda Interna colones'!AO77</f>
        <v>Estable</v>
      </c>
      <c r="AP76" s="127" t="str">
        <f>+'Deuda Interna colones'!AP77</f>
        <v>B</v>
      </c>
      <c r="AQ76" s="127" t="str">
        <f>+'Deuda Interna colones'!AQ77</f>
        <v>Estable</v>
      </c>
      <c r="AR76" s="127" t="str">
        <f>+'Deuda Interna colones'!AR77</f>
        <v>B</v>
      </c>
      <c r="AS76" s="127" t="str">
        <f>+'Deuda Interna colones'!AS77</f>
        <v>Estable</v>
      </c>
      <c r="AT76" s="127" t="str">
        <f>+'Deuda Interna colones'!AT77</f>
        <v>B</v>
      </c>
      <c r="AU76" s="127" t="str">
        <f>+'Deuda Interna colones'!AU77</f>
        <v>Estable</v>
      </c>
      <c r="AV76" s="127" t="str">
        <f>+'Deuda Interna colones'!AV77</f>
        <v>B</v>
      </c>
      <c r="AW76" s="127" t="str">
        <f>+'Deuda Interna colones'!AW77</f>
        <v>Estable</v>
      </c>
      <c r="AX76" s="127" t="str">
        <f>+'Deuda Interna colones'!AX77</f>
        <v>B</v>
      </c>
      <c r="AY76" s="127" t="str">
        <f>+'Deuda Interna colones'!AY77</f>
        <v>Estable</v>
      </c>
      <c r="AZ76" s="127" t="str">
        <f>+'Deuda Interna colones'!AZ77</f>
        <v>B</v>
      </c>
      <c r="BA76" s="127" t="str">
        <f>+'Deuda Interna colones'!BA77</f>
        <v>Estable</v>
      </c>
      <c r="BB76" s="127" t="str">
        <f>+'Deuda Interna colones'!BB77</f>
        <v>B</v>
      </c>
      <c r="BC76" s="127" t="str">
        <f>+'Deuda Interna colones'!BC77</f>
        <v>Estable</v>
      </c>
      <c r="BD76" s="127" t="str">
        <f>+'Deuda Interna colones'!BD77</f>
        <v>B</v>
      </c>
      <c r="BE76" s="127" t="str">
        <f>+'Deuda Interna colones'!BE77</f>
        <v>Estable</v>
      </c>
      <c r="BF76" s="127" t="str">
        <f>+'Deuda Interna colones'!BF77</f>
        <v>B</v>
      </c>
      <c r="BG76" s="127" t="str">
        <f>+'Deuda Interna colones'!BG77</f>
        <v>Estable</v>
      </c>
      <c r="BH76" s="127" t="str">
        <f>+'Deuda Interna colones'!BH77</f>
        <v>B</v>
      </c>
      <c r="BI76" s="127" t="str">
        <f>+'Deuda Interna colones'!BI77</f>
        <v>Estable</v>
      </c>
      <c r="BJ76" s="127" t="str">
        <f>+'Deuda Interna colones'!BJ77</f>
        <v>B</v>
      </c>
      <c r="BK76" s="127" t="str">
        <f>+'Deuda Interna colones'!BK77</f>
        <v>Estable</v>
      </c>
      <c r="BL76" s="127" t="str">
        <f>+'Deuda Interna colones'!BL77</f>
        <v>B</v>
      </c>
      <c r="BM76" s="127" t="str">
        <f>+'Deuda Interna colones'!BM77</f>
        <v>Estable</v>
      </c>
      <c r="BN76" s="127" t="str">
        <f>+'Deuda Interna colones'!BN77</f>
        <v>BB-</v>
      </c>
      <c r="BO76" s="127" t="str">
        <f>+'Deuda Interna colones'!BO77</f>
        <v>Estable</v>
      </c>
      <c r="BP76" s="127" t="str">
        <f>+'Deuda Interna colones'!BP77</f>
        <v>BB-</v>
      </c>
      <c r="BQ76" s="127" t="str">
        <f>+'Deuda Interna colones'!BQ77</f>
        <v>Estable</v>
      </c>
      <c r="BR76" s="127" t="str">
        <f>+'Deuda Interna colones'!BR77</f>
        <v>BB-</v>
      </c>
      <c r="BS76" s="127" t="str">
        <f>+'Deuda Interna colones'!BS77</f>
        <v>Estable</v>
      </c>
      <c r="BT76" s="127" t="str">
        <f>+'Deuda Interna colones'!BT77</f>
        <v>BB-</v>
      </c>
      <c r="BU76" s="127" t="str">
        <f>+'Deuda Interna colones'!BU77</f>
        <v>Estable</v>
      </c>
      <c r="BV76" s="127" t="str">
        <f>+'Deuda Interna colones'!BV77</f>
        <v>BB-</v>
      </c>
      <c r="BW76" s="127" t="str">
        <f>+'Deuda Interna colones'!BW77</f>
        <v>Estable</v>
      </c>
      <c r="BX76" s="127" t="str">
        <f>+'Deuda Interna colones'!BX77</f>
        <v>BB-</v>
      </c>
      <c r="BY76" s="127" t="str">
        <f>+'Deuda Interna colones'!BY77</f>
        <v>Estable</v>
      </c>
      <c r="BZ76" s="127" t="str">
        <f>+'Deuda Interna colones'!BZ77</f>
        <v>BB</v>
      </c>
      <c r="CA76" s="127" t="str">
        <f>+'Deuda Interna colones'!CA77</f>
        <v>Estable</v>
      </c>
      <c r="CB76" s="127" t="str">
        <f>+'Deuda Interna colones'!CB77</f>
        <v>BB</v>
      </c>
      <c r="CC76" s="127" t="str">
        <f>+'Deuda Interna colones'!CC77</f>
        <v>Estable</v>
      </c>
      <c r="CD76" s="127" t="str">
        <f>+'Deuda Interna colones'!CD77</f>
        <v>BB</v>
      </c>
      <c r="CE76" s="127" t="str">
        <f>+'Deuda Interna colones'!CE77</f>
        <v>Estable</v>
      </c>
      <c r="CF76" s="127" t="str">
        <f>+'Deuda Interna colones'!CF77</f>
        <v>BB</v>
      </c>
      <c r="CG76" s="127" t="str">
        <f>+'Deuda Interna colones'!CG77</f>
        <v>Estable</v>
      </c>
      <c r="CH76" s="127" t="str">
        <f>+'Deuda Interna colones'!CH77</f>
        <v>BB</v>
      </c>
      <c r="CI76" s="127" t="str">
        <f>+'Deuda Interna colones'!CI77</f>
        <v>Estable</v>
      </c>
      <c r="CJ76" s="127" t="str">
        <f>+'Deuda Interna colones'!CJ77</f>
        <v>BB</v>
      </c>
      <c r="CK76" s="127" t="str">
        <f>+'Deuda Interna colones'!CK77</f>
        <v>Estable</v>
      </c>
      <c r="CL76" s="127" t="str">
        <f>+'Deuda Interna colones'!CL77</f>
        <v>BB</v>
      </c>
      <c r="CM76" s="127" t="str">
        <f>+'Deuda Interna colones'!CM77</f>
        <v>Estable</v>
      </c>
      <c r="CN76" s="127" t="str">
        <f>+'Deuda Interna colones'!CN77</f>
        <v>BB</v>
      </c>
      <c r="CO76" s="127" t="str">
        <f>+'Deuda Interna colones'!CO77</f>
        <v>Estable</v>
      </c>
      <c r="CP76" s="127" t="str">
        <f>+'Deuda Interna colones'!CP77</f>
        <v>BB</v>
      </c>
      <c r="CQ76" s="127" t="str">
        <f>+'Deuda Interna colones'!CQ77</f>
        <v>Estable</v>
      </c>
      <c r="CR76" s="127" t="str">
        <f>+'Deuda Interna colones'!CR77</f>
        <v>BB</v>
      </c>
      <c r="CS76" s="127" t="str">
        <f>+'Deuda Interna colones'!CS77</f>
        <v>Estable</v>
      </c>
      <c r="CT76" s="127" t="str">
        <f>+'Deuda Interna colones'!CT77</f>
        <v>BB</v>
      </c>
      <c r="CU76" s="127" t="str">
        <f>+'Deuda Interna colones'!CU77</f>
        <v>Estable</v>
      </c>
      <c r="CV76" s="127" t="str">
        <f>+'Deuda Interna colones'!CV77</f>
        <v>BB</v>
      </c>
      <c r="CW76" s="127" t="str">
        <f>+'Deuda Interna colones'!CW77</f>
        <v>Estable</v>
      </c>
      <c r="CX76" s="127" t="str">
        <f>+'Deuda Interna colones'!CX77</f>
        <v>BB</v>
      </c>
      <c r="CY76" s="127" t="str">
        <f>+'Deuda Interna colones'!CY77</f>
        <v xml:space="preserve">Positiva </v>
      </c>
      <c r="CZ76" s="127" t="str">
        <f>+'Deuda Interna colones'!CZ77</f>
        <v>BB</v>
      </c>
      <c r="DA76" s="127" t="str">
        <f>+'Deuda Interna colones'!DA77</f>
        <v xml:space="preserve">Positiva </v>
      </c>
      <c r="DB76" s="127" t="str">
        <f>+'Deuda Interna colones'!DB77</f>
        <v>BB</v>
      </c>
      <c r="DC76" s="127" t="str">
        <f>+'Deuda Interna colones'!DC77</f>
        <v xml:space="preserve">Positiva </v>
      </c>
      <c r="DD76" s="127" t="str">
        <f>+'Deuda Interna colones'!DD77</f>
        <v>BB</v>
      </c>
      <c r="DE76" s="127" t="str">
        <f>+'Deuda Interna colones'!DE77</f>
        <v xml:space="preserve">Positiva </v>
      </c>
      <c r="DF76" s="127" t="str">
        <f>+'Deuda Interna colones'!DF77</f>
        <v>BB</v>
      </c>
      <c r="DG76" s="127" t="str">
        <f>+'Deuda Interna colones'!DG77</f>
        <v xml:space="preserve">Positiva </v>
      </c>
      <c r="DH76" s="127" t="str">
        <f>+'Deuda Interna colones'!DH77</f>
        <v>BB</v>
      </c>
      <c r="DI76" s="127" t="str">
        <f>+'Deuda Interna colones'!DI77</f>
        <v xml:space="preserve">Positiva </v>
      </c>
      <c r="DJ76" s="90"/>
    </row>
    <row r="77" spans="1:116" s="18" customFormat="1" ht="13.5" customHeight="1">
      <c r="B77" s="90"/>
      <c r="C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DJ77" s="117"/>
    </row>
    <row r="78" spans="1:116" s="18" customFormat="1" ht="13.5" customHeight="1">
      <c r="A78" s="15"/>
      <c r="B78" s="90"/>
      <c r="C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DJ78" s="117"/>
    </row>
    <row r="79" spans="1:116" s="18" customFormat="1" ht="13.5" customHeight="1">
      <c r="A79" s="15"/>
      <c r="B79" s="90"/>
      <c r="C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DJ79" s="117"/>
    </row>
    <row r="80" spans="1:116" s="18" customFormat="1" ht="13.5" customHeight="1">
      <c r="A80" s="15"/>
      <c r="B80" s="90"/>
      <c r="C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DJ80" s="117"/>
    </row>
    <row r="81" spans="1:116" s="18" customFormat="1" ht="13.5" customHeight="1" thickBot="1">
      <c r="A81" s="15"/>
      <c r="B81" s="90"/>
      <c r="C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DJ81" s="117"/>
    </row>
    <row r="82" spans="1:116" s="18" customFormat="1" ht="13.5" customHeight="1" thickBot="1">
      <c r="A82" s="130" t="str">
        <f>+'Deuda Interna colones'!A83</f>
        <v>Tipo de Cambio</v>
      </c>
      <c r="B82" s="131">
        <f>+'Deuda Interna colones'!B83</f>
        <v>615.74</v>
      </c>
      <c r="C82" s="90"/>
      <c r="D82" s="132">
        <f>+'Deuda Interna colones'!D83</f>
        <v>614.62</v>
      </c>
      <c r="F82" s="132">
        <f>+'Deuda Interna colones'!F83</f>
        <v>614.78</v>
      </c>
      <c r="H82" s="132">
        <f>+'Deuda Interna colones'!H83</f>
        <v>612.88</v>
      </c>
      <c r="J82" s="132">
        <f>+'Deuda Interna colones'!J83</f>
        <v>614.85</v>
      </c>
      <c r="L82" s="132">
        <f>+'Deuda Interna colones'!L83</f>
        <v>620.51</v>
      </c>
      <c r="N82" s="132">
        <f>+'Deuda Interna colones'!N83</f>
        <v>620.27</v>
      </c>
      <c r="P82" s="132">
        <f>+'Deuda Interna colones'!P83</f>
        <v>621.78</v>
      </c>
      <c r="R82" s="132">
        <f>+'Deuda Interna colones'!R83</f>
        <v>625.87</v>
      </c>
      <c r="T82" s="132">
        <f>+'Deuda Interna colones'!T83</f>
        <v>628.79999999999995</v>
      </c>
      <c r="V82" s="132">
        <f>+'Deuda Interna colones'!V83</f>
        <v>641.04999999999995</v>
      </c>
      <c r="X82" s="132">
        <f>+'Deuda Interna colones'!X83</f>
        <v>631.82000000000005</v>
      </c>
      <c r="Z82" s="132">
        <f>+'Deuda Interna colones'!Z83</f>
        <v>642.66</v>
      </c>
      <c r="AB82" s="132">
        <f>+'Deuda Interna colones'!AB83</f>
        <v>647.09</v>
      </c>
      <c r="AD82" s="132">
        <f>+'Deuda Interna colones'!AD83</f>
        <v>645.27</v>
      </c>
      <c r="AF82" s="131">
        <f>+'Deuda Interna colones'!AF83</f>
        <v>667.37</v>
      </c>
      <c r="AG82" s="90"/>
      <c r="AH82" s="131">
        <f>+'Deuda Interna colones'!AH83</f>
        <v>669.28</v>
      </c>
      <c r="AI82" s="90"/>
      <c r="AJ82" s="131">
        <f>+'Deuda Interna colones'!AJ83</f>
        <v>688.85</v>
      </c>
      <c r="AK82" s="90"/>
      <c r="AL82" s="131">
        <v>692.27</v>
      </c>
      <c r="AM82" s="90"/>
      <c r="AN82" s="131">
        <f>+'Deuda Interna colones'!AN83</f>
        <v>672.62</v>
      </c>
      <c r="AO82" s="90"/>
      <c r="AP82" s="132">
        <f>+'Deuda Interna colones'!AP83</f>
        <v>658.73</v>
      </c>
      <c r="AR82" s="132">
        <f>+'Deuda Interna colones'!AR83</f>
        <v>629.41999999999996</v>
      </c>
      <c r="AT82" s="132">
        <f>+'Deuda Interna colones'!AT83</f>
        <v>619.66999999999996</v>
      </c>
      <c r="AV82" s="132">
        <f>+'Deuda Interna colones'!AV83</f>
        <v>604.29999999999995</v>
      </c>
      <c r="AX82" s="132">
        <f>+'Deuda Interna colones'!AX83</f>
        <v>597.64</v>
      </c>
      <c r="AZ82" s="132">
        <f>+'Deuda Interna colones'!AZ83</f>
        <v>557.65</v>
      </c>
      <c r="BB82" s="132">
        <f>+'Deuda Interna colones'!BB83</f>
        <v>560.79</v>
      </c>
      <c r="BD82" s="132">
        <f>+'Deuda Interna colones'!BD83</f>
        <v>543.30999999999995</v>
      </c>
      <c r="BF82" s="132">
        <f>+'Deuda Interna colones'!BF83</f>
        <v>547.70000000000005</v>
      </c>
      <c r="BH82" s="132">
        <f>+'Deuda Interna colones'!BH83</f>
        <v>544.30999999999995</v>
      </c>
      <c r="BJ82" s="132">
        <f>+'Deuda Interna colones'!BJ83</f>
        <v>547.86</v>
      </c>
      <c r="BL82" s="132">
        <f>+'Deuda Interna colones'!BL83</f>
        <v>547</v>
      </c>
      <c r="BN82" s="132">
        <f>+'Deuda Interna colones'!BN83</f>
        <v>538.17999999999995</v>
      </c>
      <c r="BP82" s="132">
        <f>+'Deuda Interna colones'!BP83</f>
        <v>541.5</v>
      </c>
      <c r="BR82" s="132">
        <f>+'Deuda Interna colones'!BR83</f>
        <v>535.16999999999996</v>
      </c>
      <c r="BT82" s="132">
        <f>+'Deuda Interna colones'!BT83</f>
        <v>536.54</v>
      </c>
      <c r="BV82" s="132">
        <f>+'Deuda Interna colones'!BV83</f>
        <v>523.72</v>
      </c>
      <c r="BX82" s="132">
        <f>+'Deuda Interna colones'!BX83</f>
        <v>518.29999999999995</v>
      </c>
      <c r="BZ82" s="132">
        <f>+'Deuda Interna colones'!BZ83</f>
        <v>515.99</v>
      </c>
      <c r="CB82" s="132">
        <f>+'Deuda Interna colones'!CB83</f>
        <v>504.1</v>
      </c>
      <c r="CD82" s="132">
        <f>+'Deuda Interna colones'!CD83</f>
        <v>509.44</v>
      </c>
      <c r="CF82" s="132">
        <f>+'Deuda Interna colones'!CF83</f>
        <v>531.82000000000005</v>
      </c>
      <c r="CH82" s="132">
        <f>+'Deuda Interna colones'!CH83</f>
        <v>528.53</v>
      </c>
      <c r="CJ82" s="132">
        <f>+'Deuda Interna colones'!CJ83</f>
        <v>524.1</v>
      </c>
      <c r="CL82" s="132">
        <f>+'Deuda Interna colones'!CL83</f>
        <v>520.66999999999996</v>
      </c>
      <c r="CN82" s="132">
        <f>+'Deuda Interna colones'!CN83</f>
        <v>519.02</v>
      </c>
      <c r="CP82" s="132">
        <f>+'Deuda Interna colones'!CP83</f>
        <v>513.84</v>
      </c>
      <c r="CR82" s="132">
        <f>+'Deuda Interna colones'!CR83</f>
        <v>510.01</v>
      </c>
      <c r="CT82" s="132">
        <f>+'Deuda Interna colones'!CT83</f>
        <v>511.53</v>
      </c>
      <c r="CV82" s="132">
        <f>+'Deuda Interna colones'!CV83</f>
        <v>509.68</v>
      </c>
      <c r="CX82" s="132">
        <f>+'Deuda Interna colones'!CX83</f>
        <v>505</v>
      </c>
      <c r="CZ82" s="132">
        <f>+'Deuda Interna colones'!CZ83</f>
        <v>503.5</v>
      </c>
      <c r="DB82" s="132">
        <f>+'Deuda Interna colones'!DB83</f>
        <v>506.95</v>
      </c>
      <c r="DD82" s="132">
        <f>+'Deuda Interna colones'!DD83</f>
        <v>507.16</v>
      </c>
      <c r="DF82" s="132">
        <f>+'Deuda Interna colones'!DF83</f>
        <v>506.48</v>
      </c>
      <c r="DH82" s="132">
        <f>+'Deuda Interna colones'!DH83</f>
        <v>507.42</v>
      </c>
      <c r="DJ82" s="126"/>
    </row>
    <row r="83" spans="1:116">
      <c r="DJ83" s="129"/>
    </row>
    <row r="84" spans="1:116">
      <c r="A84" s="90" t="s">
        <v>92</v>
      </c>
    </row>
    <row r="85" spans="1:116" s="26" customFormat="1">
      <c r="A85" s="26" t="s">
        <v>100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J85" s="15"/>
      <c r="DL85" s="15"/>
    </row>
    <row r="86" spans="1:116" s="26" customFormat="1">
      <c r="A86" s="26" t="s">
        <v>94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J86" s="15"/>
      <c r="DL86" s="15"/>
    </row>
    <row r="87" spans="1:116" s="26" customFormat="1">
      <c r="A87" s="26" t="str">
        <f>+'Deuda Interna colones'!A89</f>
        <v>Dato del PIB actualizado al 12/02/2025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J87" s="15"/>
      <c r="DL87" s="15"/>
    </row>
    <row r="88" spans="1:116">
      <c r="A88" s="26" t="str">
        <f>+'Deuda Interna colones'!A90</f>
        <v>En los conceptos de ingresos corrientes, ingresos tributarios y gastos totales, se considera el monto acumulado al mes. Según información proporcionada por Presupuesto Nacional.  (actualizado a mayo 2025),según publicación de la página del MH.</v>
      </c>
    </row>
    <row r="89" spans="1:116">
      <c r="A89" s="26" t="s">
        <v>101</v>
      </c>
    </row>
    <row r="90" spans="1:116">
      <c r="A90" s="26" t="str">
        <f>+'Deuda Interna colones'!A91</f>
        <v>A partir de Diciembre 2019 para el cálculo de la TPP y que incluye la colonización de las tasas en dólares, se considera un promedio de tipo de cambio móvil de un año</v>
      </c>
    </row>
    <row r="91" spans="1:116" ht="13.2" customHeight="1">
      <c r="A91" s="26" t="s">
        <v>348</v>
      </c>
    </row>
    <row r="92" spans="1:116">
      <c r="A92" s="151"/>
    </row>
  </sheetData>
  <mergeCells count="59">
    <mergeCell ref="DH4:DI4"/>
    <mergeCell ref="BL4:BM4"/>
    <mergeCell ref="CB4:CC4"/>
    <mergeCell ref="BN4:BO4"/>
    <mergeCell ref="BT4:BU4"/>
    <mergeCell ref="DF4:DG4"/>
    <mergeCell ref="CX4:CY4"/>
    <mergeCell ref="CV4:CW4"/>
    <mergeCell ref="CR4:CS4"/>
    <mergeCell ref="DD4:DE4"/>
    <mergeCell ref="DB4:DC4"/>
    <mergeCell ref="CZ4:DA4"/>
    <mergeCell ref="AL4:AM4"/>
    <mergeCell ref="BB4:BC4"/>
    <mergeCell ref="CP4:CQ4"/>
    <mergeCell ref="CT4:CU4"/>
    <mergeCell ref="CN4:CO4"/>
    <mergeCell ref="CL4:CM4"/>
    <mergeCell ref="CJ4:CK4"/>
    <mergeCell ref="BR4:BS4"/>
    <mergeCell ref="BZ4:CA4"/>
    <mergeCell ref="CH4:CI4"/>
    <mergeCell ref="CF4:CG4"/>
    <mergeCell ref="BH4:BI4"/>
    <mergeCell ref="BV4:BW4"/>
    <mergeCell ref="BP4:BQ4"/>
    <mergeCell ref="CD4:CE4"/>
    <mergeCell ref="BX4:BY4"/>
    <mergeCell ref="N4:O4"/>
    <mergeCell ref="R4:S4"/>
    <mergeCell ref="P4:Q4"/>
    <mergeCell ref="T4:U4"/>
    <mergeCell ref="AH4:AI4"/>
    <mergeCell ref="AD4:AE4"/>
    <mergeCell ref="AF4:AG4"/>
    <mergeCell ref="X4:Y4"/>
    <mergeCell ref="V4:W4"/>
    <mergeCell ref="A1:BS1"/>
    <mergeCell ref="A2:BS2"/>
    <mergeCell ref="A4:A6"/>
    <mergeCell ref="F4:G4"/>
    <mergeCell ref="D4:E4"/>
    <mergeCell ref="H4:I4"/>
    <mergeCell ref="J4:K4"/>
    <mergeCell ref="B4:C4"/>
    <mergeCell ref="L4:M4"/>
    <mergeCell ref="AB4:AC4"/>
    <mergeCell ref="Z4:AA4"/>
    <mergeCell ref="AJ4:AK4"/>
    <mergeCell ref="AN4:AO4"/>
    <mergeCell ref="AT4:AU4"/>
    <mergeCell ref="AP4:AQ4"/>
    <mergeCell ref="AR4:AS4"/>
    <mergeCell ref="AV4:AW4"/>
    <mergeCell ref="AX4:AY4"/>
    <mergeCell ref="BD4:BE4"/>
    <mergeCell ref="BJ4:BK4"/>
    <mergeCell ref="AZ4:BA4"/>
    <mergeCell ref="BF4:BG4"/>
  </mergeCells>
  <phoneticPr fontId="0" type="noConversion"/>
  <hyperlinks>
    <hyperlink ref="DJ1" location="INDICE!I5" display="Å INDICE" xr:uid="{BC4D8C8E-B958-4A91-A903-BC6D8C0414CC}"/>
  </hyperlinks>
  <printOptions horizontalCentered="1" verticalCentered="1"/>
  <pageMargins left="0.19685039370078741" right="0.27559055118110237" top="0.27559055118110237" bottom="0.70866141732283472" header="0" footer="0.55118110236220474"/>
  <pageSetup scale="4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tabColor theme="4" tint="0.79998168889431442"/>
  </sheetPr>
  <dimension ref="A3:AC139"/>
  <sheetViews>
    <sheetView showGridLines="0" topLeftCell="A66" zoomScaleNormal="100" workbookViewId="0">
      <selection activeCell="D80" sqref="D80:D84"/>
    </sheetView>
  </sheetViews>
  <sheetFormatPr baseColWidth="10" defaultColWidth="11.44140625" defaultRowHeight="14.4"/>
  <cols>
    <col min="1" max="1" width="3.109375" style="15" customWidth="1"/>
    <col min="2" max="2" width="20.5546875" style="15" bestFit="1" customWidth="1"/>
    <col min="3" max="3" width="18.109375" style="15" bestFit="1" customWidth="1"/>
    <col min="4" max="4" width="13.77734375" style="15" customWidth="1"/>
    <col min="5" max="5" width="12.77734375" style="15" bestFit="1" customWidth="1"/>
    <col min="6" max="6" width="14.6640625" style="15" bestFit="1" customWidth="1"/>
    <col min="7" max="7" width="14" style="15" customWidth="1"/>
    <col min="8" max="8" width="12.77734375" style="15" bestFit="1" customWidth="1"/>
    <col min="9" max="9" width="11.5546875" style="15" bestFit="1" customWidth="1"/>
    <col min="10" max="10" width="13" style="15" bestFit="1" customWidth="1"/>
    <col min="11" max="11" width="13.21875" style="15" customWidth="1"/>
    <col min="12" max="12" width="14.5546875" style="15" customWidth="1"/>
    <col min="13" max="13" width="12" style="15" customWidth="1"/>
    <col min="14" max="14" width="14.44140625" style="15" bestFit="1" customWidth="1"/>
    <col min="15" max="15" width="9.77734375" style="15" bestFit="1" customWidth="1"/>
    <col min="16" max="16" width="9.5546875" style="15" bestFit="1" customWidth="1"/>
    <col min="17" max="17" width="14.109375" style="15" bestFit="1" customWidth="1"/>
    <col min="18" max="18" width="14" style="15" customWidth="1"/>
    <col min="19" max="19" width="9.77734375" style="15" bestFit="1" customWidth="1"/>
    <col min="20" max="20" width="10" style="15" bestFit="1" customWidth="1"/>
    <col min="21" max="22" width="11.5546875" style="15" bestFit="1" customWidth="1"/>
    <col min="23" max="24" width="13" style="15" bestFit="1" customWidth="1"/>
    <col min="25" max="27" width="11.5546875" style="15" bestFit="1" customWidth="1"/>
    <col min="28" max="16384" width="11.44140625" style="15"/>
  </cols>
  <sheetData>
    <row r="3" spans="1:13" ht="15">
      <c r="A3" s="490" t="s">
        <v>102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</row>
    <row r="6" spans="1:13">
      <c r="B6" s="489" t="s">
        <v>103</v>
      </c>
      <c r="C6" s="489"/>
      <c r="D6" s="489"/>
      <c r="E6" s="489"/>
      <c r="F6" s="489"/>
      <c r="H6" s="489" t="s">
        <v>104</v>
      </c>
      <c r="I6" s="489"/>
      <c r="J6" s="489"/>
      <c r="K6" s="489"/>
      <c r="L6" s="489"/>
      <c r="M6" s="489"/>
    </row>
    <row r="7" spans="1:13">
      <c r="B7" s="489" t="s">
        <v>105</v>
      </c>
      <c r="C7" s="489"/>
      <c r="D7" s="489"/>
      <c r="E7" s="489"/>
      <c r="F7" s="489"/>
      <c r="H7" s="489" t="s">
        <v>105</v>
      </c>
      <c r="I7" s="489"/>
      <c r="J7" s="489"/>
      <c r="K7" s="489"/>
      <c r="L7" s="489"/>
      <c r="M7" s="489"/>
    </row>
    <row r="8" spans="1:13">
      <c r="B8" s="487" t="s">
        <v>106</v>
      </c>
      <c r="C8" s="487"/>
      <c r="D8" s="487"/>
      <c r="E8" s="487"/>
      <c r="F8" s="487"/>
      <c r="H8" s="489" t="s">
        <v>107</v>
      </c>
      <c r="I8" s="489"/>
      <c r="J8" s="489"/>
      <c r="K8" s="489"/>
      <c r="L8" s="489"/>
      <c r="M8" s="489"/>
    </row>
    <row r="9" spans="1:13">
      <c r="B9" s="488" t="s">
        <v>341</v>
      </c>
      <c r="C9" s="488"/>
      <c r="D9" s="488"/>
      <c r="E9" s="488"/>
      <c r="F9" s="488"/>
      <c r="H9" s="488" t="str">
        <f>+B9</f>
        <v>Julio 2025</v>
      </c>
      <c r="I9" s="489"/>
      <c r="J9" s="489"/>
      <c r="K9" s="489"/>
      <c r="L9" s="489"/>
      <c r="M9" s="489"/>
    </row>
    <row r="25" spans="2:13" ht="26.25" customHeight="1">
      <c r="G25" s="159" t="s">
        <v>41</v>
      </c>
    </row>
    <row r="27" spans="2:13">
      <c r="B27" s="489" t="s">
        <v>108</v>
      </c>
      <c r="C27" s="489"/>
      <c r="D27" s="489"/>
      <c r="E27" s="489"/>
      <c r="F27" s="489"/>
      <c r="H27" s="489" t="s">
        <v>109</v>
      </c>
      <c r="I27" s="489"/>
      <c r="J27" s="489"/>
      <c r="K27" s="489"/>
      <c r="L27" s="489"/>
      <c r="M27" s="489"/>
    </row>
    <row r="28" spans="2:13" ht="15" customHeight="1">
      <c r="B28" s="489" t="s">
        <v>105</v>
      </c>
      <c r="C28" s="489"/>
      <c r="D28" s="489"/>
      <c r="E28" s="489"/>
      <c r="F28" s="489"/>
      <c r="G28" s="18"/>
      <c r="H28" s="488" t="s">
        <v>105</v>
      </c>
      <c r="I28" s="488"/>
      <c r="J28" s="488"/>
      <c r="K28" s="488"/>
      <c r="L28" s="488"/>
      <c r="M28" s="488"/>
    </row>
    <row r="29" spans="2:13">
      <c r="B29" s="487" t="s">
        <v>110</v>
      </c>
      <c r="C29" s="487"/>
      <c r="D29" s="487"/>
      <c r="E29" s="487"/>
      <c r="F29" s="487"/>
      <c r="G29" s="18"/>
      <c r="H29" s="488" t="s">
        <v>111</v>
      </c>
      <c r="I29" s="488"/>
      <c r="J29" s="488"/>
      <c r="K29" s="488"/>
      <c r="L29" s="488"/>
      <c r="M29" s="488"/>
    </row>
    <row r="30" spans="2:13">
      <c r="B30" s="488" t="str">
        <f>+B9</f>
        <v>Julio 2025</v>
      </c>
      <c r="C30" s="487"/>
      <c r="D30" s="487"/>
      <c r="E30" s="487"/>
      <c r="F30" s="487"/>
      <c r="G30" s="18"/>
      <c r="H30" s="488" t="str">
        <f>+B30</f>
        <v>Julio 2025</v>
      </c>
      <c r="I30" s="489"/>
      <c r="J30" s="489"/>
      <c r="K30" s="489"/>
      <c r="L30" s="489"/>
      <c r="M30" s="489"/>
    </row>
    <row r="46" spans="2:13">
      <c r="B46" s="489"/>
      <c r="C46" s="489"/>
      <c r="D46" s="489"/>
      <c r="E46" s="489"/>
      <c r="F46" s="489"/>
      <c r="H46" s="489"/>
      <c r="I46" s="489"/>
      <c r="J46" s="489"/>
      <c r="K46" s="489"/>
      <c r="L46" s="489"/>
      <c r="M46" s="158"/>
    </row>
    <row r="49" spans="4:10">
      <c r="D49" s="489" t="s">
        <v>112</v>
      </c>
      <c r="E49" s="489"/>
      <c r="F49" s="489"/>
      <c r="G49" s="489"/>
      <c r="H49" s="489"/>
      <c r="I49" s="489"/>
      <c r="J49" s="489"/>
    </row>
    <row r="50" spans="4:10">
      <c r="D50" s="489" t="s">
        <v>113</v>
      </c>
      <c r="E50" s="489"/>
      <c r="F50" s="489"/>
      <c r="G50" s="489"/>
      <c r="H50" s="489"/>
      <c r="I50" s="489"/>
      <c r="J50" s="489"/>
    </row>
    <row r="51" spans="4:10">
      <c r="D51" s="471" t="s">
        <v>114</v>
      </c>
      <c r="E51" s="471"/>
      <c r="F51" s="471"/>
      <c r="G51" s="471"/>
      <c r="H51" s="471"/>
      <c r="I51" s="471"/>
      <c r="J51" s="471"/>
    </row>
    <row r="52" spans="4:10">
      <c r="D52" s="489" t="s">
        <v>319</v>
      </c>
      <c r="E52" s="489"/>
      <c r="F52" s="489"/>
      <c r="G52" s="489"/>
      <c r="H52" s="489"/>
      <c r="I52" s="489"/>
      <c r="J52" s="489"/>
    </row>
    <row r="72" spans="2:13" ht="23.25" customHeight="1">
      <c r="G72" s="160" t="s">
        <v>41</v>
      </c>
    </row>
    <row r="74" spans="2:13" ht="13.5" customHeight="1"/>
    <row r="75" spans="2:13" s="168" customFormat="1" ht="10.8"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</row>
    <row r="76" spans="2:13" s="167" customFormat="1" ht="10.8">
      <c r="B76" s="486" t="s">
        <v>115</v>
      </c>
      <c r="C76" s="486"/>
      <c r="D76" s="486"/>
      <c r="E76" s="486"/>
      <c r="F76" s="486"/>
      <c r="G76" s="486"/>
      <c r="H76" s="486"/>
      <c r="I76" s="165"/>
      <c r="J76" s="165"/>
      <c r="K76" s="165"/>
      <c r="L76" s="165"/>
      <c r="M76" s="165"/>
    </row>
    <row r="77" spans="2:13" s="167" customFormat="1" ht="10.8">
      <c r="B77" s="486" t="s">
        <v>342</v>
      </c>
      <c r="C77" s="486"/>
      <c r="D77" s="486"/>
      <c r="E77" s="486"/>
      <c r="F77" s="486"/>
      <c r="G77" s="486"/>
      <c r="H77" s="486"/>
      <c r="I77" s="165"/>
      <c r="J77" s="165"/>
      <c r="K77" s="165"/>
      <c r="L77" s="165"/>
      <c r="M77" s="165"/>
    </row>
    <row r="78" spans="2:13" s="167" customFormat="1" ht="10.8">
      <c r="B78" s="165"/>
      <c r="C78" s="165"/>
      <c r="D78" s="165"/>
      <c r="E78" s="165"/>
      <c r="F78" s="165"/>
      <c r="G78" s="165"/>
      <c r="H78" s="172" t="s">
        <v>116</v>
      </c>
      <c r="I78" s="165"/>
      <c r="J78" s="165"/>
      <c r="K78" s="165"/>
      <c r="L78" s="165"/>
      <c r="M78" s="165"/>
    </row>
    <row r="79" spans="2:13" s="167" customFormat="1" ht="10.8">
      <c r="B79" s="173" t="s">
        <v>117</v>
      </c>
      <c r="C79" s="173" t="s">
        <v>118</v>
      </c>
      <c r="D79" s="173" t="s">
        <v>119</v>
      </c>
      <c r="E79" s="174" t="s">
        <v>120</v>
      </c>
      <c r="F79" s="173" t="s">
        <v>121</v>
      </c>
      <c r="G79" s="173" t="s">
        <v>119</v>
      </c>
      <c r="H79" s="174" t="s">
        <v>120</v>
      </c>
      <c r="I79" s="165"/>
      <c r="J79" s="165"/>
      <c r="K79" s="175"/>
      <c r="L79" s="176"/>
      <c r="M79" s="165"/>
    </row>
    <row r="80" spans="2:13" s="167" customFormat="1" ht="10.8">
      <c r="B80" s="177" t="s">
        <v>122</v>
      </c>
      <c r="C80" s="175">
        <v>939847.16598952666</v>
      </c>
      <c r="D80" s="171">
        <f>+C80/$C$86</f>
        <v>4.2508793069711157E-2</v>
      </c>
      <c r="E80" s="171">
        <f>+D80</f>
        <v>4.2508793069711157E-2</v>
      </c>
      <c r="F80" s="175">
        <f>+C80/$C$88</f>
        <v>1852.2075716162678</v>
      </c>
      <c r="G80" s="171">
        <f>+F80/$F$86</f>
        <v>4.2508793069711157E-2</v>
      </c>
      <c r="H80" s="171">
        <f>+G80</f>
        <v>4.2508793069711157E-2</v>
      </c>
      <c r="I80" s="165"/>
      <c r="J80" s="176"/>
      <c r="K80" s="175"/>
      <c r="L80" s="176"/>
      <c r="M80" s="165"/>
    </row>
    <row r="81" spans="2:29" s="167" customFormat="1" ht="10.8">
      <c r="B81" s="177" t="s">
        <v>123</v>
      </c>
      <c r="C81" s="175">
        <v>1137887.7213152018</v>
      </c>
      <c r="D81" s="171">
        <f>+C81/$C$86</f>
        <v>5.1466063241278205E-2</v>
      </c>
      <c r="E81" s="171">
        <f>+E80+D81</f>
        <v>9.3974856310989369E-2</v>
      </c>
      <c r="F81" s="175">
        <f>+C81/$C$88</f>
        <v>2242.4967902629023</v>
      </c>
      <c r="G81" s="171">
        <f>+F81/$F$86</f>
        <v>5.1466063241278212E-2</v>
      </c>
      <c r="H81" s="171">
        <f>+H80+G81</f>
        <v>9.3974856310989369E-2</v>
      </c>
      <c r="I81" s="165"/>
      <c r="J81" s="176"/>
      <c r="K81" s="175"/>
      <c r="L81" s="176"/>
      <c r="M81" s="165"/>
      <c r="N81" s="170"/>
      <c r="O81" s="165"/>
      <c r="P81" s="171"/>
      <c r="Q81" s="165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</row>
    <row r="82" spans="2:29" s="167" customFormat="1" ht="10.8">
      <c r="B82" s="177" t="s">
        <v>124</v>
      </c>
      <c r="C82" s="175">
        <v>1638603.508469536</v>
      </c>
      <c r="D82" s="171">
        <f>+C82/$C$86</f>
        <v>7.4113174977228594E-2</v>
      </c>
      <c r="E82" s="171">
        <f>+E81+D82</f>
        <v>0.16808803128821798</v>
      </c>
      <c r="F82" s="175">
        <f>+C82/$C$88</f>
        <v>3229.284435910165</v>
      </c>
      <c r="G82" s="171">
        <f>+F82/$F$86</f>
        <v>7.4113174977228594E-2</v>
      </c>
      <c r="H82" s="171">
        <f>+H81+G82</f>
        <v>0.16808803128821798</v>
      </c>
      <c r="I82" s="165"/>
      <c r="J82" s="176"/>
      <c r="K82" s="175"/>
      <c r="L82" s="176"/>
      <c r="M82" s="165"/>
      <c r="N82" s="170"/>
      <c r="O82" s="165"/>
      <c r="P82" s="171"/>
      <c r="Q82" s="165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</row>
    <row r="83" spans="2:29" s="167" customFormat="1" ht="10.8">
      <c r="B83" s="177" t="s">
        <v>125</v>
      </c>
      <c r="C83" s="175">
        <v>4725558.6976580741</v>
      </c>
      <c r="D83" s="171">
        <f>+C83/$C$86</f>
        <v>0.21373453481239665</v>
      </c>
      <c r="E83" s="171">
        <f>+E82+D83</f>
        <v>0.3818225661006146</v>
      </c>
      <c r="F83" s="175">
        <f>+C83/$C$88</f>
        <v>9312.9137551891417</v>
      </c>
      <c r="G83" s="171">
        <f>+F83/$F$86</f>
        <v>0.21373453481239668</v>
      </c>
      <c r="H83" s="171">
        <f>+H82+G83</f>
        <v>0.38182256610061466</v>
      </c>
      <c r="I83" s="165"/>
      <c r="J83" s="176"/>
      <c r="K83" s="175"/>
      <c r="L83" s="176"/>
      <c r="M83" s="165"/>
      <c r="N83" s="170"/>
      <c r="O83" s="165"/>
      <c r="P83" s="171"/>
      <c r="Q83" s="165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</row>
    <row r="84" spans="2:29" s="167" customFormat="1" ht="10.8">
      <c r="B84" s="177" t="s">
        <v>126</v>
      </c>
      <c r="C84" s="175">
        <v>13667579.514107412</v>
      </c>
      <c r="D84" s="171">
        <f>+C84/$C$86</f>
        <v>0.6181774338993854</v>
      </c>
      <c r="E84" s="171">
        <f>+E83+D84</f>
        <v>1</v>
      </c>
      <c r="F84" s="175">
        <f>+C84/$C$88</f>
        <v>26935.437141041763</v>
      </c>
      <c r="G84" s="171">
        <f>+F84/$F$86</f>
        <v>0.6181774338993854</v>
      </c>
      <c r="H84" s="171">
        <f>+H83+G84</f>
        <v>1</v>
      </c>
      <c r="I84" s="165"/>
      <c r="J84" s="176"/>
      <c r="K84" s="172"/>
      <c r="L84" s="176"/>
      <c r="M84" s="165"/>
      <c r="N84" s="170"/>
      <c r="O84" s="165"/>
      <c r="P84" s="171"/>
      <c r="Q84" s="165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</row>
    <row r="85" spans="2:29" s="167" customFormat="1" ht="10.8">
      <c r="B85" s="178"/>
      <c r="C85" s="179"/>
      <c r="D85" s="178"/>
      <c r="E85" s="178"/>
      <c r="F85" s="165"/>
      <c r="G85" s="165"/>
      <c r="H85" s="171"/>
      <c r="I85" s="165"/>
      <c r="J85" s="165"/>
      <c r="K85" s="165"/>
      <c r="L85" s="180"/>
      <c r="M85" s="165"/>
      <c r="N85" s="170"/>
      <c r="O85" s="165"/>
      <c r="P85" s="171"/>
      <c r="Q85" s="165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</row>
    <row r="86" spans="2:29" s="167" customFormat="1" ht="10.8">
      <c r="B86" s="181"/>
      <c r="C86" s="170">
        <f>SUM(C80:C85)</f>
        <v>22109476.607539751</v>
      </c>
      <c r="D86" s="173">
        <f>SUM(D80:D85)</f>
        <v>1</v>
      </c>
      <c r="E86" s="173"/>
      <c r="F86" s="182">
        <f>SUM(F80:F85)</f>
        <v>43572.339694020236</v>
      </c>
      <c r="G86" s="173">
        <f>SUM(G80:G85)</f>
        <v>1</v>
      </c>
      <c r="H86" s="165"/>
      <c r="I86" s="165"/>
      <c r="J86" s="165"/>
      <c r="K86" s="165"/>
      <c r="L86" s="165"/>
      <c r="M86" s="165"/>
      <c r="N86" s="170"/>
      <c r="O86" s="165"/>
      <c r="P86" s="171"/>
      <c r="Q86" s="165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</row>
    <row r="87" spans="2:29" s="167" customFormat="1" ht="10.8">
      <c r="B87" s="170"/>
      <c r="C87" s="361">
        <f>+C86-'Deuda Interna colones'!DH7</f>
        <v>0</v>
      </c>
      <c r="D87" s="361"/>
      <c r="E87" s="361"/>
      <c r="F87" s="361">
        <f>+F86-'Deuda Interna dólares'!DH6</f>
        <v>0</v>
      </c>
      <c r="G87" s="165"/>
      <c r="H87" s="165"/>
      <c r="I87" s="165"/>
      <c r="J87" s="165"/>
      <c r="K87" s="165"/>
      <c r="L87" s="165"/>
      <c r="M87" s="165"/>
      <c r="N87" s="170"/>
      <c r="O87" s="165"/>
      <c r="P87" s="171"/>
      <c r="Q87" s="165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</row>
    <row r="88" spans="2:29" s="167" customFormat="1" ht="10.8">
      <c r="B88" s="165" t="s">
        <v>127</v>
      </c>
      <c r="C88" s="183">
        <f>+'Deuda Interna colones'!DH83</f>
        <v>507.42</v>
      </c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70"/>
      <c r="O88" s="165"/>
      <c r="P88" s="171"/>
      <c r="Q88" s="165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</row>
    <row r="89" spans="2:29" s="168" customFormat="1" ht="10.8"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375"/>
      <c r="O89" s="258"/>
      <c r="P89" s="376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</row>
    <row r="90" spans="2:29" s="168" customFormat="1" ht="10.8">
      <c r="B90" s="377"/>
      <c r="C90" s="378"/>
      <c r="D90" s="258"/>
      <c r="E90" s="376"/>
      <c r="F90" s="258"/>
      <c r="G90" s="258"/>
      <c r="H90" s="258"/>
      <c r="I90" s="258"/>
      <c r="J90" s="258"/>
      <c r="K90" s="258"/>
      <c r="L90" s="258"/>
      <c r="M90" s="258"/>
      <c r="N90" s="375"/>
      <c r="O90" s="258"/>
      <c r="P90" s="376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</row>
    <row r="91" spans="2:29">
      <c r="B91" s="368"/>
      <c r="C91" s="368"/>
      <c r="D91" s="368"/>
      <c r="E91" s="368"/>
      <c r="F91" s="368"/>
      <c r="G91" s="368"/>
      <c r="H91" s="368"/>
      <c r="I91" s="368"/>
      <c r="J91" s="368"/>
      <c r="K91" s="368"/>
      <c r="L91" s="368"/>
      <c r="M91" s="368"/>
      <c r="N91" s="369"/>
      <c r="O91" s="368"/>
      <c r="P91" s="370"/>
      <c r="Q91" s="368"/>
      <c r="R91" s="368"/>
      <c r="S91" s="368"/>
      <c r="T91" s="368"/>
      <c r="U91" s="368"/>
      <c r="V91" s="368"/>
      <c r="W91" s="368"/>
      <c r="X91" s="368"/>
      <c r="Y91" s="368"/>
      <c r="Z91" s="368"/>
      <c r="AA91" s="368"/>
      <c r="AB91" s="368"/>
    </row>
    <row r="92" spans="2:29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393"/>
      <c r="O92" s="26"/>
      <c r="P92" s="394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2:29" ht="16.2" customHeight="1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393"/>
      <c r="O93" s="26"/>
      <c r="P93" s="394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2:29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395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2:29">
      <c r="B95" s="26" t="s">
        <v>128</v>
      </c>
      <c r="C95" s="90">
        <v>1998</v>
      </c>
      <c r="D95" s="90">
        <v>1999</v>
      </c>
      <c r="E95" s="90">
        <v>2000</v>
      </c>
      <c r="F95" s="90">
        <v>2001</v>
      </c>
      <c r="G95" s="90">
        <v>2002</v>
      </c>
      <c r="H95" s="90">
        <v>2003</v>
      </c>
      <c r="I95" s="90">
        <v>2004</v>
      </c>
      <c r="J95" s="90">
        <v>2005</v>
      </c>
      <c r="K95" s="90">
        <v>2006</v>
      </c>
      <c r="L95" s="349">
        <v>2007</v>
      </c>
      <c r="M95" s="349">
        <v>2008</v>
      </c>
      <c r="N95" s="349">
        <v>2009</v>
      </c>
      <c r="O95" s="349">
        <v>2010</v>
      </c>
      <c r="P95" s="349">
        <v>2011</v>
      </c>
      <c r="Q95" s="349">
        <v>2012</v>
      </c>
      <c r="R95" s="349">
        <v>2013</v>
      </c>
      <c r="S95" s="349">
        <v>2014</v>
      </c>
      <c r="T95" s="349">
        <v>2015</v>
      </c>
      <c r="U95" s="349">
        <v>2016</v>
      </c>
      <c r="V95" s="349">
        <v>2017</v>
      </c>
      <c r="W95" s="349">
        <v>2018</v>
      </c>
      <c r="X95" s="349">
        <v>2019</v>
      </c>
      <c r="Y95" s="349">
        <v>2020</v>
      </c>
      <c r="Z95" s="349">
        <v>2021</v>
      </c>
      <c r="AA95" s="349">
        <v>2022</v>
      </c>
      <c r="AB95" s="26">
        <v>2023</v>
      </c>
      <c r="AC95" s="15">
        <v>2024</v>
      </c>
    </row>
    <row r="96" spans="2:29">
      <c r="B96" s="26" t="s">
        <v>53</v>
      </c>
      <c r="C96" s="163">
        <v>2.857022671039602E-2</v>
      </c>
      <c r="D96" s="163">
        <v>3.1658496247742487E-2</v>
      </c>
      <c r="E96" s="163">
        <v>3.2459270359974597E-2</v>
      </c>
      <c r="F96" s="163">
        <v>3.3251495099801527E-2</v>
      </c>
      <c r="G96" s="163">
        <v>3.5566946343028455E-2</v>
      </c>
      <c r="H96" s="163">
        <v>3.4602961187832154E-2</v>
      </c>
      <c r="I96" s="163">
        <v>3.2154453375404519E-2</v>
      </c>
      <c r="J96" s="163">
        <v>3.2801600908598801E-2</v>
      </c>
      <c r="K96" s="163">
        <v>3.0237317663925442E-2</v>
      </c>
      <c r="L96" s="350">
        <v>2.4001237939351265E-2</v>
      </c>
      <c r="M96" s="350">
        <v>1.5847600872617801E-2</v>
      </c>
      <c r="N96" s="350">
        <v>1.6016463175041049E-2</v>
      </c>
      <c r="O96" s="350">
        <v>1.7178158546678715E-2</v>
      </c>
      <c r="P96" s="350">
        <v>1.828947194204943E-2</v>
      </c>
      <c r="Q96" s="350">
        <v>1.817262130606934E-2</v>
      </c>
      <c r="R96" s="350">
        <v>2.2880474218535909E-2</v>
      </c>
      <c r="S96" s="350">
        <v>2.2039084838318384E-2</v>
      </c>
      <c r="T96" s="350">
        <v>2.2444009891673593E-2</v>
      </c>
      <c r="U96" s="162">
        <v>2.2344645591451613E-2</v>
      </c>
      <c r="V96" s="162">
        <v>2.5348418469056246E-2</v>
      </c>
      <c r="W96" s="162">
        <v>2.9510729976991935E-2</v>
      </c>
      <c r="X96" s="162">
        <v>3.4879518420462066E-2</v>
      </c>
      <c r="Y96" s="162">
        <f>+'Deuda Interna colones'!B40</f>
        <v>3.9506642582096387E-2</v>
      </c>
      <c r="Z96" s="162">
        <f>+'Deuda Interna colones'!Z40</f>
        <v>4.0930098324963735E-2</v>
      </c>
      <c r="AA96" s="162">
        <f>+'Deuda Interna colones'!AX40</f>
        <v>3.8750340320502362E-2</v>
      </c>
      <c r="AB96" s="162">
        <f>+'Deuda Interna colones'!BV40</f>
        <v>3.9522169045311625E-2</v>
      </c>
      <c r="AC96" s="162">
        <f>+'Deuda Interna colones'!CT40</f>
        <v>3.7918524637572518E-2</v>
      </c>
    </row>
    <row r="97" spans="2:29">
      <c r="B97" s="26" t="s">
        <v>71</v>
      </c>
      <c r="C97" s="163">
        <v>0.23302591381619486</v>
      </c>
      <c r="D97" s="163">
        <v>0.26097610964893692</v>
      </c>
      <c r="E97" s="163">
        <v>0.24962305990397268</v>
      </c>
      <c r="F97" s="163">
        <v>0.24714076357742307</v>
      </c>
      <c r="G97" s="163">
        <v>0.27017643943832037</v>
      </c>
      <c r="H97" s="163">
        <v>0.25631606290173675</v>
      </c>
      <c r="I97" s="163">
        <v>0.24167385367222716</v>
      </c>
      <c r="J97" s="163">
        <v>0.24234441818293048</v>
      </c>
      <c r="K97" s="163">
        <v>0.2183930759335817</v>
      </c>
      <c r="L97" s="350">
        <v>0.16143458158536084</v>
      </c>
      <c r="M97" s="350">
        <v>0.10254808248221711</v>
      </c>
      <c r="N97" s="350">
        <v>0.11895234030799891</v>
      </c>
      <c r="O97" s="350">
        <v>0.12278820914316019</v>
      </c>
      <c r="P97" s="350">
        <v>0.12940613563016726</v>
      </c>
      <c r="Q97" s="350">
        <v>0.12986909187051646</v>
      </c>
      <c r="R97" s="350">
        <v>0.16085905513472037</v>
      </c>
      <c r="S97" s="350">
        <v>0.1574946998875755</v>
      </c>
      <c r="T97" s="350">
        <v>0.15647531858303274</v>
      </c>
      <c r="U97" s="162">
        <v>0.15207993628760516</v>
      </c>
      <c r="V97" s="162">
        <v>0.17486642546508352</v>
      </c>
      <c r="W97" s="162">
        <v>0.20787347901411896</v>
      </c>
      <c r="X97" s="162">
        <v>0.24925290551252532</v>
      </c>
      <c r="Y97" s="162">
        <f>+'Deuda Interna colones'!B41</f>
        <v>0.30711274310638509</v>
      </c>
      <c r="Z97" s="162">
        <f>+'Deuda Interna colones'!Z41</f>
        <v>0.26117997206891036</v>
      </c>
      <c r="AA97" s="162">
        <f>+'Deuda Interna colones'!AX41</f>
        <v>0.2367748877014256</v>
      </c>
      <c r="AB97" s="162">
        <f>+'Deuda Interna colones'!BV41</f>
        <v>0.25922166054302714</v>
      </c>
      <c r="AC97" s="162">
        <f>+'Deuda Interna colones'!CT41</f>
        <v>0.25159256286233439</v>
      </c>
    </row>
    <row r="98" spans="2:29">
      <c r="B98" s="26" t="s">
        <v>72</v>
      </c>
      <c r="C98" s="163">
        <v>0.19399229136461651</v>
      </c>
      <c r="D98" s="163">
        <v>0.22101151147225656</v>
      </c>
      <c r="E98" s="163">
        <v>0.20229227779600886</v>
      </c>
      <c r="F98" s="163">
        <v>0.20512051320646896</v>
      </c>
      <c r="G98" s="163">
        <v>0.20676464450014115</v>
      </c>
      <c r="H98" s="163">
        <v>0.20791389221925322</v>
      </c>
      <c r="I98" s="163">
        <v>0.2037444143056247</v>
      </c>
      <c r="J98" s="163">
        <v>0.21695741419924069</v>
      </c>
      <c r="K98" s="163">
        <v>0.208216361271642</v>
      </c>
      <c r="L98" s="350">
        <v>0.16855317217008825</v>
      </c>
      <c r="M98" s="350">
        <v>0.10376174272545508</v>
      </c>
      <c r="N98" s="350">
        <v>9.5570771273210037E-2</v>
      </c>
      <c r="O98" s="350">
        <v>9.0383206731839819E-2</v>
      </c>
      <c r="P98" s="350">
        <v>0.10100789073919833</v>
      </c>
      <c r="Q98" s="350">
        <v>9.9338206984246016E-2</v>
      </c>
      <c r="R98" s="350">
        <v>0.1167477902741177</v>
      </c>
      <c r="S98" s="350">
        <v>0.1092852892025262</v>
      </c>
      <c r="T98" s="350">
        <v>0.10607282943689754</v>
      </c>
      <c r="U98" s="162">
        <v>0.11186389842530996</v>
      </c>
      <c r="V98" s="162">
        <v>0.12242743065339341</v>
      </c>
      <c r="W98" s="162">
        <v>0.14636220733362104</v>
      </c>
      <c r="X98" s="162">
        <v>0.16623640714103821</v>
      </c>
      <c r="Y98" s="162">
        <f>+'Deuda Interna colones'!B42</f>
        <v>0.18768008372634931</v>
      </c>
      <c r="Z98" s="162">
        <f>+'Deuda Interna colones'!Z42</f>
        <v>0.1980284588527319</v>
      </c>
      <c r="AA98" s="162">
        <f>+'Deuda Interna colones'!AX42</f>
        <v>0.20529901669630551</v>
      </c>
      <c r="AB98" s="162">
        <f>+'Deuda Interna colones'!BV42</f>
        <v>0.21342777636156102</v>
      </c>
      <c r="AC98" s="162">
        <f>+'Deuda Interna colones'!CT42</f>
        <v>0.20104177111385962</v>
      </c>
    </row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</sheetData>
  <mergeCells count="25">
    <mergeCell ref="A3:M3"/>
    <mergeCell ref="B28:F28"/>
    <mergeCell ref="B29:F29"/>
    <mergeCell ref="B30:F30"/>
    <mergeCell ref="H29:M29"/>
    <mergeCell ref="H30:M30"/>
    <mergeCell ref="H6:M6"/>
    <mergeCell ref="H27:M27"/>
    <mergeCell ref="H28:M28"/>
    <mergeCell ref="B6:F6"/>
    <mergeCell ref="B27:F27"/>
    <mergeCell ref="B77:H77"/>
    <mergeCell ref="B8:F8"/>
    <mergeCell ref="B9:F9"/>
    <mergeCell ref="B7:F7"/>
    <mergeCell ref="H7:M7"/>
    <mergeCell ref="H8:M8"/>
    <mergeCell ref="H9:M9"/>
    <mergeCell ref="D50:J50"/>
    <mergeCell ref="D51:J51"/>
    <mergeCell ref="D49:J49"/>
    <mergeCell ref="D52:J52"/>
    <mergeCell ref="B46:F46"/>
    <mergeCell ref="H46:L46"/>
    <mergeCell ref="B76:H76"/>
  </mergeCells>
  <phoneticPr fontId="0" type="noConversion"/>
  <hyperlinks>
    <hyperlink ref="G25" location="INDICE!I5" display="Å INDICE" xr:uid="{00000000-0004-0000-0300-000000000000}"/>
    <hyperlink ref="G72" location="INDICE!I5" display="Å INDICE" xr:uid="{00000000-0004-0000-0300-000001000000}"/>
  </hyperlinks>
  <printOptions horizontalCentered="1" verticalCentered="1"/>
  <pageMargins left="0.25" right="0.5" top="0.25" bottom="0.26" header="0.25" footer="0"/>
  <pageSetup scale="58" orientation="landscape" horizontalDpi="300" verticalDpi="300" r:id="rId1"/>
  <headerFooter alignWithMargins="0"/>
  <rowBreaks count="1" manualBreakCount="1">
    <brk id="74" min="1" max="12" man="1"/>
  </rowBreaks>
  <colBreaks count="1" manualBreakCount="1">
    <brk id="13" min="2" max="7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2:AH164"/>
  <sheetViews>
    <sheetView showGridLines="0" topLeftCell="F95" zoomScale="103" zoomScaleNormal="103" workbookViewId="0">
      <selection activeCell="AE139" sqref="AE139"/>
    </sheetView>
  </sheetViews>
  <sheetFormatPr baseColWidth="10" defaultColWidth="11.44140625" defaultRowHeight="12"/>
  <cols>
    <col min="1" max="1" width="3.33203125" style="2" customWidth="1"/>
    <col min="2" max="2" width="11.5546875" style="2" bestFit="1" customWidth="1"/>
    <col min="3" max="3" width="17.5546875" style="2" bestFit="1" customWidth="1"/>
    <col min="4" max="4" width="19.21875" style="2" bestFit="1" customWidth="1"/>
    <col min="5" max="5" width="19.33203125" style="2" bestFit="1" customWidth="1"/>
    <col min="6" max="6" width="19.5546875" style="2" bestFit="1" customWidth="1"/>
    <col min="7" max="7" width="21.33203125" style="2" customWidth="1"/>
    <col min="8" max="8" width="23.5546875" style="2" customWidth="1"/>
    <col min="9" max="9" width="18.44140625" style="2" bestFit="1" customWidth="1"/>
    <col min="10" max="10" width="17" style="2" bestFit="1" customWidth="1"/>
    <col min="11" max="11" width="16.6640625" style="2" bestFit="1" customWidth="1"/>
    <col min="12" max="12" width="18.88671875" style="2" customWidth="1"/>
    <col min="13" max="13" width="18.77734375" style="2" customWidth="1"/>
    <col min="14" max="14" width="18.6640625" style="2" customWidth="1"/>
    <col min="15" max="15" width="19.44140625" style="2" customWidth="1"/>
    <col min="16" max="16" width="16.44140625" style="2" customWidth="1"/>
    <col min="17" max="17" width="17.33203125" style="2" customWidth="1"/>
    <col min="18" max="18" width="18.21875" style="2" customWidth="1"/>
    <col min="19" max="19" width="16.44140625" style="2" bestFit="1" customWidth="1"/>
    <col min="20" max="20" width="10" style="3" customWidth="1"/>
    <col min="21" max="21" width="11.33203125" style="4" bestFit="1" customWidth="1"/>
    <col min="22" max="22" width="10.109375" style="4" bestFit="1" customWidth="1"/>
    <col min="23" max="23" width="16.88671875" style="4" bestFit="1" customWidth="1"/>
    <col min="24" max="24" width="16" style="4" bestFit="1" customWidth="1"/>
    <col min="25" max="25" width="17.109375" style="4" bestFit="1" customWidth="1"/>
    <col min="26" max="26" width="18.6640625" style="4" customWidth="1"/>
    <col min="27" max="27" width="14.6640625" style="4" bestFit="1" customWidth="1"/>
    <col min="28" max="28" width="16.109375" style="4" bestFit="1" customWidth="1"/>
    <col min="29" max="29" width="15.5546875" style="4" customWidth="1"/>
    <col min="30" max="30" width="21" style="4" customWidth="1"/>
    <col min="31" max="31" width="21" style="4" bestFit="1" customWidth="1"/>
    <col min="32" max="32" width="24.109375" style="4" customWidth="1"/>
    <col min="33" max="33" width="12.5546875" style="4" customWidth="1"/>
    <col min="34" max="34" width="13.6640625" style="4" customWidth="1"/>
    <col min="35" max="35" width="15.44140625" style="2" customWidth="1"/>
    <col min="36" max="36" width="12.44140625" style="2" bestFit="1" customWidth="1"/>
    <col min="37" max="16384" width="11.44140625" style="2"/>
  </cols>
  <sheetData>
    <row r="2" spans="2:19" ht="23.25" customHeight="1">
      <c r="B2" s="504" t="s">
        <v>129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5"/>
      <c r="S2" s="1" t="s">
        <v>41</v>
      </c>
    </row>
    <row r="3" spans="2:19" ht="15.6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19" ht="15.6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8"/>
    </row>
    <row r="5" spans="2:19" hidden="1"/>
    <row r="6" spans="2:19" s="184" customFormat="1" ht="12.75" hidden="1" customHeight="1">
      <c r="B6" s="493" t="s">
        <v>130</v>
      </c>
      <c r="C6" s="493"/>
      <c r="D6" s="493"/>
      <c r="E6" s="493"/>
      <c r="F6" s="493"/>
      <c r="H6" s="493" t="str">
        <f>+B6</f>
        <v>Gobierno Central de Costa Rica</v>
      </c>
      <c r="I6" s="493"/>
      <c r="J6" s="493"/>
      <c r="K6" s="493"/>
      <c r="L6" s="493"/>
      <c r="N6" s="493" t="str">
        <f>+B6</f>
        <v>Gobierno Central de Costa Rica</v>
      </c>
      <c r="O6" s="493"/>
      <c r="P6" s="493"/>
      <c r="Q6" s="493"/>
      <c r="R6" s="493"/>
    </row>
    <row r="7" spans="2:19" s="184" customFormat="1" ht="14.4" hidden="1">
      <c r="B7" s="493" t="s">
        <v>131</v>
      </c>
      <c r="C7" s="493"/>
      <c r="D7" s="493"/>
      <c r="E7" s="493"/>
      <c r="F7" s="493"/>
      <c r="H7" s="493" t="str">
        <f>+B7</f>
        <v>Perfil de Vencimientos Deuda Interna</v>
      </c>
      <c r="I7" s="493"/>
      <c r="J7" s="493"/>
      <c r="K7" s="493"/>
      <c r="L7" s="493"/>
      <c r="N7" s="493" t="s">
        <v>132</v>
      </c>
      <c r="O7" s="493"/>
      <c r="P7" s="493"/>
      <c r="Q7" s="493"/>
      <c r="R7" s="493"/>
    </row>
    <row r="8" spans="2:19" s="184" customFormat="1" ht="14.4" hidden="1">
      <c r="B8" s="491">
        <v>2024</v>
      </c>
      <c r="C8" s="491"/>
      <c r="D8" s="491"/>
      <c r="E8" s="491"/>
      <c r="F8" s="491"/>
      <c r="H8" s="491">
        <f>+B8</f>
        <v>2024</v>
      </c>
      <c r="I8" s="491"/>
      <c r="J8" s="491"/>
      <c r="K8" s="491"/>
      <c r="L8" s="491"/>
      <c r="N8" s="493">
        <f>+H8</f>
        <v>2024</v>
      </c>
      <c r="O8" s="493"/>
      <c r="P8" s="493"/>
      <c r="Q8" s="493"/>
      <c r="R8" s="493"/>
    </row>
    <row r="9" spans="2:19" s="184" customFormat="1" ht="13.8" hidden="1" customHeight="1">
      <c r="B9" s="492" t="s">
        <v>317</v>
      </c>
      <c r="C9" s="492"/>
      <c r="D9" s="492"/>
      <c r="E9" s="492"/>
      <c r="F9" s="492"/>
      <c r="H9" s="492" t="str">
        <f>+B9</f>
        <v>Al 31 Diciembre del 2024</v>
      </c>
      <c r="I9" s="492"/>
      <c r="J9" s="492"/>
      <c r="K9" s="492"/>
      <c r="L9" s="492"/>
      <c r="N9" s="492" t="str">
        <f>+H9</f>
        <v>Al 31 Diciembre del 2024</v>
      </c>
      <c r="O9" s="492"/>
      <c r="P9" s="492"/>
      <c r="Q9" s="492"/>
      <c r="R9" s="492"/>
    </row>
    <row r="10" spans="2:19" s="184" customFormat="1" ht="23.4" hidden="1" customHeight="1">
      <c r="B10" s="491" t="s">
        <v>133</v>
      </c>
      <c r="C10" s="491"/>
      <c r="D10" s="491"/>
      <c r="E10" s="491"/>
      <c r="F10" s="491"/>
      <c r="H10" s="506" t="s">
        <v>134</v>
      </c>
      <c r="I10" s="506"/>
      <c r="J10" s="506"/>
      <c r="K10" s="506"/>
      <c r="L10" s="506"/>
      <c r="N10" s="492" t="s">
        <v>135</v>
      </c>
      <c r="O10" s="492"/>
      <c r="P10" s="492"/>
      <c r="Q10" s="492"/>
      <c r="R10" s="492"/>
    </row>
    <row r="11" spans="2:19" hidden="1"/>
    <row r="12" spans="2:19" hidden="1"/>
    <row r="13" spans="2:19" hidden="1"/>
    <row r="14" spans="2:19" hidden="1"/>
    <row r="15" spans="2:19" hidden="1"/>
    <row r="16" spans="2:19" hidden="1"/>
    <row r="17" spans="2:18" hidden="1"/>
    <row r="18" spans="2:18" hidden="1"/>
    <row r="19" spans="2:18" hidden="1"/>
    <row r="20" spans="2:18" hidden="1"/>
    <row r="21" spans="2:18" hidden="1">
      <c r="B21" s="5"/>
    </row>
    <row r="22" spans="2:18" hidden="1"/>
    <row r="23" spans="2:18" hidden="1"/>
    <row r="24" spans="2:18" hidden="1"/>
    <row r="25" spans="2:18" s="184" customFormat="1" ht="12.75" customHeight="1">
      <c r="B25" s="493" t="str">
        <f>+B6</f>
        <v>Gobierno Central de Costa Rica</v>
      </c>
      <c r="C25" s="493"/>
      <c r="D25" s="493"/>
      <c r="E25" s="493"/>
      <c r="F25" s="493"/>
      <c r="H25" s="495" t="str">
        <f>+H6</f>
        <v>Gobierno Central de Costa Rica</v>
      </c>
      <c r="I25" s="495"/>
      <c r="J25" s="495"/>
      <c r="K25" s="495"/>
      <c r="L25" s="495"/>
      <c r="N25" s="493" t="str">
        <f>+N6</f>
        <v>Gobierno Central de Costa Rica</v>
      </c>
      <c r="O25" s="493"/>
      <c r="P25" s="493"/>
      <c r="Q25" s="493"/>
      <c r="R25" s="493"/>
    </row>
    <row r="26" spans="2:18" s="184" customFormat="1" ht="12.75" customHeight="1">
      <c r="B26" s="493" t="str">
        <f>+B7</f>
        <v>Perfil de Vencimientos Deuda Interna</v>
      </c>
      <c r="C26" s="493"/>
      <c r="D26" s="493"/>
      <c r="E26" s="493"/>
      <c r="F26" s="493"/>
      <c r="G26" s="186"/>
      <c r="H26" s="495" t="str">
        <f>+H7</f>
        <v>Perfil de Vencimientos Deuda Interna</v>
      </c>
      <c r="I26" s="495"/>
      <c r="J26" s="495"/>
      <c r="K26" s="495"/>
      <c r="L26" s="495"/>
      <c r="M26" s="186"/>
      <c r="N26" s="493" t="str">
        <f>+N7</f>
        <v>Perfil de Vencimientos Deuda Pública Interna</v>
      </c>
      <c r="O26" s="493"/>
      <c r="P26" s="493"/>
      <c r="Q26" s="493"/>
      <c r="R26" s="493"/>
    </row>
    <row r="27" spans="2:18" s="184" customFormat="1" ht="14.4">
      <c r="B27" s="491">
        <v>2025</v>
      </c>
      <c r="C27" s="491"/>
      <c r="D27" s="491"/>
      <c r="E27" s="491"/>
      <c r="F27" s="491"/>
      <c r="H27" s="491">
        <f>+B27</f>
        <v>2025</v>
      </c>
      <c r="I27" s="491"/>
      <c r="J27" s="491"/>
      <c r="K27" s="491"/>
      <c r="L27" s="491"/>
      <c r="N27" s="302"/>
      <c r="O27" s="302"/>
      <c r="P27" s="302">
        <f>+B27</f>
        <v>2025</v>
      </c>
      <c r="Q27" s="302"/>
      <c r="R27" s="302"/>
    </row>
    <row r="28" spans="2:18" s="184" customFormat="1" ht="14.4">
      <c r="B28" s="492" t="s">
        <v>343</v>
      </c>
      <c r="C28" s="492"/>
      <c r="D28" s="492"/>
      <c r="E28" s="492"/>
      <c r="F28" s="492"/>
      <c r="H28" s="492" t="str">
        <f>+B28</f>
        <v>AL 31 de Julio del 2025</v>
      </c>
      <c r="I28" s="492"/>
      <c r="J28" s="492"/>
      <c r="K28" s="492"/>
      <c r="L28" s="492"/>
      <c r="N28" s="492" t="str">
        <f>+H28</f>
        <v>AL 31 de Julio del 2025</v>
      </c>
      <c r="O28" s="492"/>
      <c r="P28" s="492"/>
      <c r="Q28" s="492"/>
      <c r="R28" s="492"/>
    </row>
    <row r="29" spans="2:18" s="184" customFormat="1" ht="14.4">
      <c r="B29" s="491" t="str">
        <f>+B10</f>
        <v>-millones de colones-</v>
      </c>
      <c r="C29" s="491"/>
      <c r="D29" s="491"/>
      <c r="E29" s="491"/>
      <c r="F29" s="491"/>
      <c r="G29" s="186"/>
      <c r="H29" s="494" t="str">
        <f>+H10</f>
        <v>-millones de dólares-</v>
      </c>
      <c r="I29" s="494"/>
      <c r="J29" s="494"/>
      <c r="K29" s="494"/>
      <c r="L29" s="494"/>
      <c r="M29" s="186"/>
      <c r="N29" s="492" t="str">
        <f>+N10</f>
        <v>como porcentaje del Total de la Deuda</v>
      </c>
      <c r="O29" s="492"/>
      <c r="P29" s="492"/>
      <c r="Q29" s="492"/>
      <c r="R29" s="492"/>
    </row>
    <row r="30" spans="2:18" ht="13.2">
      <c r="B30" s="12"/>
      <c r="C30" s="12"/>
      <c r="D30" s="12"/>
      <c r="E30" s="12"/>
      <c r="F30" s="12"/>
      <c r="G30" s="6"/>
      <c r="H30" s="14"/>
      <c r="I30" s="14"/>
      <c r="J30" s="14"/>
      <c r="K30" s="14"/>
      <c r="L30" s="14"/>
      <c r="M30" s="6"/>
      <c r="N30" s="13"/>
      <c r="O30" s="12"/>
      <c r="P30" s="12"/>
      <c r="Q30" s="12"/>
      <c r="R30" s="12"/>
    </row>
    <row r="31" spans="2:18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6" spans="2:18">
      <c r="H36" s="2" t="s">
        <v>116</v>
      </c>
    </row>
    <row r="47" spans="2:18" s="184" customFormat="1" ht="12" customHeight="1">
      <c r="B47" s="493" t="str">
        <f>+B6</f>
        <v>Gobierno Central de Costa Rica</v>
      </c>
      <c r="C47" s="493"/>
      <c r="D47" s="493"/>
      <c r="E47" s="493"/>
      <c r="F47" s="493"/>
      <c r="H47" s="503" t="str">
        <f>+H6</f>
        <v>Gobierno Central de Costa Rica</v>
      </c>
      <c r="I47" s="503"/>
      <c r="J47" s="503"/>
      <c r="K47" s="503"/>
      <c r="L47" s="503"/>
      <c r="N47" s="493" t="str">
        <f>+N6</f>
        <v>Gobierno Central de Costa Rica</v>
      </c>
      <c r="O47" s="493"/>
      <c r="P47" s="493"/>
      <c r="Q47" s="493"/>
      <c r="R47" s="493"/>
    </row>
    <row r="48" spans="2:18" s="184" customFormat="1" ht="12" customHeight="1">
      <c r="B48" s="493" t="str">
        <f>+B7</f>
        <v>Perfil de Vencimientos Deuda Interna</v>
      </c>
      <c r="C48" s="493"/>
      <c r="D48" s="493"/>
      <c r="E48" s="493"/>
      <c r="F48" s="493"/>
      <c r="G48" s="186"/>
      <c r="H48" s="503" t="str">
        <f>+H7</f>
        <v>Perfil de Vencimientos Deuda Interna</v>
      </c>
      <c r="I48" s="503"/>
      <c r="J48" s="503"/>
      <c r="K48" s="503"/>
      <c r="L48" s="503"/>
      <c r="M48" s="186"/>
      <c r="N48" s="493" t="str">
        <f>+N7</f>
        <v>Perfil de Vencimientos Deuda Pública Interna</v>
      </c>
      <c r="O48" s="493"/>
      <c r="P48" s="493"/>
      <c r="Q48" s="493"/>
      <c r="R48" s="493"/>
    </row>
    <row r="49" spans="1:19" s="184" customFormat="1" ht="12.75" customHeight="1">
      <c r="B49" s="496" t="s">
        <v>235</v>
      </c>
      <c r="C49" s="496"/>
      <c r="D49" s="496"/>
      <c r="E49" s="496"/>
      <c r="F49" s="496"/>
      <c r="G49" s="186"/>
      <c r="H49" s="491" t="str">
        <f>+B49</f>
        <v>2026</v>
      </c>
      <c r="I49" s="491"/>
      <c r="J49" s="491"/>
      <c r="K49" s="491"/>
      <c r="L49" s="491"/>
      <c r="N49" s="493" t="str">
        <f>+H49</f>
        <v>2026</v>
      </c>
      <c r="O49" s="493"/>
      <c r="P49" s="493">
        <f>+N27</f>
        <v>0</v>
      </c>
      <c r="Q49" s="493"/>
      <c r="R49" s="493"/>
    </row>
    <row r="50" spans="1:19" s="184" customFormat="1" ht="14.4">
      <c r="B50" s="492" t="str">
        <f>+B28</f>
        <v>AL 31 de Julio del 2025</v>
      </c>
      <c r="C50" s="491"/>
      <c r="D50" s="491"/>
      <c r="E50" s="491"/>
      <c r="F50" s="491"/>
      <c r="H50" s="492" t="str">
        <f>+B50</f>
        <v>AL 31 de Julio del 2025</v>
      </c>
      <c r="I50" s="491"/>
      <c r="J50" s="491"/>
      <c r="K50" s="491"/>
      <c r="L50" s="491"/>
      <c r="N50" s="492" t="str">
        <f>+H50</f>
        <v>AL 31 de Julio del 2025</v>
      </c>
      <c r="O50" s="491"/>
      <c r="P50" s="491"/>
      <c r="Q50" s="491"/>
      <c r="R50" s="491"/>
    </row>
    <row r="51" spans="1:19" s="185" customFormat="1" ht="14.4">
      <c r="A51" s="184"/>
      <c r="B51" s="491" t="str">
        <f>+B10</f>
        <v>-millones de colones-</v>
      </c>
      <c r="C51" s="491"/>
      <c r="D51" s="491"/>
      <c r="E51" s="491"/>
      <c r="F51" s="491"/>
      <c r="G51" s="186"/>
      <c r="H51" s="494" t="str">
        <f>+H10</f>
        <v>-millones de dólares-</v>
      </c>
      <c r="I51" s="494"/>
      <c r="J51" s="494"/>
      <c r="K51" s="494"/>
      <c r="L51" s="494"/>
      <c r="M51" s="186"/>
      <c r="N51" s="492" t="str">
        <f>+N29</f>
        <v>como porcentaje del Total de la Deuda</v>
      </c>
      <c r="O51" s="491"/>
      <c r="P51" s="491"/>
      <c r="Q51" s="491"/>
      <c r="R51" s="491"/>
      <c r="S51" s="184"/>
    </row>
    <row r="52" spans="1:19" s="184" customFormat="1" ht="12.6"/>
    <row r="60" spans="1:19" s="3" customFormat="1">
      <c r="A60" s="2"/>
      <c r="B60" s="5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s="3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s="3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s="3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9" spans="1:19" s="3" customFormat="1" ht="15.6">
      <c r="A69" s="2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2"/>
    </row>
    <row r="71" spans="1:19" s="185" customFormat="1" ht="12" customHeight="1">
      <c r="A71" s="184"/>
      <c r="B71" s="493" t="str">
        <f>+B6</f>
        <v>Gobierno Central de Costa Rica</v>
      </c>
      <c r="C71" s="493"/>
      <c r="D71" s="493"/>
      <c r="E71" s="493"/>
      <c r="F71" s="493"/>
      <c r="G71" s="184"/>
      <c r="H71" s="503" t="str">
        <f>+H6</f>
        <v>Gobierno Central de Costa Rica</v>
      </c>
      <c r="I71" s="503"/>
      <c r="J71" s="503"/>
      <c r="K71" s="503"/>
      <c r="L71" s="503"/>
      <c r="M71" s="184"/>
      <c r="N71" s="493" t="str">
        <f>+N6</f>
        <v>Gobierno Central de Costa Rica</v>
      </c>
      <c r="O71" s="493"/>
      <c r="P71" s="493"/>
      <c r="Q71" s="493"/>
      <c r="R71" s="493"/>
      <c r="S71" s="184"/>
    </row>
    <row r="72" spans="1:19" s="185" customFormat="1" ht="12.75" customHeight="1">
      <c r="A72" s="184"/>
      <c r="B72" s="493" t="str">
        <f>+B7</f>
        <v>Perfil de Vencimientos Deuda Interna</v>
      </c>
      <c r="C72" s="493"/>
      <c r="D72" s="493"/>
      <c r="E72" s="493"/>
      <c r="F72" s="493"/>
      <c r="G72" s="186"/>
      <c r="H72" s="503" t="str">
        <f>+H7</f>
        <v>Perfil de Vencimientos Deuda Interna</v>
      </c>
      <c r="I72" s="503"/>
      <c r="J72" s="503"/>
      <c r="K72" s="503"/>
      <c r="L72" s="503"/>
      <c r="M72" s="186"/>
      <c r="N72" s="493" t="str">
        <f>+N7</f>
        <v>Perfil de Vencimientos Deuda Pública Interna</v>
      </c>
      <c r="O72" s="493"/>
      <c r="P72" s="493"/>
      <c r="Q72" s="493"/>
      <c r="R72" s="493"/>
      <c r="S72" s="184"/>
    </row>
    <row r="73" spans="1:19" s="185" customFormat="1" ht="14.4">
      <c r="A73" s="184"/>
      <c r="B73" s="496" t="s">
        <v>265</v>
      </c>
      <c r="C73" s="496"/>
      <c r="D73" s="496"/>
      <c r="E73" s="496"/>
      <c r="F73" s="496"/>
      <c r="G73" s="186"/>
      <c r="H73" s="491" t="str">
        <f>+B73</f>
        <v>2027</v>
      </c>
      <c r="I73" s="491"/>
      <c r="J73" s="491"/>
      <c r="K73" s="491"/>
      <c r="L73" s="491"/>
      <c r="M73" s="184"/>
      <c r="N73" s="493" t="str">
        <f>+H73</f>
        <v>2027</v>
      </c>
      <c r="O73" s="493"/>
      <c r="P73" s="493"/>
      <c r="Q73" s="493"/>
      <c r="R73" s="493"/>
      <c r="S73" s="184"/>
    </row>
    <row r="74" spans="1:19" s="185" customFormat="1" ht="14.4">
      <c r="A74" s="184"/>
      <c r="B74" s="492" t="str">
        <f>+B50</f>
        <v>AL 31 de Julio del 2025</v>
      </c>
      <c r="C74" s="492"/>
      <c r="D74" s="492"/>
      <c r="E74" s="492"/>
      <c r="F74" s="492"/>
      <c r="G74" s="184"/>
      <c r="H74" s="492" t="str">
        <f>+B74</f>
        <v>AL 31 de Julio del 2025</v>
      </c>
      <c r="I74" s="491"/>
      <c r="J74" s="491"/>
      <c r="K74" s="491"/>
      <c r="L74" s="491"/>
      <c r="M74" s="184"/>
      <c r="N74" s="492" t="str">
        <f>+H74</f>
        <v>AL 31 de Julio del 2025</v>
      </c>
      <c r="O74" s="491"/>
      <c r="P74" s="491"/>
      <c r="Q74" s="491"/>
      <c r="R74" s="491"/>
      <c r="S74" s="184"/>
    </row>
    <row r="75" spans="1:19" s="185" customFormat="1" ht="14.4">
      <c r="A75" s="184"/>
      <c r="B75" s="491" t="str">
        <f>+B10</f>
        <v>-millones de colones-</v>
      </c>
      <c r="C75" s="491"/>
      <c r="D75" s="491"/>
      <c r="E75" s="491"/>
      <c r="F75" s="491"/>
      <c r="G75" s="186"/>
      <c r="H75" s="494" t="str">
        <f>+H10</f>
        <v>-millones de dólares-</v>
      </c>
      <c r="I75" s="494"/>
      <c r="J75" s="494"/>
      <c r="K75" s="494"/>
      <c r="L75" s="494"/>
      <c r="M75" s="186"/>
      <c r="N75" s="492" t="str">
        <f>+N51</f>
        <v>como porcentaje del Total de la Deuda</v>
      </c>
      <c r="O75" s="491"/>
      <c r="P75" s="491"/>
      <c r="Q75" s="491"/>
      <c r="R75" s="491"/>
      <c r="S75" s="184"/>
    </row>
    <row r="78" spans="1:19" s="184" customFormat="1" ht="14.4">
      <c r="B78" s="492"/>
      <c r="C78" s="491"/>
      <c r="D78" s="491"/>
      <c r="E78" s="491"/>
      <c r="F78" s="491"/>
      <c r="H78" s="492"/>
      <c r="I78" s="491"/>
      <c r="J78" s="491"/>
      <c r="K78" s="491"/>
      <c r="L78" s="491"/>
      <c r="N78" s="502"/>
      <c r="O78" s="493"/>
      <c r="P78" s="493"/>
      <c r="Q78" s="493"/>
      <c r="R78" s="493"/>
    </row>
    <row r="79" spans="1:19" s="184" customFormat="1" ht="14.4">
      <c r="B79" s="491"/>
      <c r="C79" s="491"/>
      <c r="D79" s="491"/>
      <c r="E79" s="491"/>
      <c r="F79" s="491"/>
      <c r="G79" s="186"/>
      <c r="H79" s="494"/>
      <c r="I79" s="494"/>
      <c r="J79" s="494"/>
      <c r="K79" s="494"/>
      <c r="L79" s="494"/>
      <c r="M79" s="186"/>
      <c r="N79" s="502"/>
      <c r="O79" s="493"/>
      <c r="P79" s="493"/>
      <c r="Q79" s="493"/>
      <c r="R79" s="493"/>
    </row>
    <row r="89" spans="2:19">
      <c r="B89" s="5"/>
    </row>
    <row r="93" spans="2:19">
      <c r="J93" s="5"/>
      <c r="K93" s="7"/>
      <c r="L93" s="7"/>
      <c r="M93" s="7"/>
      <c r="N93" s="7"/>
      <c r="O93" s="7"/>
      <c r="P93" s="7"/>
      <c r="Q93" s="7"/>
      <c r="R93" s="7"/>
      <c r="S93" s="7"/>
    </row>
    <row r="94" spans="2:19" s="184" customFormat="1" ht="12.6">
      <c r="J94" s="187"/>
      <c r="K94" s="188"/>
      <c r="L94" s="188"/>
      <c r="M94" s="188"/>
      <c r="N94" s="188"/>
      <c r="O94" s="188"/>
      <c r="P94" s="188"/>
      <c r="Q94" s="188"/>
      <c r="R94" s="188"/>
      <c r="S94" s="188"/>
    </row>
    <row r="95" spans="2:19" s="189" customFormat="1" ht="23.25" customHeight="1">
      <c r="B95" s="305" t="s">
        <v>41</v>
      </c>
      <c r="J95" s="306"/>
      <c r="K95" s="307"/>
      <c r="L95" s="307"/>
      <c r="M95" s="307"/>
      <c r="N95" s="307"/>
      <c r="O95" s="307"/>
      <c r="P95" s="307"/>
      <c r="Q95" s="307"/>
      <c r="S95" s="307"/>
    </row>
    <row r="96" spans="2:19" s="189" customFormat="1" ht="14.4">
      <c r="J96" s="306"/>
      <c r="K96" s="307"/>
      <c r="L96" s="307"/>
      <c r="M96" s="307"/>
      <c r="N96" s="307"/>
      <c r="O96" s="307"/>
      <c r="P96" s="307"/>
      <c r="Q96" s="307"/>
      <c r="R96" s="308"/>
      <c r="S96" s="307"/>
    </row>
    <row r="97" spans="2:31" s="189" customFormat="1" ht="15">
      <c r="B97" s="501" t="str">
        <f>+B6</f>
        <v>Gobierno Central de Costa Rica</v>
      </c>
      <c r="C97" s="501"/>
      <c r="D97" s="501"/>
      <c r="E97" s="501"/>
      <c r="F97" s="501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501"/>
      <c r="R97" s="501"/>
      <c r="S97" s="501"/>
      <c r="T97" s="501"/>
      <c r="U97" s="501"/>
      <c r="V97" s="501"/>
      <c r="W97" s="501"/>
      <c r="X97" s="501"/>
      <c r="Y97" s="501"/>
      <c r="Z97" s="501"/>
      <c r="AA97" s="501"/>
      <c r="AB97" s="501"/>
      <c r="AC97" s="501"/>
      <c r="AD97" s="501"/>
      <c r="AE97" s="501"/>
    </row>
    <row r="98" spans="2:31" s="184" customFormat="1" ht="15">
      <c r="B98" s="497" t="str">
        <f>+B7</f>
        <v>Perfil de Vencimientos Deuda Interna</v>
      </c>
      <c r="C98" s="497"/>
      <c r="D98" s="497"/>
      <c r="E98" s="497"/>
      <c r="F98" s="497"/>
      <c r="G98" s="497"/>
      <c r="H98" s="497"/>
      <c r="I98" s="497"/>
      <c r="J98" s="497"/>
      <c r="K98" s="497"/>
      <c r="L98" s="497"/>
      <c r="M98" s="497"/>
      <c r="N98" s="497"/>
      <c r="O98" s="497"/>
      <c r="P98" s="497"/>
      <c r="Q98" s="497"/>
      <c r="R98" s="497"/>
      <c r="S98" s="497"/>
      <c r="T98" s="497"/>
      <c r="U98" s="497"/>
      <c r="V98" s="497"/>
      <c r="W98" s="497"/>
      <c r="X98" s="497"/>
      <c r="Y98" s="497"/>
      <c r="Z98" s="497"/>
      <c r="AA98" s="497"/>
      <c r="AB98" s="497"/>
      <c r="AC98" s="497"/>
      <c r="AD98" s="497"/>
      <c r="AE98" s="497"/>
    </row>
    <row r="99" spans="2:31" s="184" customFormat="1" ht="15">
      <c r="B99" s="497" t="str">
        <f>+B28</f>
        <v>AL 31 de Julio del 2025</v>
      </c>
      <c r="C99" s="497"/>
      <c r="D99" s="497"/>
      <c r="E99" s="497"/>
      <c r="F99" s="497"/>
      <c r="G99" s="497"/>
      <c r="H99" s="497"/>
      <c r="I99" s="497"/>
      <c r="J99" s="497"/>
      <c r="K99" s="497"/>
      <c r="L99" s="497"/>
      <c r="M99" s="497"/>
      <c r="N99" s="497"/>
      <c r="O99" s="497"/>
      <c r="P99" s="497"/>
      <c r="Q99" s="497"/>
      <c r="R99" s="497"/>
      <c r="S99" s="497"/>
      <c r="T99" s="497"/>
      <c r="U99" s="497"/>
      <c r="V99" s="497"/>
      <c r="W99" s="497"/>
      <c r="X99" s="497"/>
      <c r="Y99" s="497"/>
      <c r="Z99" s="497"/>
      <c r="AA99" s="497"/>
      <c r="AB99" s="497"/>
      <c r="AC99" s="497"/>
      <c r="AD99" s="497"/>
      <c r="AE99" s="497"/>
    </row>
    <row r="100" spans="2:31" s="184" customFormat="1" ht="15">
      <c r="B100" s="497" t="s">
        <v>136</v>
      </c>
      <c r="C100" s="497"/>
      <c r="D100" s="497"/>
      <c r="E100" s="497"/>
      <c r="F100" s="497"/>
      <c r="G100" s="497"/>
      <c r="H100" s="497"/>
      <c r="I100" s="497"/>
      <c r="J100" s="497"/>
      <c r="K100" s="497"/>
      <c r="L100" s="497"/>
      <c r="M100" s="497"/>
      <c r="N100" s="497"/>
      <c r="O100" s="497"/>
      <c r="P100" s="497"/>
      <c r="Q100" s="497"/>
      <c r="R100" s="497"/>
      <c r="S100" s="497"/>
      <c r="T100" s="497"/>
      <c r="U100" s="497"/>
      <c r="V100" s="497"/>
      <c r="W100" s="497"/>
      <c r="X100" s="497"/>
      <c r="Y100" s="497"/>
      <c r="Z100" s="497"/>
      <c r="AA100" s="497"/>
      <c r="AB100" s="497"/>
      <c r="AC100" s="497"/>
      <c r="AD100" s="497"/>
      <c r="AE100" s="497"/>
    </row>
    <row r="101" spans="2:31" s="184" customFormat="1" ht="15">
      <c r="B101" s="309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  <c r="W101" s="309"/>
      <c r="X101" s="309"/>
      <c r="Y101" s="309"/>
      <c r="Z101" s="309"/>
      <c r="AA101" s="309"/>
      <c r="AB101" s="309"/>
      <c r="AC101" s="309"/>
      <c r="AD101" s="309"/>
      <c r="AE101" s="309"/>
    </row>
    <row r="102" spans="2:31" s="184" customFormat="1" ht="12.6">
      <c r="B102" s="310" t="s">
        <v>137</v>
      </c>
      <c r="C102" s="311">
        <v>2025</v>
      </c>
      <c r="D102" s="311">
        <v>2026</v>
      </c>
      <c r="E102" s="311">
        <v>2027</v>
      </c>
      <c r="F102" s="311">
        <v>2028</v>
      </c>
      <c r="G102" s="311">
        <v>2029</v>
      </c>
      <c r="H102" s="311">
        <v>2030</v>
      </c>
      <c r="I102" s="311">
        <v>2031</v>
      </c>
      <c r="J102" s="311">
        <v>2032</v>
      </c>
      <c r="K102" s="311">
        <v>2033</v>
      </c>
      <c r="L102" s="311">
        <v>2034</v>
      </c>
      <c r="M102" s="311">
        <v>2035</v>
      </c>
      <c r="N102" s="311">
        <v>2036</v>
      </c>
      <c r="O102" s="311">
        <v>2037</v>
      </c>
      <c r="P102" s="311">
        <v>2038</v>
      </c>
      <c r="Q102" s="311">
        <v>2039</v>
      </c>
      <c r="R102" s="311">
        <v>2040</v>
      </c>
      <c r="S102" s="311">
        <v>2041</v>
      </c>
      <c r="T102" s="311">
        <v>2042</v>
      </c>
      <c r="U102" s="311">
        <v>2043</v>
      </c>
      <c r="V102" s="311">
        <v>2044</v>
      </c>
      <c r="W102" s="311">
        <v>2045</v>
      </c>
      <c r="X102" s="311">
        <v>2046</v>
      </c>
      <c r="Y102" s="311">
        <v>2047</v>
      </c>
      <c r="Z102" s="311">
        <v>2048</v>
      </c>
      <c r="AA102" s="311">
        <v>2049</v>
      </c>
      <c r="AB102" s="311">
        <v>2050</v>
      </c>
      <c r="AC102" s="311">
        <v>2051</v>
      </c>
      <c r="AD102" s="311" t="s">
        <v>151</v>
      </c>
    </row>
    <row r="103" spans="2:31" s="184" customFormat="1" ht="12.6">
      <c r="B103" s="184" t="s">
        <v>138</v>
      </c>
      <c r="C103" s="312"/>
      <c r="D103" s="312">
        <v>387750.0903096486</v>
      </c>
      <c r="E103" s="313">
        <v>1975.8842554566399</v>
      </c>
      <c r="F103" s="313">
        <v>442654.03930489288</v>
      </c>
      <c r="G103" s="313">
        <v>176725.70610856381</v>
      </c>
      <c r="H103" s="313">
        <v>423.78412675100003</v>
      </c>
      <c r="I103" s="313">
        <v>432.50858952440007</v>
      </c>
      <c r="J103" s="313">
        <v>461.17649008400008</v>
      </c>
      <c r="K103" s="313">
        <v>487.09899810980005</v>
      </c>
      <c r="L103" s="313">
        <v>28079.593415136671</v>
      </c>
      <c r="M103" s="313">
        <v>65.098595446709993</v>
      </c>
      <c r="N103" s="313">
        <v>2.3806712299999999</v>
      </c>
      <c r="O103" s="313">
        <v>2.3806712299999999</v>
      </c>
      <c r="P103" s="313">
        <v>2.3806712299999999</v>
      </c>
      <c r="Q103" s="313">
        <v>2.3806712299999999</v>
      </c>
      <c r="R103" s="313">
        <v>809907.18067122996</v>
      </c>
      <c r="S103" s="313">
        <v>2.3806712299999999</v>
      </c>
      <c r="T103" s="313">
        <v>2.3806712299999999</v>
      </c>
      <c r="U103" s="313">
        <v>2.3806712299999999</v>
      </c>
      <c r="V103" s="313">
        <v>2.3806712299999999</v>
      </c>
      <c r="W103" s="313">
        <v>2.3806720099999996</v>
      </c>
      <c r="X103" s="313"/>
      <c r="Y103" s="313"/>
      <c r="AB103" s="313"/>
      <c r="AC103" s="313"/>
      <c r="AD103" s="313">
        <f>SUM(C103:AC103)</f>
        <v>1848983.5869066941</v>
      </c>
    </row>
    <row r="104" spans="2:31" s="184" customFormat="1" ht="12.6">
      <c r="B104" s="184" t="s">
        <v>139</v>
      </c>
      <c r="C104" s="312"/>
      <c r="D104" s="312">
        <v>378789.39752859541</v>
      </c>
      <c r="E104" s="313">
        <v>439536.93458341155</v>
      </c>
      <c r="F104" s="313">
        <v>291549.53274132172</v>
      </c>
      <c r="G104" s="313">
        <v>363010.21941440104</v>
      </c>
      <c r="H104" s="313">
        <v>379085.52022896311</v>
      </c>
      <c r="I104" s="313">
        <v>755.29099539285983</v>
      </c>
      <c r="J104" s="313">
        <v>467.70536447562006</v>
      </c>
      <c r="K104" s="313">
        <v>501.51417555084998</v>
      </c>
      <c r="L104" s="313">
        <v>501801.02123970585</v>
      </c>
      <c r="M104" s="313">
        <v>39.226075248799994</v>
      </c>
      <c r="N104" s="313">
        <v>274784.99620073492</v>
      </c>
      <c r="O104" s="313">
        <v>2.3806712299999999</v>
      </c>
      <c r="P104" s="313">
        <v>396.0504899373999</v>
      </c>
      <c r="Q104" s="313">
        <v>67.238090585439991</v>
      </c>
      <c r="R104" s="313">
        <v>42.452513248179997</v>
      </c>
      <c r="S104" s="313">
        <v>2.3806712299999999</v>
      </c>
      <c r="T104" s="313">
        <v>2.3806712299999999</v>
      </c>
      <c r="U104" s="313">
        <v>2.3806712299999999</v>
      </c>
      <c r="V104" s="313">
        <v>2.3806712299999999</v>
      </c>
      <c r="W104" s="313"/>
      <c r="X104" s="313"/>
      <c r="Y104" s="313"/>
      <c r="AB104" s="313"/>
      <c r="AC104" s="313"/>
      <c r="AD104" s="313">
        <f t="shared" ref="AD104:AD114" si="0">SUM(C104:AC104)</f>
        <v>2630839.0029977234</v>
      </c>
    </row>
    <row r="105" spans="2:31" s="184" customFormat="1" ht="12.6">
      <c r="B105" s="184" t="s">
        <v>140</v>
      </c>
      <c r="C105" s="312"/>
      <c r="D105" s="312">
        <v>95719.615861272221</v>
      </c>
      <c r="E105" s="313">
        <v>348061.89652966958</v>
      </c>
      <c r="F105" s="313">
        <v>477117.2301092206</v>
      </c>
      <c r="G105" s="313">
        <v>546.47872476633006</v>
      </c>
      <c r="H105" s="313">
        <v>483.95129522478004</v>
      </c>
      <c r="I105" s="313">
        <v>402777.15298109181</v>
      </c>
      <c r="J105" s="313">
        <v>386259.3901432897</v>
      </c>
      <c r="K105" s="313">
        <v>550.86969136771995</v>
      </c>
      <c r="L105" s="313">
        <v>4.6197947829400006</v>
      </c>
      <c r="M105" s="313">
        <v>235898.19373067826</v>
      </c>
      <c r="N105" s="313">
        <v>120.91270891964001</v>
      </c>
      <c r="O105" s="313">
        <v>130352.27065671358</v>
      </c>
      <c r="P105" s="313">
        <v>99.115963761060002</v>
      </c>
      <c r="Q105" s="313">
        <v>36.419248926300007</v>
      </c>
      <c r="R105" s="313">
        <v>2.3806712299999999</v>
      </c>
      <c r="S105" s="313">
        <v>141711.28067123002</v>
      </c>
      <c r="T105" s="313">
        <v>2.3806712299999999</v>
      </c>
      <c r="U105" s="313">
        <v>2.3806712299999999</v>
      </c>
      <c r="V105" s="313">
        <v>2.3806712299999999</v>
      </c>
      <c r="W105" s="313"/>
      <c r="X105" s="313"/>
      <c r="Y105" s="313"/>
      <c r="AB105" s="313"/>
      <c r="AC105" s="313"/>
      <c r="AD105" s="313">
        <f t="shared" si="0"/>
        <v>2219748.9207958346</v>
      </c>
    </row>
    <row r="106" spans="2:31" s="184" customFormat="1" ht="12.6">
      <c r="B106" s="184" t="s">
        <v>141</v>
      </c>
      <c r="C106" s="312"/>
      <c r="D106" s="312">
        <v>53737.616116490222</v>
      </c>
      <c r="E106" s="313">
        <v>43992.916771374941</v>
      </c>
      <c r="F106" s="313">
        <v>415.99896108726995</v>
      </c>
      <c r="G106" s="313">
        <v>572177.98682926362</v>
      </c>
      <c r="H106" s="313">
        <v>456.44520366054002</v>
      </c>
      <c r="I106" s="313">
        <v>77600.862576777654</v>
      </c>
      <c r="J106" s="313">
        <v>59768.028931339897</v>
      </c>
      <c r="K106" s="313">
        <v>501.92783249981005</v>
      </c>
      <c r="L106" s="313">
        <v>118251.52190957364</v>
      </c>
      <c r="M106" s="313">
        <v>27650.912476280879</v>
      </c>
      <c r="N106" s="313">
        <v>902.51383856785003</v>
      </c>
      <c r="O106" s="313">
        <v>6.7346789395600002</v>
      </c>
      <c r="P106" s="313">
        <v>2.55916412411</v>
      </c>
      <c r="Q106" s="313">
        <v>135469.04130026809</v>
      </c>
      <c r="R106" s="313">
        <v>8.2736499167099993</v>
      </c>
      <c r="S106" s="313">
        <v>2.3806712299999999</v>
      </c>
      <c r="T106" s="313">
        <v>2.3806712299999999</v>
      </c>
      <c r="U106" s="313">
        <v>2.3806712299999999</v>
      </c>
      <c r="V106" s="313">
        <v>376171.13067122997</v>
      </c>
      <c r="W106" s="313"/>
      <c r="X106" s="313"/>
      <c r="Y106" s="313">
        <v>15599.9</v>
      </c>
      <c r="AB106" s="184">
        <v>98498.95</v>
      </c>
      <c r="AC106" s="313">
        <v>21301.45</v>
      </c>
      <c r="AD106" s="313">
        <f t="shared" si="0"/>
        <v>1602521.9129250844</v>
      </c>
    </row>
    <row r="107" spans="2:31" s="184" customFormat="1" ht="12.6">
      <c r="B107" s="184" t="s">
        <v>142</v>
      </c>
      <c r="C107" s="312"/>
      <c r="D107" s="312">
        <v>242454.49720819364</v>
      </c>
      <c r="E107" s="313">
        <v>155514.58891218505</v>
      </c>
      <c r="F107" s="313">
        <v>59602.227164799486</v>
      </c>
      <c r="G107" s="313">
        <v>131051.95128200436</v>
      </c>
      <c r="H107" s="313">
        <v>56351.9449949396</v>
      </c>
      <c r="I107" s="313">
        <v>234606.96970744073</v>
      </c>
      <c r="J107" s="313">
        <v>95671.815596625194</v>
      </c>
      <c r="K107" s="313">
        <v>149597.87501787371</v>
      </c>
      <c r="L107" s="313">
        <v>349268.85042332695</v>
      </c>
      <c r="M107" s="313">
        <v>80.323935039049999</v>
      </c>
      <c r="N107" s="313">
        <v>45.008056482669993</v>
      </c>
      <c r="O107" s="313">
        <v>2263.9132259253201</v>
      </c>
      <c r="P107" s="313">
        <v>2.3806712299999999</v>
      </c>
      <c r="Q107" s="313">
        <v>74.499960241300002</v>
      </c>
      <c r="R107" s="313">
        <v>2.3806712299999999</v>
      </c>
      <c r="S107" s="313">
        <v>2.3806712299999999</v>
      </c>
      <c r="T107" s="313">
        <v>2.3806712299999999</v>
      </c>
      <c r="U107" s="313">
        <v>2.3806712299999999</v>
      </c>
      <c r="V107" s="313">
        <v>2.3806712299999999</v>
      </c>
      <c r="W107" s="313"/>
      <c r="X107" s="313"/>
      <c r="Y107" s="313"/>
      <c r="AB107" s="313"/>
      <c r="AC107" s="313"/>
      <c r="AD107" s="313">
        <f t="shared" si="0"/>
        <v>1476598.7495124566</v>
      </c>
    </row>
    <row r="108" spans="2:31" s="184" customFormat="1" ht="12.6">
      <c r="B108" s="184" t="s">
        <v>143</v>
      </c>
      <c r="C108" s="312"/>
      <c r="D108" s="312">
        <v>174386.6894720835</v>
      </c>
      <c r="E108" s="313">
        <v>40683.1033475472</v>
      </c>
      <c r="F108" s="313">
        <v>269116.84617420263</v>
      </c>
      <c r="G108" s="313">
        <v>479866.89110768179</v>
      </c>
      <c r="H108" s="313">
        <v>500434.321413439</v>
      </c>
      <c r="I108" s="313">
        <v>480310.33711411071</v>
      </c>
      <c r="J108" s="313">
        <v>32606.799745190343</v>
      </c>
      <c r="K108" s="313">
        <v>366630.48098404717</v>
      </c>
      <c r="L108" s="313">
        <v>66984.850026797445</v>
      </c>
      <c r="M108" s="313">
        <v>344116.62773829733</v>
      </c>
      <c r="N108" s="313">
        <v>404721.09740012611</v>
      </c>
      <c r="O108" s="313">
        <v>78.172989871209992</v>
      </c>
      <c r="P108" s="313">
        <v>2.8386825182099997</v>
      </c>
      <c r="Q108" s="313">
        <v>19.732031169959999</v>
      </c>
      <c r="R108" s="313">
        <v>88.810107409639997</v>
      </c>
      <c r="S108" s="313">
        <v>2.3806712299999999</v>
      </c>
      <c r="T108" s="313">
        <v>2.3806712299999999</v>
      </c>
      <c r="U108" s="313">
        <v>2.3806712299999999</v>
      </c>
      <c r="V108" s="313">
        <v>2.3806712299999999</v>
      </c>
      <c r="W108" s="313"/>
      <c r="X108" s="313">
        <v>92784.5</v>
      </c>
      <c r="Y108" s="313"/>
      <c r="AB108" s="313"/>
      <c r="AC108" s="313"/>
      <c r="AD108" s="313">
        <f t="shared" si="0"/>
        <v>3252841.6210194128</v>
      </c>
    </row>
    <row r="109" spans="2:31" s="184" customFormat="1" ht="12.6">
      <c r="B109" s="184" t="s">
        <v>144</v>
      </c>
      <c r="C109" s="312"/>
      <c r="D109" s="312">
        <v>192799.90512856684</v>
      </c>
      <c r="E109" s="313">
        <v>119184.40633350622</v>
      </c>
      <c r="F109" s="313">
        <v>416.42257648260005</v>
      </c>
      <c r="G109" s="313">
        <v>417.68001637700002</v>
      </c>
      <c r="H109" s="313">
        <v>58817.131035087492</v>
      </c>
      <c r="I109" s="313">
        <v>220822.54551432742</v>
      </c>
      <c r="J109" s="313">
        <v>107540.82584277404</v>
      </c>
      <c r="K109" s="313">
        <v>312401.60223530664</v>
      </c>
      <c r="L109" s="313">
        <v>13.750691869570002</v>
      </c>
      <c r="M109" s="313">
        <v>2.3806712299999999</v>
      </c>
      <c r="N109" s="313">
        <v>26228.742137020268</v>
      </c>
      <c r="O109" s="313">
        <v>21.170685313820002</v>
      </c>
      <c r="P109" s="313">
        <v>2.3806712299999999</v>
      </c>
      <c r="Q109" s="313">
        <v>2.3806712299999999</v>
      </c>
      <c r="R109" s="313">
        <v>46.588767928449997</v>
      </c>
      <c r="S109" s="313">
        <v>2.3806712299999999</v>
      </c>
      <c r="T109" s="313">
        <v>2.3806712299999999</v>
      </c>
      <c r="U109" s="313">
        <v>428100.94871233002</v>
      </c>
      <c r="V109" s="313">
        <v>2.3806712299999999</v>
      </c>
      <c r="W109" s="313">
        <v>341001.10213479999</v>
      </c>
      <c r="X109" s="313">
        <v>367475.97890390002</v>
      </c>
      <c r="Y109" s="313"/>
      <c r="Z109" s="313"/>
      <c r="AA109" s="313">
        <v>298645.40957110003</v>
      </c>
      <c r="AB109" s="313"/>
      <c r="AC109" s="313"/>
      <c r="AD109" s="313">
        <f t="shared" si="0"/>
        <v>2473948.4943140703</v>
      </c>
    </row>
    <row r="110" spans="2:31" s="184" customFormat="1" ht="12.6">
      <c r="B110" s="184" t="s">
        <v>145</v>
      </c>
      <c r="C110" s="312">
        <v>112721.57855674818</v>
      </c>
      <c r="D110" s="312">
        <v>249278.18712939383</v>
      </c>
      <c r="E110" s="313">
        <v>272181.17036380828</v>
      </c>
      <c r="F110" s="313">
        <v>650044.60562294198</v>
      </c>
      <c r="G110" s="313">
        <v>460.7076933169501</v>
      </c>
      <c r="H110" s="313">
        <v>114991.56494383783</v>
      </c>
      <c r="I110" s="313">
        <v>353816.27718424983</v>
      </c>
      <c r="J110" s="313">
        <v>465020.65688208537</v>
      </c>
      <c r="K110" s="313">
        <v>46.536691049810003</v>
      </c>
      <c r="L110" s="313">
        <v>74.101173241590004</v>
      </c>
      <c r="M110" s="313">
        <v>577836.10877749952</v>
      </c>
      <c r="N110" s="313">
        <v>38.292123404869997</v>
      </c>
      <c r="O110" s="313">
        <v>56.364217626349991</v>
      </c>
      <c r="P110" s="313">
        <v>2.3806712299999999</v>
      </c>
      <c r="Q110" s="313">
        <v>49.915917589709998</v>
      </c>
      <c r="R110" s="313">
        <v>2.3806712299999999</v>
      </c>
      <c r="S110" s="313">
        <v>2.3806712299999999</v>
      </c>
      <c r="T110" s="313">
        <v>2.3806712299999999</v>
      </c>
      <c r="U110" s="313">
        <v>2.3806712299999999</v>
      </c>
      <c r="V110" s="313">
        <v>2.3806712299999999</v>
      </c>
      <c r="W110" s="313"/>
      <c r="X110" s="313"/>
      <c r="Y110" s="313"/>
      <c r="Z110" s="313"/>
      <c r="AA110" s="313"/>
      <c r="AB110" s="313"/>
      <c r="AC110" s="313"/>
      <c r="AD110" s="313">
        <f t="shared" si="0"/>
        <v>2796630.3513041749</v>
      </c>
    </row>
    <row r="111" spans="2:31" s="184" customFormat="1" ht="12.6">
      <c r="B111" s="184" t="s">
        <v>146</v>
      </c>
      <c r="C111" s="312">
        <v>211320.0233565126</v>
      </c>
      <c r="D111" s="312">
        <v>237834.94484484298</v>
      </c>
      <c r="E111" s="313">
        <v>449.92947956563</v>
      </c>
      <c r="F111" s="313">
        <v>408.9549193286</v>
      </c>
      <c r="G111" s="313">
        <v>457498.16575480916</v>
      </c>
      <c r="H111" s="313">
        <v>440319.12927237398</v>
      </c>
      <c r="I111" s="313">
        <v>149272.51115751691</v>
      </c>
      <c r="J111" s="313">
        <v>475.48745174544001</v>
      </c>
      <c r="K111" s="313">
        <v>100403.48999051483</v>
      </c>
      <c r="L111" s="313">
        <v>2.3806712299999999</v>
      </c>
      <c r="M111" s="313">
        <v>2.3806712299999999</v>
      </c>
      <c r="N111" s="313">
        <v>16.393006279570002</v>
      </c>
      <c r="O111" s="313">
        <v>7.8643948974600004</v>
      </c>
      <c r="P111" s="313">
        <v>334.36525508355004</v>
      </c>
      <c r="Q111" s="313">
        <v>31.316453857709991</v>
      </c>
      <c r="R111" s="313">
        <v>2.3806712299999999</v>
      </c>
      <c r="S111" s="313">
        <v>2.3806712299999999</v>
      </c>
      <c r="T111" s="313">
        <v>2.3806712299999999</v>
      </c>
      <c r="U111" s="313">
        <v>2.3806712299999999</v>
      </c>
      <c r="V111" s="313">
        <v>2.3806712299999999</v>
      </c>
      <c r="W111" s="313"/>
      <c r="X111" s="313"/>
      <c r="Y111" s="313"/>
      <c r="Z111" s="313"/>
      <c r="AA111" s="313"/>
      <c r="AB111" s="313"/>
      <c r="AC111" s="313"/>
      <c r="AD111" s="313">
        <f t="shared" si="0"/>
        <v>1598389.2400359379</v>
      </c>
    </row>
    <row r="112" spans="2:31" s="184" customFormat="1" ht="12.6">
      <c r="B112" s="184" t="s">
        <v>147</v>
      </c>
      <c r="C112" s="312">
        <v>15942.278702483802</v>
      </c>
      <c r="D112" s="312">
        <v>789.97770734140011</v>
      </c>
      <c r="E112" s="313">
        <v>664.26351489216006</v>
      </c>
      <c r="F112" s="313">
        <v>355245.59393891034</v>
      </c>
      <c r="G112" s="313">
        <v>194802.70925964302</v>
      </c>
      <c r="H112" s="313">
        <v>437.5794760718</v>
      </c>
      <c r="I112" s="313">
        <v>128434.06997004226</v>
      </c>
      <c r="J112" s="313">
        <v>459.81028203080007</v>
      </c>
      <c r="K112" s="313">
        <v>178604.29102925191</v>
      </c>
      <c r="L112" s="313">
        <v>40.375512388579992</v>
      </c>
      <c r="M112" s="313">
        <v>49.742344867259995</v>
      </c>
      <c r="N112" s="313">
        <v>24.889626422080003</v>
      </c>
      <c r="O112" s="313">
        <v>27.653234199690001</v>
      </c>
      <c r="P112" s="313">
        <v>399955.18067122996</v>
      </c>
      <c r="Q112" s="313">
        <v>2.3806712299999999</v>
      </c>
      <c r="R112" s="313">
        <v>2.3806712299999999</v>
      </c>
      <c r="S112" s="313">
        <v>2.3806712299999999</v>
      </c>
      <c r="T112" s="313">
        <v>2.3806712299999999</v>
      </c>
      <c r="U112" s="313">
        <v>2.3806712299999999</v>
      </c>
      <c r="V112" s="313">
        <v>2.3806712299999999</v>
      </c>
      <c r="W112" s="313"/>
      <c r="X112" s="313"/>
      <c r="Y112" s="313"/>
      <c r="Z112" s="313"/>
      <c r="AA112" s="313"/>
      <c r="AB112" s="313"/>
      <c r="AC112" s="313"/>
      <c r="AD112" s="313">
        <f t="shared" si="0"/>
        <v>1275492.6992971543</v>
      </c>
    </row>
    <row r="113" spans="2:31" s="184" customFormat="1" ht="12.6">
      <c r="B113" s="184" t="s">
        <v>148</v>
      </c>
      <c r="C113" s="312">
        <v>189701.32468648342</v>
      </c>
      <c r="D113" s="312">
        <v>942.93782235906008</v>
      </c>
      <c r="E113" s="313">
        <v>180500.24966847457</v>
      </c>
      <c r="F113" s="313">
        <v>512.25117233160006</v>
      </c>
      <c r="G113" s="313">
        <v>71789.409261007371</v>
      </c>
      <c r="H113" s="313">
        <v>104923.321843982</v>
      </c>
      <c r="I113" s="313">
        <v>485.37347383489998</v>
      </c>
      <c r="J113" s="313">
        <v>531.54060028171</v>
      </c>
      <c r="K113" s="313">
        <v>133163.32773986683</v>
      </c>
      <c r="L113" s="313">
        <v>15.095478047109999</v>
      </c>
      <c r="M113" s="313">
        <v>2.3806712299999999</v>
      </c>
      <c r="N113" s="313">
        <v>156953.86179567411</v>
      </c>
      <c r="O113" s="313">
        <v>38.357715569859998</v>
      </c>
      <c r="P113" s="313">
        <v>2.3806712299999999</v>
      </c>
      <c r="Q113" s="313">
        <v>3.0672072813400004</v>
      </c>
      <c r="R113" s="313">
        <v>2.3806712299999999</v>
      </c>
      <c r="S113" s="313">
        <v>2.3806712299999999</v>
      </c>
      <c r="T113" s="313">
        <v>2.3806712299999999</v>
      </c>
      <c r="U113" s="313">
        <v>2.3806712299999999</v>
      </c>
      <c r="V113" s="313">
        <v>2.3806712299999999</v>
      </c>
      <c r="W113" s="313"/>
      <c r="X113" s="313">
        <v>67229.598060000004</v>
      </c>
      <c r="Y113" s="313"/>
      <c r="Z113" s="313"/>
      <c r="AA113" s="313"/>
      <c r="AB113" s="313"/>
      <c r="AC113" s="313"/>
      <c r="AD113" s="313">
        <f t="shared" si="0"/>
        <v>906806.3812238042</v>
      </c>
    </row>
    <row r="114" spans="2:31" s="184" customFormat="1" ht="12.6">
      <c r="B114" s="184" t="s">
        <v>149</v>
      </c>
      <c r="C114" s="312">
        <v>22411.870377650095</v>
      </c>
      <c r="D114" s="312">
        <v>807.73023244753995</v>
      </c>
      <c r="E114" s="313">
        <v>457.48306326159008</v>
      </c>
      <c r="F114" s="313">
        <v>424.98539949369996</v>
      </c>
      <c r="G114" s="313">
        <v>435.73558437992006</v>
      </c>
      <c r="H114" s="313">
        <v>627.98984496477999</v>
      </c>
      <c r="I114" s="313">
        <v>469.95805376235</v>
      </c>
      <c r="J114" s="313">
        <v>464.41614859340001</v>
      </c>
      <c r="K114" s="313">
        <v>6.5919230947500003</v>
      </c>
      <c r="L114" s="313">
        <v>41.503264327339998</v>
      </c>
      <c r="M114" s="313">
        <v>8.0450239154800016</v>
      </c>
      <c r="N114" s="313">
        <v>40.184486217689994</v>
      </c>
      <c r="O114" s="313">
        <v>2.3806712299999999</v>
      </c>
      <c r="P114" s="313">
        <v>433.28565051738991</v>
      </c>
      <c r="Q114" s="313">
        <v>31.584127394109998</v>
      </c>
      <c r="R114" s="313">
        <v>2.3806712299999999</v>
      </c>
      <c r="S114" s="313">
        <v>2.3806712299999999</v>
      </c>
      <c r="T114" s="313">
        <v>2.3806712299999999</v>
      </c>
      <c r="U114" s="313">
        <v>2.3806712299999999</v>
      </c>
      <c r="V114" s="313">
        <v>2.3806712299999999</v>
      </c>
      <c r="W114" s="313"/>
      <c r="X114" s="313"/>
      <c r="Y114" s="313"/>
      <c r="Z114" s="313"/>
      <c r="AA114" s="313"/>
      <c r="AB114" s="313"/>
      <c r="AC114" s="313"/>
      <c r="AD114" s="313">
        <f t="shared" si="0"/>
        <v>26675.647207400136</v>
      </c>
    </row>
    <row r="115" spans="2:31" s="184" customFormat="1" ht="12.6">
      <c r="B115" s="314" t="s">
        <v>150</v>
      </c>
      <c r="C115" s="315">
        <f t="shared" ref="C115:AC115" si="1">SUM(C103:C114)</f>
        <v>552097.07567987812</v>
      </c>
      <c r="D115" s="315">
        <f t="shared" si="1"/>
        <v>2015291.5893612353</v>
      </c>
      <c r="E115" s="315">
        <f t="shared" si="1"/>
        <v>1603202.8268231533</v>
      </c>
      <c r="F115" s="315">
        <f t="shared" si="1"/>
        <v>2547508.6880850131</v>
      </c>
      <c r="G115" s="315">
        <f t="shared" si="1"/>
        <v>2448783.6410362148</v>
      </c>
      <c r="H115" s="315">
        <f t="shared" si="1"/>
        <v>1657352.6836792957</v>
      </c>
      <c r="I115" s="315">
        <f t="shared" si="1"/>
        <v>2049783.8573180719</v>
      </c>
      <c r="J115" s="315">
        <f t="shared" si="1"/>
        <v>1149727.6534785156</v>
      </c>
      <c r="K115" s="315">
        <f t="shared" si="1"/>
        <v>1242895.606308534</v>
      </c>
      <c r="L115" s="315">
        <f t="shared" si="1"/>
        <v>1064577.6636004276</v>
      </c>
      <c r="M115" s="315">
        <f t="shared" si="1"/>
        <v>1185751.4207109632</v>
      </c>
      <c r="N115" s="315">
        <f t="shared" si="1"/>
        <v>863879.27205107978</v>
      </c>
      <c r="O115" s="315">
        <f t="shared" si="1"/>
        <v>132859.64381274683</v>
      </c>
      <c r="P115" s="315">
        <f t="shared" si="1"/>
        <v>401235.29923332168</v>
      </c>
      <c r="Q115" s="315">
        <f t="shared" si="1"/>
        <v>135789.9563510039</v>
      </c>
      <c r="R115" s="315">
        <f t="shared" si="1"/>
        <v>810109.97040834313</v>
      </c>
      <c r="S115" s="315">
        <f t="shared" si="1"/>
        <v>141737.46805476001</v>
      </c>
      <c r="T115" s="315">
        <f t="shared" si="1"/>
        <v>28.568054760000006</v>
      </c>
      <c r="U115" s="315">
        <f t="shared" si="1"/>
        <v>428127.13609586016</v>
      </c>
      <c r="V115" s="315">
        <f t="shared" si="1"/>
        <v>376197.31805476022</v>
      </c>
      <c r="W115" s="315">
        <f t="shared" si="1"/>
        <v>341003.48280681</v>
      </c>
      <c r="X115" s="315">
        <f t="shared" si="1"/>
        <v>527490.07696390001</v>
      </c>
      <c r="Y115" s="315">
        <f t="shared" si="1"/>
        <v>15599.9</v>
      </c>
      <c r="Z115" s="315">
        <f t="shared" si="1"/>
        <v>0</v>
      </c>
      <c r="AA115" s="315">
        <f t="shared" si="1"/>
        <v>298645.40957110003</v>
      </c>
      <c r="AB115" s="315">
        <f t="shared" si="1"/>
        <v>98498.95</v>
      </c>
      <c r="AC115" s="315">
        <f t="shared" si="1"/>
        <v>21301.45</v>
      </c>
      <c r="AD115" s="315">
        <f>SUM(AD103:AD114)</f>
        <v>22109476.607539751</v>
      </c>
    </row>
    <row r="116" spans="2:31" s="184" customFormat="1" ht="13.5" customHeight="1">
      <c r="B116" s="317" t="s">
        <v>116</v>
      </c>
      <c r="C116" s="319"/>
      <c r="D116" s="498" t="s">
        <v>276</v>
      </c>
      <c r="E116" s="498"/>
      <c r="F116" s="319"/>
      <c r="G116" s="319"/>
      <c r="H116" s="319"/>
      <c r="I116" s="319"/>
      <c r="J116" s="319"/>
      <c r="K116" s="319"/>
      <c r="L116" s="319"/>
      <c r="M116" s="319"/>
      <c r="O116" s="338"/>
      <c r="P116" s="321"/>
      <c r="R116" s="185"/>
      <c r="AD116" s="318">
        <f>+AD115-'Deuda Interna colones'!DH7</f>
        <v>0</v>
      </c>
      <c r="AE116" s="467">
        <f>SUM(C115:AC115)</f>
        <v>22109476.607539751</v>
      </c>
    </row>
    <row r="117" spans="2:31" s="184" customFormat="1" ht="12.6">
      <c r="B117" s="323"/>
      <c r="C117" s="324"/>
      <c r="D117" s="355" t="e">
        <f>+#REF!+C115+D115+E115+F115+G115+H115</f>
        <v>#REF!</v>
      </c>
      <c r="E117" s="355">
        <f>+'Deuda Interna dólares'!BN82</f>
        <v>538.17999999999995</v>
      </c>
      <c r="F117" s="324"/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4"/>
      <c r="X117" s="324"/>
      <c r="Y117" s="324"/>
      <c r="Z117" s="324"/>
      <c r="AA117" s="324"/>
      <c r="AB117" s="324"/>
      <c r="AC117" s="324"/>
      <c r="AD117" s="324"/>
      <c r="AE117" s="355">
        <f>+AD115-AE116</f>
        <v>0</v>
      </c>
    </row>
    <row r="118" spans="2:31" s="184" customFormat="1" ht="21" customHeight="1">
      <c r="B118" s="159" t="s">
        <v>41</v>
      </c>
      <c r="C118" s="323"/>
      <c r="D118" s="356">
        <v>11370849.655108895</v>
      </c>
      <c r="E118" s="356">
        <v>5474.2922464100002</v>
      </c>
      <c r="F118" s="323"/>
      <c r="G118" s="323"/>
      <c r="H118" s="323"/>
      <c r="I118" s="323"/>
      <c r="J118" s="323"/>
      <c r="K118" s="323"/>
      <c r="L118" s="323"/>
      <c r="M118" s="323"/>
      <c r="N118" s="323"/>
      <c r="O118" s="323"/>
      <c r="S118" s="185"/>
    </row>
    <row r="119" spans="2:31" s="184" customFormat="1" ht="12.6">
      <c r="B119" s="312"/>
      <c r="D119" s="357">
        <f>+E118*E117</f>
        <v>2946154.6011729338</v>
      </c>
      <c r="E119" s="189"/>
      <c r="S119" s="185"/>
    </row>
    <row r="120" spans="2:31" s="184" customFormat="1" ht="12.6">
      <c r="B120" s="312"/>
      <c r="D120" s="357">
        <f>+D118+D119</f>
        <v>14317004.256281829</v>
      </c>
      <c r="E120" s="357"/>
      <c r="S120" s="185"/>
    </row>
    <row r="121" spans="2:31" s="184" customFormat="1" ht="15">
      <c r="B121" s="497" t="str">
        <f>+H6</f>
        <v>Gobierno Central de Costa Rica</v>
      </c>
      <c r="C121" s="497"/>
      <c r="D121" s="497"/>
      <c r="E121" s="497"/>
      <c r="F121" s="497"/>
      <c r="G121" s="497"/>
      <c r="H121" s="497"/>
      <c r="I121" s="497"/>
      <c r="J121" s="497"/>
      <c r="K121" s="497"/>
      <c r="L121" s="497"/>
      <c r="M121" s="497"/>
      <c r="N121" s="497"/>
      <c r="O121" s="497"/>
      <c r="P121" s="497"/>
      <c r="Q121" s="497"/>
      <c r="R121" s="497"/>
      <c r="S121" s="497"/>
      <c r="T121" s="497"/>
      <c r="U121" s="497"/>
      <c r="V121" s="497"/>
      <c r="W121" s="497"/>
      <c r="X121" s="497"/>
      <c r="Y121" s="497"/>
      <c r="Z121" s="497"/>
      <c r="AA121" s="497"/>
      <c r="AB121" s="497"/>
      <c r="AC121" s="497"/>
      <c r="AD121" s="497"/>
      <c r="AE121" s="497"/>
    </row>
    <row r="122" spans="2:31" s="184" customFormat="1" ht="15">
      <c r="B122" s="497" t="str">
        <f>+H7</f>
        <v>Perfil de Vencimientos Deuda Interna</v>
      </c>
      <c r="C122" s="497"/>
      <c r="D122" s="497"/>
      <c r="E122" s="497"/>
      <c r="F122" s="497"/>
      <c r="G122" s="497"/>
      <c r="H122" s="497"/>
      <c r="I122" s="497"/>
      <c r="J122" s="497"/>
      <c r="K122" s="497"/>
      <c r="L122" s="497"/>
      <c r="M122" s="497"/>
      <c r="N122" s="497"/>
      <c r="O122" s="497"/>
      <c r="P122" s="497"/>
      <c r="Q122" s="497"/>
      <c r="R122" s="497"/>
      <c r="S122" s="497"/>
      <c r="T122" s="497"/>
      <c r="U122" s="497"/>
      <c r="V122" s="497"/>
      <c r="W122" s="497"/>
      <c r="X122" s="497"/>
      <c r="Y122" s="497"/>
      <c r="Z122" s="497"/>
      <c r="AA122" s="497"/>
      <c r="AB122" s="497"/>
      <c r="AC122" s="497"/>
      <c r="AD122" s="497"/>
      <c r="AE122" s="497"/>
    </row>
    <row r="123" spans="2:31" s="184" customFormat="1" ht="15">
      <c r="B123" s="497" t="str">
        <f>+B99</f>
        <v>AL 31 de Julio del 2025</v>
      </c>
      <c r="C123" s="497"/>
      <c r="D123" s="497"/>
      <c r="E123" s="497"/>
      <c r="F123" s="497"/>
      <c r="G123" s="497"/>
      <c r="H123" s="497"/>
      <c r="I123" s="497"/>
      <c r="J123" s="497"/>
      <c r="K123" s="497"/>
      <c r="L123" s="497"/>
      <c r="M123" s="497"/>
      <c r="N123" s="497"/>
      <c r="O123" s="497"/>
      <c r="P123" s="497"/>
      <c r="Q123" s="497"/>
      <c r="R123" s="497"/>
      <c r="S123" s="497"/>
      <c r="T123" s="497"/>
      <c r="U123" s="497"/>
      <c r="V123" s="497"/>
      <c r="W123" s="497"/>
      <c r="X123" s="497"/>
      <c r="Y123" s="497"/>
      <c r="Z123" s="497"/>
      <c r="AA123" s="497"/>
      <c r="AB123" s="497"/>
      <c r="AC123" s="497"/>
      <c r="AD123" s="497"/>
      <c r="AE123" s="497"/>
    </row>
    <row r="124" spans="2:31" s="184" customFormat="1" ht="15">
      <c r="B124" s="499" t="str">
        <f>+H10</f>
        <v>-millones de dólares-</v>
      </c>
      <c r="C124" s="499"/>
      <c r="D124" s="499"/>
      <c r="E124" s="499"/>
      <c r="F124" s="499"/>
      <c r="G124" s="499"/>
      <c r="H124" s="499"/>
      <c r="I124" s="499"/>
      <c r="J124" s="499"/>
      <c r="K124" s="499"/>
      <c r="L124" s="499"/>
      <c r="M124" s="499"/>
      <c r="N124" s="499"/>
      <c r="O124" s="499"/>
      <c r="P124" s="499"/>
      <c r="Q124" s="499"/>
      <c r="R124" s="499"/>
      <c r="S124" s="499"/>
      <c r="T124" s="499"/>
      <c r="U124" s="499"/>
      <c r="V124" s="499"/>
      <c r="W124" s="499"/>
      <c r="X124" s="499"/>
      <c r="Y124" s="499"/>
      <c r="Z124" s="499"/>
      <c r="AA124" s="499"/>
      <c r="AB124" s="499"/>
      <c r="AC124" s="499"/>
      <c r="AD124" s="499"/>
      <c r="AE124" s="500"/>
    </row>
    <row r="125" spans="2:31" s="184" customFormat="1" ht="12.6">
      <c r="B125" s="310" t="s">
        <v>137</v>
      </c>
      <c r="C125" s="311">
        <v>2025</v>
      </c>
      <c r="D125" s="311">
        <v>2026</v>
      </c>
      <c r="E125" s="311">
        <v>2027</v>
      </c>
      <c r="F125" s="311">
        <v>2028</v>
      </c>
      <c r="G125" s="311">
        <v>2029</v>
      </c>
      <c r="H125" s="311">
        <v>2030</v>
      </c>
      <c r="I125" s="311">
        <v>2031</v>
      </c>
      <c r="J125" s="311">
        <v>2032</v>
      </c>
      <c r="K125" s="311">
        <v>2033</v>
      </c>
      <c r="L125" s="311">
        <v>2034</v>
      </c>
      <c r="M125" s="311">
        <v>2035</v>
      </c>
      <c r="N125" s="311">
        <v>2036</v>
      </c>
      <c r="O125" s="311">
        <v>2037</v>
      </c>
      <c r="P125" s="311">
        <v>2038</v>
      </c>
      <c r="Q125" s="311">
        <v>2039</v>
      </c>
      <c r="R125" s="311">
        <v>2040</v>
      </c>
      <c r="S125" s="311">
        <v>2041</v>
      </c>
      <c r="T125" s="311">
        <v>2042</v>
      </c>
      <c r="U125" s="311">
        <v>2043</v>
      </c>
      <c r="V125" s="311">
        <v>2044</v>
      </c>
      <c r="W125" s="311">
        <v>2045</v>
      </c>
      <c r="X125" s="311">
        <v>2046</v>
      </c>
      <c r="Y125" s="311">
        <v>2047</v>
      </c>
      <c r="Z125" s="311">
        <v>2048</v>
      </c>
      <c r="AA125" s="311">
        <v>2049</v>
      </c>
      <c r="AB125" s="311">
        <v>2050</v>
      </c>
      <c r="AC125" s="311">
        <v>2051</v>
      </c>
      <c r="AD125" s="311" t="s">
        <v>151</v>
      </c>
    </row>
    <row r="126" spans="2:31" s="184" customFormat="1" ht="12.6">
      <c r="B126" s="184" t="s">
        <v>138</v>
      </c>
      <c r="C126" s="312"/>
      <c r="D126" s="312">
        <v>764.1600455434326</v>
      </c>
      <c r="E126" s="312">
        <v>3.893981820694179</v>
      </c>
      <c r="F126" s="312">
        <v>872.36222321724188</v>
      </c>
      <c r="G126" s="312">
        <v>348.28289406914143</v>
      </c>
      <c r="H126" s="312">
        <v>0.83517426737416744</v>
      </c>
      <c r="I126" s="312">
        <v>0.85236803737416733</v>
      </c>
      <c r="J126" s="312">
        <v>0.90886541737416748</v>
      </c>
      <c r="K126" s="312">
        <v>0.95995230402782727</v>
      </c>
      <c r="L126" s="312">
        <v>55.33797133565227</v>
      </c>
      <c r="M126" s="312">
        <v>0.12829331805350597</v>
      </c>
      <c r="N126" s="312">
        <v>4.6917173741673557E-3</v>
      </c>
      <c r="O126" s="312">
        <v>4.6917173741673557E-3</v>
      </c>
      <c r="P126" s="312">
        <v>4.6917173741673557E-3</v>
      </c>
      <c r="Q126" s="312">
        <v>4.6917173741673557E-3</v>
      </c>
      <c r="R126" s="312">
        <v>1596.1278244279492</v>
      </c>
      <c r="S126" s="312">
        <v>4.6917173741673557E-3</v>
      </c>
      <c r="T126" s="312">
        <v>4.6917173741673557E-3</v>
      </c>
      <c r="U126" s="312">
        <v>4.6917173741673557E-3</v>
      </c>
      <c r="V126" s="312">
        <v>4.6917173741673557E-3</v>
      </c>
      <c r="W126" s="312">
        <v>4.6917189113554842E-3</v>
      </c>
      <c r="X126" s="312"/>
      <c r="Y126" s="312"/>
      <c r="Z126" s="312"/>
      <c r="AA126" s="312"/>
      <c r="AB126" s="312"/>
      <c r="AC126" s="312"/>
      <c r="AD126" s="313">
        <f t="shared" ref="AD126:AD137" si="2">SUM(C126:AC126)</f>
        <v>3643.8918192162205</v>
      </c>
    </row>
    <row r="127" spans="2:31" s="184" customFormat="1" ht="12.6">
      <c r="B127" s="184" t="s">
        <v>139</v>
      </c>
      <c r="C127" s="312"/>
      <c r="D127" s="312">
        <v>746.50072430845319</v>
      </c>
      <c r="E127" s="312">
        <v>866.21917658628263</v>
      </c>
      <c r="F127" s="312">
        <v>574.5724109048158</v>
      </c>
      <c r="G127" s="312">
        <v>715.40384575775704</v>
      </c>
      <c r="H127" s="312">
        <v>747.08430930779866</v>
      </c>
      <c r="I127" s="312">
        <v>1.4884927582532421</v>
      </c>
      <c r="J127" s="312">
        <v>0.92173222276540145</v>
      </c>
      <c r="K127" s="312">
        <v>0.98836107278162066</v>
      </c>
      <c r="L127" s="312">
        <v>988.9263750733237</v>
      </c>
      <c r="M127" s="312">
        <v>7.7304945112135898E-2</v>
      </c>
      <c r="N127" s="312">
        <v>541.53363328354214</v>
      </c>
      <c r="O127" s="312">
        <v>4.6917173741673557E-3</v>
      </c>
      <c r="P127" s="312">
        <v>0.78051809139844697</v>
      </c>
      <c r="Q127" s="312">
        <v>0.13250973667857002</v>
      </c>
      <c r="R127" s="312">
        <v>8.3663460738993348E-2</v>
      </c>
      <c r="S127" s="312">
        <v>4.6917173741673557E-3</v>
      </c>
      <c r="T127" s="312">
        <v>4.6917173741673557E-3</v>
      </c>
      <c r="U127" s="312">
        <v>4.6917173741673557E-3</v>
      </c>
      <c r="V127" s="312">
        <v>4.6917173741673557E-3</v>
      </c>
      <c r="W127" s="312"/>
      <c r="X127" s="312"/>
      <c r="Y127" s="312"/>
      <c r="Z127" s="312"/>
      <c r="AA127" s="312"/>
      <c r="AB127" s="312"/>
      <c r="AC127" s="312"/>
      <c r="AD127" s="313">
        <f t="shared" si="2"/>
        <v>5184.7365160965728</v>
      </c>
    </row>
    <row r="128" spans="2:31" s="184" customFormat="1" ht="12.6">
      <c r="B128" s="184" t="s">
        <v>140</v>
      </c>
      <c r="C128" s="312"/>
      <c r="D128" s="312">
        <v>188.63981684062952</v>
      </c>
      <c r="E128" s="312">
        <v>685.94437848265602</v>
      </c>
      <c r="F128" s="312">
        <v>940.28069470896037</v>
      </c>
      <c r="G128" s="312">
        <v>1.0769751384776516</v>
      </c>
      <c r="H128" s="312">
        <v>0.95374895594336062</v>
      </c>
      <c r="I128" s="312">
        <v>793.77468956898031</v>
      </c>
      <c r="J128" s="312">
        <v>761.22224221215117</v>
      </c>
      <c r="K128" s="312">
        <v>1.0856286535172441</v>
      </c>
      <c r="L128" s="312">
        <v>9.1044790960939648E-3</v>
      </c>
      <c r="M128" s="312">
        <v>464.89731136076284</v>
      </c>
      <c r="N128" s="312">
        <v>0.23828920602191475</v>
      </c>
      <c r="O128" s="312">
        <v>256.89226017246773</v>
      </c>
      <c r="P128" s="312">
        <v>0.1953331830851365</v>
      </c>
      <c r="Q128" s="312">
        <v>7.1773380880335802E-2</v>
      </c>
      <c r="R128" s="312">
        <v>4.6917173741673557E-3</v>
      </c>
      <c r="S128" s="312">
        <v>279.27807471370852</v>
      </c>
      <c r="T128" s="312">
        <v>4.6917173741673557E-3</v>
      </c>
      <c r="U128" s="312">
        <v>4.6917173741673557E-3</v>
      </c>
      <c r="V128" s="312">
        <v>4.6917173741673557E-3</v>
      </c>
      <c r="W128" s="312"/>
      <c r="X128" s="312"/>
      <c r="Y128" s="312"/>
      <c r="Z128" s="312"/>
      <c r="AA128" s="312"/>
      <c r="AB128" s="312"/>
      <c r="AC128" s="312"/>
      <c r="AD128" s="313">
        <f t="shared" si="2"/>
        <v>4374.5790879268343</v>
      </c>
    </row>
    <row r="129" spans="2:33" s="184" customFormat="1" ht="12.6">
      <c r="B129" s="184" t="s">
        <v>141</v>
      </c>
      <c r="C129" s="312"/>
      <c r="D129" s="312">
        <v>105.90362247544481</v>
      </c>
      <c r="E129" s="312">
        <v>86.699217160094065</v>
      </c>
      <c r="F129" s="312">
        <v>0.81983162092008588</v>
      </c>
      <c r="G129" s="312">
        <v>1127.622062254668</v>
      </c>
      <c r="H129" s="312">
        <v>0.89954121568038314</v>
      </c>
      <c r="I129" s="312">
        <v>152.93221114023427</v>
      </c>
      <c r="J129" s="312">
        <v>117.78808271518642</v>
      </c>
      <c r="K129" s="312">
        <v>0.98917628887274833</v>
      </c>
      <c r="L129" s="312">
        <v>233.04466104917751</v>
      </c>
      <c r="M129" s="312">
        <v>54.493146656183988</v>
      </c>
      <c r="N129" s="312">
        <v>1.7786327668752711</v>
      </c>
      <c r="O129" s="312">
        <v>1.3272395529462772E-2</v>
      </c>
      <c r="P129" s="312">
        <v>5.0434829610776074E-3</v>
      </c>
      <c r="Q129" s="312">
        <v>266.97615643898166</v>
      </c>
      <c r="R129" s="312">
        <v>1.6305328754700248E-2</v>
      </c>
      <c r="S129" s="312">
        <v>4.6917173741673557E-3</v>
      </c>
      <c r="T129" s="312">
        <v>4.6917173741673557E-3</v>
      </c>
      <c r="U129" s="312">
        <v>4.6917173741673557E-3</v>
      </c>
      <c r="V129" s="312">
        <v>741.34076439878208</v>
      </c>
      <c r="W129" s="312"/>
      <c r="X129" s="312"/>
      <c r="Y129" s="312">
        <v>30.743565488155767</v>
      </c>
      <c r="AB129" s="312">
        <v>194.1172007410035</v>
      </c>
      <c r="AC129" s="312">
        <v>41.979918016633164</v>
      </c>
      <c r="AD129" s="313">
        <f t="shared" si="2"/>
        <v>3158.1764867862612</v>
      </c>
      <c r="AE129" s="339"/>
    </row>
    <row r="130" spans="2:33" s="184" customFormat="1" ht="12.6">
      <c r="B130" s="184" t="s">
        <v>142</v>
      </c>
      <c r="C130" s="312"/>
      <c r="D130" s="312">
        <v>477.81817273302909</v>
      </c>
      <c r="E130" s="312">
        <v>306.48099978752316</v>
      </c>
      <c r="F130" s="312">
        <v>117.46132821883151</v>
      </c>
      <c r="G130" s="312">
        <v>258.27115857081787</v>
      </c>
      <c r="H130" s="312">
        <v>111.05582159737418</v>
      </c>
      <c r="I130" s="312">
        <v>462.35262643853355</v>
      </c>
      <c r="J130" s="312">
        <v>188.54561427737417</v>
      </c>
      <c r="K130" s="312">
        <v>294.82061215142028</v>
      </c>
      <c r="L130" s="312">
        <v>688.32298770905174</v>
      </c>
      <c r="M130" s="312">
        <v>0.15829871711609711</v>
      </c>
      <c r="N130" s="312">
        <v>8.8699807817330806E-2</v>
      </c>
      <c r="O130" s="312">
        <v>4.4616160693810256</v>
      </c>
      <c r="P130" s="312">
        <v>4.6917173741673557E-3</v>
      </c>
      <c r="Q130" s="312">
        <v>0.14682109542647112</v>
      </c>
      <c r="R130" s="312">
        <v>4.6917173741673557E-3</v>
      </c>
      <c r="S130" s="312">
        <v>4.6917173741673557E-3</v>
      </c>
      <c r="T130" s="312">
        <v>4.6917173741673557E-3</v>
      </c>
      <c r="U130" s="312">
        <v>4.6917173741673557E-3</v>
      </c>
      <c r="V130" s="312">
        <v>4.6917173741673557E-3</v>
      </c>
      <c r="W130" s="312"/>
      <c r="X130" s="312"/>
      <c r="Y130" s="312"/>
      <c r="Z130" s="312"/>
      <c r="AA130" s="312"/>
      <c r="AB130" s="312"/>
      <c r="AC130" s="312"/>
      <c r="AD130" s="313">
        <f t="shared" si="2"/>
        <v>2910.0129074779402</v>
      </c>
    </row>
    <row r="131" spans="2:33" s="184" customFormat="1" ht="12.6">
      <c r="B131" s="184" t="s">
        <v>143</v>
      </c>
      <c r="C131" s="312"/>
      <c r="D131" s="312">
        <v>343.67326765220827</v>
      </c>
      <c r="E131" s="312">
        <v>80.176389081130452</v>
      </c>
      <c r="F131" s="312">
        <v>530.36310388672621</v>
      </c>
      <c r="G131" s="312">
        <v>945.69960014915011</v>
      </c>
      <c r="H131" s="312">
        <v>986.23294590957994</v>
      </c>
      <c r="I131" s="312">
        <v>946.57352314475281</v>
      </c>
      <c r="J131" s="312">
        <v>64.259981366895943</v>
      </c>
      <c r="K131" s="312">
        <v>722.53849076513961</v>
      </c>
      <c r="L131" s="312">
        <v>132.01066183200788</v>
      </c>
      <c r="M131" s="312">
        <v>678.16922418962099</v>
      </c>
      <c r="N131" s="312">
        <v>797.60572582895065</v>
      </c>
      <c r="O131" s="312">
        <v>0.15405973330024436</v>
      </c>
      <c r="P131" s="312">
        <v>5.5943449572543446E-3</v>
      </c>
      <c r="Q131" s="312">
        <v>3.8886979563202077E-2</v>
      </c>
      <c r="R131" s="312">
        <v>0.17502287534909933</v>
      </c>
      <c r="S131" s="312">
        <v>4.6917173741673557E-3</v>
      </c>
      <c r="T131" s="312">
        <v>4.6917173741673557E-3</v>
      </c>
      <c r="U131" s="312">
        <v>4.6917173741673557E-3</v>
      </c>
      <c r="V131" s="312">
        <v>4.6917173741673557E-3</v>
      </c>
      <c r="W131" s="312"/>
      <c r="X131" s="312">
        <v>182.85542548579087</v>
      </c>
      <c r="Y131" s="312"/>
      <c r="Z131" s="312"/>
      <c r="AA131" s="312"/>
      <c r="AB131" s="312"/>
      <c r="AC131" s="312"/>
      <c r="AD131" s="313">
        <f t="shared" si="2"/>
        <v>6410.5506700946198</v>
      </c>
    </row>
    <row r="132" spans="2:33" s="184" customFormat="1" ht="12.6">
      <c r="B132" s="184" t="s">
        <v>144</v>
      </c>
      <c r="C132" s="312"/>
      <c r="D132" s="312">
        <v>379.96118625313699</v>
      </c>
      <c r="E132" s="312">
        <v>234.88314676896107</v>
      </c>
      <c r="F132" s="312">
        <v>0.82066646265933563</v>
      </c>
      <c r="G132" s="312">
        <v>0.82314456737416752</v>
      </c>
      <c r="H132" s="312">
        <v>115.91409687258577</v>
      </c>
      <c r="I132" s="312">
        <v>435.18691717773714</v>
      </c>
      <c r="J132" s="312">
        <v>211.93651382045257</v>
      </c>
      <c r="K132" s="312">
        <v>615.6667104869864</v>
      </c>
      <c r="L132" s="312">
        <v>2.7099231148890467E-2</v>
      </c>
      <c r="M132" s="312">
        <v>4.6917173741673557E-3</v>
      </c>
      <c r="N132" s="312">
        <v>51.690398756494169</v>
      </c>
      <c r="O132" s="312">
        <v>4.1722212986914184E-2</v>
      </c>
      <c r="P132" s="312">
        <v>4.6917173741673557E-3</v>
      </c>
      <c r="Q132" s="312">
        <v>4.6917173741673557E-3</v>
      </c>
      <c r="R132" s="312">
        <v>9.1815001238520377E-2</v>
      </c>
      <c r="S132" s="312">
        <v>4.6917173741673557E-3</v>
      </c>
      <c r="T132" s="312">
        <v>4.6917173741673557E-3</v>
      </c>
      <c r="U132" s="312">
        <v>843.68166156700556</v>
      </c>
      <c r="V132" s="312">
        <v>4.6917173741673557E-3</v>
      </c>
      <c r="W132" s="312">
        <v>672.02928961176144</v>
      </c>
      <c r="X132" s="312">
        <v>724.20475918154591</v>
      </c>
      <c r="Y132" s="312"/>
      <c r="Z132" s="312"/>
      <c r="AA132" s="312">
        <v>588.55663862500489</v>
      </c>
      <c r="AB132" s="312"/>
      <c r="AC132" s="312"/>
      <c r="AD132" s="313">
        <f t="shared" si="2"/>
        <v>4875.5439169013252</v>
      </c>
    </row>
    <row r="133" spans="2:33" s="184" customFormat="1" ht="12.6">
      <c r="B133" s="184" t="s">
        <v>145</v>
      </c>
      <c r="C133" s="312">
        <v>222.14650300884514</v>
      </c>
      <c r="D133" s="312">
        <v>491.26598701153637</v>
      </c>
      <c r="E133" s="312">
        <v>536.40213307281579</v>
      </c>
      <c r="F133" s="312">
        <v>1281.0780135251705</v>
      </c>
      <c r="G133" s="312">
        <v>0.90794153426540147</v>
      </c>
      <c r="H133" s="312">
        <v>226.62008778494703</v>
      </c>
      <c r="I133" s="312">
        <v>697.28484723552447</v>
      </c>
      <c r="J133" s="312">
        <v>916.44132450846519</v>
      </c>
      <c r="K133" s="312">
        <v>9.1712370521087064E-2</v>
      </c>
      <c r="L133" s="312">
        <v>0.14603518434746363</v>
      </c>
      <c r="M133" s="312">
        <v>1138.7728287759637</v>
      </c>
      <c r="N133" s="312">
        <v>7.5464355770111555E-2</v>
      </c>
      <c r="O133" s="312">
        <v>0.11108000793494539</v>
      </c>
      <c r="P133" s="312">
        <v>4.6917173741673557E-3</v>
      </c>
      <c r="Q133" s="312">
        <v>9.8371994776930358E-2</v>
      </c>
      <c r="R133" s="312">
        <v>4.6917173741673557E-3</v>
      </c>
      <c r="S133" s="312">
        <v>4.6917173741673557E-3</v>
      </c>
      <c r="T133" s="312">
        <v>4.6917173741673557E-3</v>
      </c>
      <c r="U133" s="312">
        <v>4.6917173741673557E-3</v>
      </c>
      <c r="V133" s="312">
        <v>4.6917173741673557E-3</v>
      </c>
      <c r="W133" s="312"/>
      <c r="X133" s="312"/>
      <c r="Y133" s="312"/>
      <c r="Z133" s="312"/>
      <c r="AA133" s="312"/>
      <c r="AB133" s="312"/>
      <c r="AC133" s="312"/>
      <c r="AD133" s="313">
        <f t="shared" si="2"/>
        <v>5511.4704806751288</v>
      </c>
    </row>
    <row r="134" spans="2:33" s="184" customFormat="1" ht="12.6">
      <c r="B134" s="184" t="s">
        <v>146</v>
      </c>
      <c r="C134" s="312">
        <v>416.45978352550674</v>
      </c>
      <c r="D134" s="312">
        <v>468.71417138631318</v>
      </c>
      <c r="E134" s="312">
        <v>0.88670032628912931</v>
      </c>
      <c r="F134" s="312">
        <v>0.80594954737416735</v>
      </c>
      <c r="G134" s="312">
        <v>901.61634495055216</v>
      </c>
      <c r="H134" s="312">
        <v>867.76068990653482</v>
      </c>
      <c r="I134" s="312">
        <v>294.17940001875542</v>
      </c>
      <c r="J134" s="312">
        <v>0.93706880246233892</v>
      </c>
      <c r="K134" s="312">
        <v>197.87058056543856</v>
      </c>
      <c r="L134" s="312">
        <v>4.6917173741673557E-3</v>
      </c>
      <c r="M134" s="312">
        <v>4.6917173741673557E-3</v>
      </c>
      <c r="N134" s="312">
        <v>3.230658286935871E-2</v>
      </c>
      <c r="O134" s="312">
        <v>1.5498787784202436E-2</v>
      </c>
      <c r="P134" s="312">
        <v>0.65895166742254929</v>
      </c>
      <c r="Q134" s="312">
        <v>6.1717027034231979E-2</v>
      </c>
      <c r="R134" s="312">
        <v>4.6917173741673557E-3</v>
      </c>
      <c r="S134" s="312">
        <v>4.6917173741673557E-3</v>
      </c>
      <c r="T134" s="312">
        <v>4.6917173741673557E-3</v>
      </c>
      <c r="U134" s="312">
        <v>4.6917173741673557E-3</v>
      </c>
      <c r="V134" s="312">
        <v>4.6917173741673557E-3</v>
      </c>
      <c r="W134" s="312"/>
      <c r="X134" s="312"/>
      <c r="Y134" s="312"/>
      <c r="Z134" s="312"/>
      <c r="AA134" s="312"/>
      <c r="AB134" s="312"/>
      <c r="AC134" s="312"/>
      <c r="AD134" s="313">
        <f t="shared" si="2"/>
        <v>3150.0320051159551</v>
      </c>
    </row>
    <row r="135" spans="2:33" s="184" customFormat="1" ht="12.6">
      <c r="B135" s="184" t="s">
        <v>147</v>
      </c>
      <c r="C135" s="312">
        <v>31.41830968918017</v>
      </c>
      <c r="D135" s="312">
        <v>1.5568517349363444</v>
      </c>
      <c r="E135" s="312">
        <v>1.3090999859921961</v>
      </c>
      <c r="F135" s="312">
        <v>700.10167896202449</v>
      </c>
      <c r="G135" s="312">
        <v>383.90822052667022</v>
      </c>
      <c r="H135" s="312">
        <v>0.86236150737416717</v>
      </c>
      <c r="I135" s="312">
        <v>253.11195847629628</v>
      </c>
      <c r="J135" s="312">
        <v>0.90617295737416736</v>
      </c>
      <c r="K135" s="312">
        <v>351.98512283562309</v>
      </c>
      <c r="L135" s="312">
        <v>7.9570202965157058E-2</v>
      </c>
      <c r="M135" s="312">
        <v>9.802992563805131E-2</v>
      </c>
      <c r="N135" s="312">
        <v>4.9051331090772927E-2</v>
      </c>
      <c r="O135" s="312">
        <v>5.4497722201903742E-2</v>
      </c>
      <c r="P135" s="312">
        <v>788.21327632184375</v>
      </c>
      <c r="Q135" s="312">
        <v>4.6917173741673557E-3</v>
      </c>
      <c r="R135" s="312">
        <v>4.6917173741673557E-3</v>
      </c>
      <c r="S135" s="312">
        <v>4.6917173741673557E-3</v>
      </c>
      <c r="T135" s="312">
        <v>4.6917173741673557E-3</v>
      </c>
      <c r="U135" s="312">
        <v>4.6917173741673557E-3</v>
      </c>
      <c r="V135" s="312">
        <v>4.6917173741673557E-3</v>
      </c>
      <c r="W135" s="312"/>
      <c r="X135" s="312"/>
      <c r="Y135" s="312"/>
      <c r="Z135" s="312"/>
      <c r="AA135" s="312"/>
      <c r="AB135" s="312"/>
      <c r="AC135" s="312"/>
      <c r="AD135" s="313">
        <f t="shared" si="2"/>
        <v>2513.6823524834549</v>
      </c>
      <c r="AE135" s="318"/>
    </row>
    <row r="136" spans="2:33" s="184" customFormat="1" ht="12.6">
      <c r="B136" s="184" t="s">
        <v>148</v>
      </c>
      <c r="C136" s="312">
        <v>373.85464642009265</v>
      </c>
      <c r="D136" s="312">
        <v>1.8582984950515549</v>
      </c>
      <c r="E136" s="312">
        <v>355.72159092758375</v>
      </c>
      <c r="F136" s="312">
        <v>1.0095210522478422</v>
      </c>
      <c r="G136" s="312">
        <v>141.47926621143708</v>
      </c>
      <c r="H136" s="312">
        <v>206.77805731737416</v>
      </c>
      <c r="I136" s="312">
        <v>0.9565517201428797</v>
      </c>
      <c r="J136" s="312">
        <v>1.0475357697404715</v>
      </c>
      <c r="K136" s="312">
        <v>262.43216219279265</v>
      </c>
      <c r="L136" s="312">
        <v>2.9749473901521415E-2</v>
      </c>
      <c r="M136" s="312">
        <v>4.6917173741673557E-3</v>
      </c>
      <c r="N136" s="312">
        <v>309.31745259484069</v>
      </c>
      <c r="O136" s="312">
        <v>7.5593621792321944E-2</v>
      </c>
      <c r="P136" s="312">
        <v>4.6917173741673557E-3</v>
      </c>
      <c r="Q136" s="312">
        <v>6.0447110506877929E-3</v>
      </c>
      <c r="R136" s="312">
        <v>4.6917173741673557E-3</v>
      </c>
      <c r="S136" s="312">
        <v>4.6917173741673557E-3</v>
      </c>
      <c r="T136" s="312">
        <v>4.6917173741673557E-3</v>
      </c>
      <c r="U136" s="312">
        <v>4.6917173741673557E-3</v>
      </c>
      <c r="V136" s="312">
        <v>4.6917173741673557E-3</v>
      </c>
      <c r="W136" s="312"/>
      <c r="X136" s="312">
        <v>132.49299999999999</v>
      </c>
      <c r="Y136" s="312"/>
      <c r="Z136" s="312"/>
      <c r="AA136" s="312"/>
      <c r="AB136" s="312"/>
      <c r="AC136" s="312"/>
      <c r="AD136" s="313">
        <f t="shared" si="2"/>
        <v>1787.0923125296681</v>
      </c>
    </row>
    <row r="137" spans="2:33" s="184" customFormat="1" ht="12.6">
      <c r="B137" s="184" t="s">
        <v>149</v>
      </c>
      <c r="C137" s="312">
        <v>44.168283429210717</v>
      </c>
      <c r="D137" s="312">
        <v>1.591837594985495</v>
      </c>
      <c r="E137" s="312">
        <v>0.90158658165147221</v>
      </c>
      <c r="F137" s="312">
        <v>0.83754168044952892</v>
      </c>
      <c r="G137" s="312">
        <v>0.8587276504274961</v>
      </c>
      <c r="H137" s="312">
        <v>1.2376135055078237</v>
      </c>
      <c r="I137" s="312">
        <v>0.92617171921160002</v>
      </c>
      <c r="J137" s="312">
        <v>0.9152499873741673</v>
      </c>
      <c r="K137" s="312">
        <v>1.2991058875783374E-2</v>
      </c>
      <c r="L137" s="312">
        <v>8.1792724621299912E-2</v>
      </c>
      <c r="M137" s="312">
        <v>1.5854763145875212E-2</v>
      </c>
      <c r="N137" s="312">
        <v>7.9193737372768108E-2</v>
      </c>
      <c r="O137" s="312">
        <v>4.6917173741673557E-3</v>
      </c>
      <c r="P137" s="312">
        <v>0.85389943344249364</v>
      </c>
      <c r="Q137" s="312">
        <v>6.2244545729592829E-2</v>
      </c>
      <c r="R137" s="312">
        <v>4.6917173741673557E-3</v>
      </c>
      <c r="S137" s="312">
        <v>4.6917173741673557E-3</v>
      </c>
      <c r="T137" s="312">
        <v>4.6917173741673557E-3</v>
      </c>
      <c r="U137" s="312">
        <v>4.6917173741673557E-3</v>
      </c>
      <c r="V137" s="312">
        <v>4.6917173741673557E-3</v>
      </c>
      <c r="W137" s="312"/>
      <c r="X137" s="312"/>
      <c r="Y137" s="312"/>
      <c r="Z137" s="312"/>
      <c r="AA137" s="312"/>
      <c r="AB137" s="312"/>
      <c r="AC137" s="312"/>
      <c r="AD137" s="313">
        <f t="shared" si="2"/>
        <v>52.571138716251099</v>
      </c>
    </row>
    <row r="138" spans="2:33" s="184" customFormat="1" ht="12.6">
      <c r="B138" s="314" t="s">
        <v>150</v>
      </c>
      <c r="C138" s="315">
        <f t="shared" ref="C138:AD138" si="3">SUM(C126:C137)</f>
        <v>1088.0475260728356</v>
      </c>
      <c r="D138" s="315">
        <f t="shared" si="3"/>
        <v>3971.6439820291571</v>
      </c>
      <c r="E138" s="315">
        <f t="shared" si="3"/>
        <v>3159.5184005816736</v>
      </c>
      <c r="F138" s="315">
        <f t="shared" si="3"/>
        <v>5020.5129637874206</v>
      </c>
      <c r="G138" s="315">
        <f t="shared" si="3"/>
        <v>4825.9501813807392</v>
      </c>
      <c r="H138" s="315">
        <f t="shared" si="3"/>
        <v>3266.234448148075</v>
      </c>
      <c r="I138" s="315">
        <f t="shared" si="3"/>
        <v>4039.6197574357961</v>
      </c>
      <c r="J138" s="315">
        <f t="shared" si="3"/>
        <v>2265.8303840576164</v>
      </c>
      <c r="K138" s="315">
        <f t="shared" si="3"/>
        <v>2449.4415007459966</v>
      </c>
      <c r="L138" s="315">
        <f t="shared" si="3"/>
        <v>2098.0207000126675</v>
      </c>
      <c r="M138" s="315">
        <f t="shared" si="3"/>
        <v>2336.8243678037193</v>
      </c>
      <c r="N138" s="315">
        <f t="shared" si="3"/>
        <v>1702.4935399690194</v>
      </c>
      <c r="O138" s="315">
        <f t="shared" si="3"/>
        <v>261.83367587550129</v>
      </c>
      <c r="P138" s="315">
        <f t="shared" si="3"/>
        <v>790.73607511198156</v>
      </c>
      <c r="Q138" s="315">
        <f t="shared" si="3"/>
        <v>267.60860106224408</v>
      </c>
      <c r="R138" s="315">
        <f t="shared" si="3"/>
        <v>1596.5274731156503</v>
      </c>
      <c r="S138" s="315">
        <f t="shared" si="3"/>
        <v>279.32968360482425</v>
      </c>
      <c r="T138" s="315">
        <f t="shared" si="3"/>
        <v>5.6300608490008265E-2</v>
      </c>
      <c r="U138" s="315">
        <f t="shared" si="3"/>
        <v>843.73327045812141</v>
      </c>
      <c r="V138" s="315">
        <f t="shared" si="3"/>
        <v>741.39237328989782</v>
      </c>
      <c r="W138" s="315">
        <f t="shared" si="3"/>
        <v>672.03398133067276</v>
      </c>
      <c r="X138" s="315">
        <f t="shared" si="3"/>
        <v>1039.5531846673368</v>
      </c>
      <c r="Y138" s="315">
        <f t="shared" si="3"/>
        <v>30.743565488155767</v>
      </c>
      <c r="Z138" s="315">
        <f t="shared" si="3"/>
        <v>0</v>
      </c>
      <c r="AA138" s="315">
        <f t="shared" si="3"/>
        <v>588.55663862500489</v>
      </c>
      <c r="AB138" s="315">
        <f t="shared" si="3"/>
        <v>194.1172007410035</v>
      </c>
      <c r="AC138" s="315">
        <f t="shared" si="3"/>
        <v>41.979918016633164</v>
      </c>
      <c r="AD138" s="315">
        <f t="shared" si="3"/>
        <v>43572.339694020236</v>
      </c>
      <c r="AE138" s="337"/>
    </row>
    <row r="139" spans="2:33" s="184" customFormat="1" ht="12.6">
      <c r="B139" s="185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P139" s="318"/>
      <c r="Q139" s="321"/>
      <c r="S139" s="185"/>
      <c r="AD139" s="457">
        <f>+AD138-'Deuda Interna dólares'!DH6</f>
        <v>0</v>
      </c>
      <c r="AE139" s="467">
        <f>SUM(C138:AC138)</f>
        <v>43572.339694020258</v>
      </c>
      <c r="AF139" s="319"/>
    </row>
    <row r="140" spans="2:33" s="184" customFormat="1" ht="12.6">
      <c r="B140" s="330"/>
      <c r="C140" s="331"/>
      <c r="D140" s="331"/>
      <c r="E140" s="331"/>
      <c r="F140" s="331"/>
      <c r="G140" s="331"/>
      <c r="H140" s="331"/>
      <c r="I140" s="331"/>
      <c r="J140" s="331"/>
      <c r="K140" s="331"/>
      <c r="L140" s="331"/>
      <c r="M140" s="331"/>
      <c r="N140" s="331"/>
      <c r="O140" s="331"/>
      <c r="P140" s="331"/>
      <c r="Q140" s="331"/>
      <c r="R140" s="331"/>
      <c r="S140" s="331"/>
      <c r="T140" s="331"/>
      <c r="U140" s="331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40"/>
      <c r="AG140" s="319"/>
    </row>
    <row r="141" spans="2:33" s="184" customFormat="1" ht="12.6">
      <c r="B141" s="330"/>
      <c r="C141" s="330"/>
      <c r="D141" s="330"/>
      <c r="E141" s="330"/>
      <c r="F141" s="330"/>
      <c r="G141" s="330"/>
      <c r="H141" s="330"/>
      <c r="I141" s="330"/>
      <c r="J141" s="330"/>
      <c r="K141" s="330"/>
      <c r="L141" s="330"/>
      <c r="M141" s="330"/>
      <c r="N141" s="330"/>
      <c r="O141" s="330"/>
      <c r="P141" s="318"/>
      <c r="S141" s="185"/>
    </row>
    <row r="142" spans="2:33" s="184" customFormat="1" ht="23.25" customHeight="1">
      <c r="B142" s="159" t="s">
        <v>41</v>
      </c>
      <c r="C142" s="330"/>
      <c r="D142" s="330"/>
      <c r="E142" s="330"/>
      <c r="F142" s="330"/>
      <c r="G142" s="330"/>
      <c r="H142" s="330"/>
      <c r="I142" s="330"/>
      <c r="J142" s="330"/>
      <c r="K142" s="330"/>
      <c r="L142" s="330"/>
      <c r="M142" s="330"/>
      <c r="N142" s="330"/>
      <c r="O142" s="330"/>
      <c r="P142" s="318"/>
      <c r="S142" s="185"/>
    </row>
    <row r="143" spans="2:33" s="184" customFormat="1" ht="12.6">
      <c r="B143" s="185"/>
      <c r="S143" s="185"/>
    </row>
    <row r="144" spans="2:33" s="184" customFormat="1" ht="15">
      <c r="B144" s="497" t="str">
        <f>+N6</f>
        <v>Gobierno Central de Costa Rica</v>
      </c>
      <c r="C144" s="497"/>
      <c r="D144" s="497"/>
      <c r="E144" s="497"/>
      <c r="F144" s="497"/>
      <c r="G144" s="497"/>
      <c r="H144" s="497"/>
      <c r="I144" s="497"/>
      <c r="J144" s="497"/>
      <c r="K144" s="497"/>
      <c r="L144" s="497"/>
      <c r="M144" s="497"/>
      <c r="N144" s="497"/>
      <c r="O144" s="497"/>
      <c r="P144" s="497"/>
      <c r="Q144" s="497"/>
      <c r="R144" s="497"/>
      <c r="S144" s="497"/>
      <c r="T144" s="497"/>
      <c r="U144" s="497"/>
      <c r="V144" s="497"/>
      <c r="W144" s="497"/>
      <c r="X144" s="497"/>
      <c r="Y144" s="497"/>
      <c r="Z144" s="497"/>
      <c r="AA144" s="497"/>
      <c r="AB144" s="497"/>
      <c r="AC144" s="497"/>
      <c r="AD144" s="497"/>
      <c r="AE144" s="497"/>
      <c r="AF144" s="497"/>
      <c r="AG144" s="497"/>
    </row>
    <row r="145" spans="2:33" s="184" customFormat="1" ht="15">
      <c r="B145" s="497" t="str">
        <f>+N7</f>
        <v>Perfil de Vencimientos Deuda Pública Interna</v>
      </c>
      <c r="C145" s="497"/>
      <c r="D145" s="497"/>
      <c r="E145" s="497"/>
      <c r="F145" s="497"/>
      <c r="G145" s="497"/>
      <c r="H145" s="497"/>
      <c r="I145" s="497"/>
      <c r="J145" s="497"/>
      <c r="K145" s="497"/>
      <c r="L145" s="497"/>
      <c r="M145" s="497"/>
      <c r="N145" s="497"/>
      <c r="O145" s="497"/>
      <c r="P145" s="497"/>
      <c r="Q145" s="497"/>
      <c r="R145" s="497"/>
      <c r="S145" s="497"/>
      <c r="T145" s="497"/>
      <c r="U145" s="497"/>
      <c r="V145" s="497"/>
      <c r="W145" s="497"/>
      <c r="X145" s="497"/>
      <c r="Y145" s="497"/>
      <c r="Z145" s="497"/>
      <c r="AA145" s="497"/>
      <c r="AB145" s="497"/>
      <c r="AC145" s="497"/>
      <c r="AD145" s="497"/>
      <c r="AE145" s="497"/>
      <c r="AF145" s="497"/>
      <c r="AG145" s="497"/>
    </row>
    <row r="146" spans="2:33" s="184" customFormat="1" ht="15">
      <c r="B146" s="497" t="str">
        <f>+B123</f>
        <v>AL 31 de Julio del 2025</v>
      </c>
      <c r="C146" s="497"/>
      <c r="D146" s="497"/>
      <c r="E146" s="497"/>
      <c r="F146" s="497"/>
      <c r="G146" s="497"/>
      <c r="H146" s="497"/>
      <c r="I146" s="497"/>
      <c r="J146" s="497"/>
      <c r="K146" s="497"/>
      <c r="L146" s="497"/>
      <c r="M146" s="497"/>
      <c r="N146" s="497"/>
      <c r="O146" s="497"/>
      <c r="P146" s="497"/>
      <c r="Q146" s="497"/>
      <c r="R146" s="497"/>
      <c r="S146" s="497"/>
      <c r="T146" s="497"/>
      <c r="U146" s="497"/>
      <c r="V146" s="497"/>
      <c r="W146" s="497"/>
      <c r="X146" s="497"/>
      <c r="Y146" s="497"/>
      <c r="Z146" s="497"/>
      <c r="AA146" s="497"/>
      <c r="AB146" s="497"/>
      <c r="AC146" s="497"/>
      <c r="AD146" s="497"/>
      <c r="AE146" s="497"/>
      <c r="AF146" s="497"/>
      <c r="AG146" s="497"/>
    </row>
    <row r="147" spans="2:33" s="184" customFormat="1" ht="15">
      <c r="B147" s="497" t="s">
        <v>135</v>
      </c>
      <c r="C147" s="497"/>
      <c r="D147" s="497"/>
      <c r="E147" s="497"/>
      <c r="F147" s="497"/>
      <c r="G147" s="497"/>
      <c r="H147" s="497"/>
      <c r="I147" s="497"/>
      <c r="J147" s="497"/>
      <c r="K147" s="497"/>
      <c r="L147" s="497"/>
      <c r="M147" s="497"/>
      <c r="N147" s="497"/>
      <c r="O147" s="497"/>
      <c r="P147" s="497"/>
      <c r="Q147" s="497"/>
      <c r="R147" s="497"/>
      <c r="S147" s="497"/>
      <c r="T147" s="497"/>
      <c r="U147" s="497"/>
      <c r="V147" s="497"/>
      <c r="W147" s="497"/>
      <c r="X147" s="497"/>
      <c r="Y147" s="497"/>
      <c r="Z147" s="497"/>
      <c r="AA147" s="497"/>
      <c r="AB147" s="497"/>
      <c r="AC147" s="497"/>
      <c r="AD147" s="497"/>
      <c r="AE147" s="497"/>
      <c r="AF147" s="497"/>
      <c r="AG147" s="497"/>
    </row>
    <row r="148" spans="2:33" s="184" customFormat="1" ht="12.6">
      <c r="B148" s="310" t="s">
        <v>137</v>
      </c>
      <c r="C148" s="311">
        <v>2025</v>
      </c>
      <c r="D148" s="311">
        <v>2026</v>
      </c>
      <c r="E148" s="311">
        <v>2027</v>
      </c>
      <c r="F148" s="311">
        <v>2028</v>
      </c>
      <c r="G148" s="311">
        <v>2029</v>
      </c>
      <c r="H148" s="311">
        <v>2030</v>
      </c>
      <c r="I148" s="311">
        <v>2031</v>
      </c>
      <c r="J148" s="311">
        <v>2032</v>
      </c>
      <c r="K148" s="311">
        <v>2033</v>
      </c>
      <c r="L148" s="311">
        <v>2034</v>
      </c>
      <c r="M148" s="311">
        <v>2035</v>
      </c>
      <c r="N148" s="311">
        <v>2036</v>
      </c>
      <c r="O148" s="311">
        <v>2037</v>
      </c>
      <c r="P148" s="311">
        <v>2038</v>
      </c>
      <c r="Q148" s="311">
        <v>2039</v>
      </c>
      <c r="R148" s="311">
        <v>2040</v>
      </c>
      <c r="S148" s="311">
        <v>2041</v>
      </c>
      <c r="T148" s="311">
        <v>2042</v>
      </c>
      <c r="U148" s="311">
        <v>2043</v>
      </c>
      <c r="V148" s="311">
        <v>2044</v>
      </c>
      <c r="W148" s="311">
        <v>2045</v>
      </c>
      <c r="X148" s="311">
        <v>2046</v>
      </c>
      <c r="Y148" s="311">
        <v>2047</v>
      </c>
      <c r="Z148" s="311">
        <v>2048</v>
      </c>
      <c r="AA148" s="311">
        <v>2049</v>
      </c>
      <c r="AB148" s="311">
        <v>2050</v>
      </c>
      <c r="AC148" s="311">
        <v>2051</v>
      </c>
      <c r="AD148" s="311" t="s">
        <v>151</v>
      </c>
      <c r="AE148" s="187"/>
    </row>
    <row r="149" spans="2:33" s="184" customFormat="1" ht="12.6">
      <c r="B149" s="184" t="s">
        <v>138</v>
      </c>
      <c r="C149" s="333">
        <f t="shared" ref="C149:AD149" si="4">+C103/$AD$115</f>
        <v>0</v>
      </c>
      <c r="D149" s="333">
        <f t="shared" si="4"/>
        <v>1.7537732674206247E-2</v>
      </c>
      <c r="E149" s="333">
        <f t="shared" si="4"/>
        <v>8.9368205793837106E-5</v>
      </c>
      <c r="F149" s="333">
        <f t="shared" si="4"/>
        <v>2.0021009414304246E-2</v>
      </c>
      <c r="G149" s="333">
        <f t="shared" si="4"/>
        <v>7.9932107505564821E-3</v>
      </c>
      <c r="H149" s="333">
        <f t="shared" si="4"/>
        <v>1.9167533192824729E-5</v>
      </c>
      <c r="I149" s="333">
        <f t="shared" si="4"/>
        <v>1.9562136056034291E-5</v>
      </c>
      <c r="J149" s="333">
        <f t="shared" si="4"/>
        <v>2.0858770122433841E-5</v>
      </c>
      <c r="K149" s="333">
        <f t="shared" si="4"/>
        <v>2.2031231528280051E-5</v>
      </c>
      <c r="L149" s="333">
        <f t="shared" si="4"/>
        <v>1.2700252436351658E-3</v>
      </c>
      <c r="M149" s="333">
        <f t="shared" si="4"/>
        <v>2.9443752379244534E-6</v>
      </c>
      <c r="N149" s="333">
        <f t="shared" si="4"/>
        <v>1.0767650778255627E-7</v>
      </c>
      <c r="O149" s="333">
        <f t="shared" si="4"/>
        <v>1.0767650778255627E-7</v>
      </c>
      <c r="P149" s="333">
        <f t="shared" si="4"/>
        <v>1.0767650778255627E-7</v>
      </c>
      <c r="Q149" s="333">
        <f t="shared" si="4"/>
        <v>1.0767650778255627E-7</v>
      </c>
      <c r="R149" s="333">
        <f t="shared" si="4"/>
        <v>3.6631675866765488E-2</v>
      </c>
      <c r="S149" s="333">
        <f t="shared" si="4"/>
        <v>1.0767650778255627E-7</v>
      </c>
      <c r="T149" s="333">
        <f t="shared" si="4"/>
        <v>1.0767650778255627E-7</v>
      </c>
      <c r="U149" s="333">
        <f t="shared" si="4"/>
        <v>1.0767650778255627E-7</v>
      </c>
      <c r="V149" s="333">
        <f t="shared" si="4"/>
        <v>1.0767650778255627E-7</v>
      </c>
      <c r="W149" s="333">
        <f t="shared" si="4"/>
        <v>1.0767654306154608E-7</v>
      </c>
      <c r="X149" s="333">
        <f t="shared" si="4"/>
        <v>0</v>
      </c>
      <c r="Y149" s="333">
        <f t="shared" si="4"/>
        <v>0</v>
      </c>
      <c r="Z149" s="333">
        <f t="shared" si="4"/>
        <v>0</v>
      </c>
      <c r="AA149" s="333">
        <f t="shared" si="4"/>
        <v>0</v>
      </c>
      <c r="AB149" s="333">
        <f t="shared" si="4"/>
        <v>0</v>
      </c>
      <c r="AC149" s="333">
        <f t="shared" si="4"/>
        <v>0</v>
      </c>
      <c r="AD149" s="333">
        <f t="shared" si="4"/>
        <v>8.3628555290004278E-2</v>
      </c>
      <c r="AE149" s="341"/>
    </row>
    <row r="150" spans="2:33" s="184" customFormat="1" ht="12.6">
      <c r="B150" s="184" t="s">
        <v>139</v>
      </c>
      <c r="C150" s="333">
        <f t="shared" ref="C150:AD150" si="5">+C104/$AD$115</f>
        <v>0</v>
      </c>
      <c r="D150" s="333">
        <f t="shared" si="5"/>
        <v>1.7132445251979465E-2</v>
      </c>
      <c r="E150" s="333">
        <f t="shared" si="5"/>
        <v>1.9880024406978551E-2</v>
      </c>
      <c r="F150" s="333">
        <f t="shared" si="5"/>
        <v>1.3186632045459539E-2</v>
      </c>
      <c r="G150" s="333">
        <f t="shared" si="5"/>
        <v>1.641876132384824E-2</v>
      </c>
      <c r="H150" s="333">
        <f t="shared" si="5"/>
        <v>1.7145838725991722E-2</v>
      </c>
      <c r="I150" s="333">
        <f t="shared" si="5"/>
        <v>3.4161414528252165E-5</v>
      </c>
      <c r="J150" s="333">
        <f t="shared" si="5"/>
        <v>2.1154067677754237E-5</v>
      </c>
      <c r="K150" s="333">
        <f t="shared" si="5"/>
        <v>2.2683222423267321E-5</v>
      </c>
      <c r="L150" s="333">
        <f t="shared" si="5"/>
        <v>2.2696196302927504E-2</v>
      </c>
      <c r="M150" s="333">
        <f t="shared" si="5"/>
        <v>1.774174755246045E-6</v>
      </c>
      <c r="N150" s="333">
        <f t="shared" si="5"/>
        <v>1.2428380873884098E-2</v>
      </c>
      <c r="O150" s="333">
        <f t="shared" si="5"/>
        <v>1.0767650778255627E-7</v>
      </c>
      <c r="P150" s="333">
        <f t="shared" si="5"/>
        <v>1.7913155384344971E-5</v>
      </c>
      <c r="Q150" s="333">
        <f t="shared" si="5"/>
        <v>3.04114347792885E-6</v>
      </c>
      <c r="R150" s="333">
        <f t="shared" si="5"/>
        <v>1.9201048492347795E-6</v>
      </c>
      <c r="S150" s="333">
        <f t="shared" si="5"/>
        <v>1.0767650778255627E-7</v>
      </c>
      <c r="T150" s="333">
        <f t="shared" si="5"/>
        <v>1.0767650778255627E-7</v>
      </c>
      <c r="U150" s="333">
        <f t="shared" si="5"/>
        <v>1.0767650778255627E-7</v>
      </c>
      <c r="V150" s="333">
        <f t="shared" si="5"/>
        <v>1.0767650778255627E-7</v>
      </c>
      <c r="W150" s="333">
        <f t="shared" si="5"/>
        <v>0</v>
      </c>
      <c r="X150" s="333">
        <f t="shared" si="5"/>
        <v>0</v>
      </c>
      <c r="Y150" s="333">
        <f t="shared" si="5"/>
        <v>0</v>
      </c>
      <c r="Z150" s="333">
        <f t="shared" si="5"/>
        <v>0</v>
      </c>
      <c r="AA150" s="333">
        <f t="shared" si="5"/>
        <v>0</v>
      </c>
      <c r="AB150" s="333">
        <f t="shared" si="5"/>
        <v>0</v>
      </c>
      <c r="AC150" s="333">
        <f t="shared" si="5"/>
        <v>0</v>
      </c>
      <c r="AD150" s="333">
        <f t="shared" si="5"/>
        <v>0.11899146459670408</v>
      </c>
      <c r="AE150" s="341"/>
    </row>
    <row r="151" spans="2:33" s="184" customFormat="1" ht="12.6">
      <c r="B151" s="184" t="s">
        <v>140</v>
      </c>
      <c r="C151" s="333">
        <f t="shared" ref="C151:AD151" si="6">+C105/$AD$115</f>
        <v>0</v>
      </c>
      <c r="D151" s="333">
        <f t="shared" si="6"/>
        <v>4.3293478882548498E-3</v>
      </c>
      <c r="E151" s="333">
        <f t="shared" si="6"/>
        <v>1.5742656540814443E-2</v>
      </c>
      <c r="F151" s="333">
        <f t="shared" si="6"/>
        <v>2.1579761410838401E-2</v>
      </c>
      <c r="G151" s="333">
        <f t="shared" si="6"/>
        <v>2.4716945338270489E-5</v>
      </c>
      <c r="H151" s="333">
        <f t="shared" si="6"/>
        <v>2.1888862582108501E-5</v>
      </c>
      <c r="I151" s="333">
        <f t="shared" si="6"/>
        <v>1.821739881638524E-2</v>
      </c>
      <c r="J151" s="333">
        <f t="shared" si="6"/>
        <v>1.7470309089613091E-2</v>
      </c>
      <c r="K151" s="333">
        <f t="shared" si="6"/>
        <v>2.4915546448524384E-5</v>
      </c>
      <c r="L151" s="333">
        <f t="shared" si="6"/>
        <v>2.0895088856895703E-7</v>
      </c>
      <c r="M151" s="333">
        <f t="shared" si="6"/>
        <v>1.0669551248003424E-2</v>
      </c>
      <c r="N151" s="333">
        <f t="shared" si="6"/>
        <v>5.4688182387097521E-6</v>
      </c>
      <c r="O151" s="333">
        <f t="shared" si="6"/>
        <v>5.8957646519891375E-3</v>
      </c>
      <c r="P151" s="333">
        <f t="shared" si="6"/>
        <v>4.4829629176865983E-6</v>
      </c>
      <c r="Q151" s="333">
        <f t="shared" si="6"/>
        <v>1.6472234767366837E-6</v>
      </c>
      <c r="R151" s="333">
        <f t="shared" si="6"/>
        <v>1.0767650778255627E-7</v>
      </c>
      <c r="S151" s="333">
        <f t="shared" si="6"/>
        <v>6.4095267014554194E-3</v>
      </c>
      <c r="T151" s="333">
        <f t="shared" si="6"/>
        <v>1.0767650778255627E-7</v>
      </c>
      <c r="U151" s="333">
        <f t="shared" si="6"/>
        <v>1.0767650778255627E-7</v>
      </c>
      <c r="V151" s="333">
        <f t="shared" si="6"/>
        <v>1.0767650778255627E-7</v>
      </c>
      <c r="W151" s="333">
        <f t="shared" si="6"/>
        <v>0</v>
      </c>
      <c r="X151" s="333">
        <f t="shared" si="6"/>
        <v>0</v>
      </c>
      <c r="Y151" s="333">
        <f t="shared" si="6"/>
        <v>0</v>
      </c>
      <c r="Z151" s="333">
        <f t="shared" si="6"/>
        <v>0</v>
      </c>
      <c r="AA151" s="333">
        <f t="shared" si="6"/>
        <v>0</v>
      </c>
      <c r="AB151" s="333">
        <f t="shared" si="6"/>
        <v>0</v>
      </c>
      <c r="AC151" s="333">
        <f t="shared" si="6"/>
        <v>0</v>
      </c>
      <c r="AD151" s="333">
        <f t="shared" si="6"/>
        <v>0.10039807636327575</v>
      </c>
      <c r="AE151" s="341"/>
    </row>
    <row r="152" spans="2:33" s="184" customFormat="1" ht="12.6">
      <c r="B152" s="184" t="s">
        <v>141</v>
      </c>
      <c r="C152" s="333">
        <f t="shared" ref="C152:AD152" si="7">+C106/$AD$115</f>
        <v>0</v>
      </c>
      <c r="D152" s="333">
        <f t="shared" si="7"/>
        <v>2.4305241173445363E-3</v>
      </c>
      <c r="E152" s="333">
        <f t="shared" si="7"/>
        <v>1.9897764905195685E-3</v>
      </c>
      <c r="F152" s="333">
        <f t="shared" si="7"/>
        <v>1.8815414243926808E-5</v>
      </c>
      <c r="G152" s="333">
        <f t="shared" si="7"/>
        <v>2.5879309446617118E-2</v>
      </c>
      <c r="H152" s="333">
        <f t="shared" si="7"/>
        <v>2.0644776525595525E-5</v>
      </c>
      <c r="I152" s="333">
        <f t="shared" si="7"/>
        <v>3.509846205509645E-3</v>
      </c>
      <c r="J152" s="333">
        <f t="shared" si="7"/>
        <v>2.7032765176792047E-3</v>
      </c>
      <c r="K152" s="333">
        <f t="shared" si="7"/>
        <v>2.2701931909534355E-5</v>
      </c>
      <c r="L152" s="333">
        <f t="shared" si="7"/>
        <v>5.3484541497127811E-3</v>
      </c>
      <c r="M152" s="333">
        <f t="shared" si="7"/>
        <v>1.250636230205983E-3</v>
      </c>
      <c r="N152" s="333">
        <f t="shared" si="7"/>
        <v>4.0820226303325321E-5</v>
      </c>
      <c r="O152" s="333">
        <f t="shared" si="7"/>
        <v>3.0460598679497221E-7</v>
      </c>
      <c r="P152" s="333">
        <f t="shared" si="7"/>
        <v>1.157496475170867E-7</v>
      </c>
      <c r="Q152" s="333">
        <f t="shared" si="7"/>
        <v>6.1271934973834057E-3</v>
      </c>
      <c r="R152" s="333">
        <f t="shared" si="7"/>
        <v>3.7421283477549749E-7</v>
      </c>
      <c r="S152" s="333">
        <f t="shared" si="7"/>
        <v>1.0767650778255627E-7</v>
      </c>
      <c r="T152" s="333">
        <f t="shared" si="7"/>
        <v>1.0767650778255627E-7</v>
      </c>
      <c r="U152" s="333">
        <f t="shared" si="7"/>
        <v>1.0767650778255627E-7</v>
      </c>
      <c r="V152" s="333">
        <f t="shared" si="7"/>
        <v>1.7014022418918251E-2</v>
      </c>
      <c r="W152" s="333">
        <f t="shared" si="7"/>
        <v>0</v>
      </c>
      <c r="X152" s="333">
        <f t="shared" si="7"/>
        <v>0</v>
      </c>
      <c r="Y152" s="333">
        <f t="shared" si="7"/>
        <v>7.0557527330520969E-4</v>
      </c>
      <c r="Z152" s="333">
        <f t="shared" si="7"/>
        <v>0</v>
      </c>
      <c r="AA152" s="333">
        <f t="shared" si="7"/>
        <v>0</v>
      </c>
      <c r="AB152" s="333">
        <f t="shared" si="7"/>
        <v>4.4550557097498174E-3</v>
      </c>
      <c r="AC152" s="333">
        <f t="shared" si="7"/>
        <v>9.6345338146701322E-4</v>
      </c>
      <c r="AD152" s="333">
        <f t="shared" si="7"/>
        <v>7.2481223385387331E-2</v>
      </c>
      <c r="AE152" s="341"/>
    </row>
    <row r="153" spans="2:33" s="184" customFormat="1" ht="12.6">
      <c r="B153" s="184" t="s">
        <v>142</v>
      </c>
      <c r="C153" s="333">
        <f t="shared" ref="C153:AD153" si="8">+C107/$AD$115</f>
        <v>0</v>
      </c>
      <c r="D153" s="333">
        <f t="shared" si="8"/>
        <v>1.0966089406454427E-2</v>
      </c>
      <c r="E153" s="333">
        <f t="shared" si="8"/>
        <v>7.0338430742929309E-3</v>
      </c>
      <c r="F153" s="333">
        <f t="shared" si="8"/>
        <v>2.6957773909706212E-3</v>
      </c>
      <c r="G153" s="333">
        <f t="shared" si="8"/>
        <v>5.9274108387221231E-3</v>
      </c>
      <c r="H153" s="333">
        <f t="shared" si="8"/>
        <v>2.5487688376902833E-3</v>
      </c>
      <c r="I153" s="333">
        <f t="shared" si="8"/>
        <v>1.0611149864462883E-2</v>
      </c>
      <c r="J153" s="333">
        <f t="shared" si="8"/>
        <v>4.3271859074221278E-3</v>
      </c>
      <c r="K153" s="333">
        <f t="shared" si="8"/>
        <v>6.7662332163420822E-3</v>
      </c>
      <c r="L153" s="333">
        <f t="shared" si="8"/>
        <v>1.5797246430710152E-2</v>
      </c>
      <c r="M153" s="333">
        <f t="shared" si="8"/>
        <v>3.6330093409654941E-6</v>
      </c>
      <c r="N153" s="333">
        <f t="shared" si="8"/>
        <v>2.0356907258185112E-6</v>
      </c>
      <c r="O153" s="333">
        <f t="shared" si="8"/>
        <v>1.0239560465910273E-4</v>
      </c>
      <c r="P153" s="333">
        <f t="shared" si="8"/>
        <v>1.0767650778255627E-7</v>
      </c>
      <c r="Q153" s="333">
        <f t="shared" si="8"/>
        <v>3.369594023582363E-6</v>
      </c>
      <c r="R153" s="333">
        <f t="shared" si="8"/>
        <v>1.0767650778255627E-7</v>
      </c>
      <c r="S153" s="333">
        <f t="shared" si="8"/>
        <v>1.0767650778255627E-7</v>
      </c>
      <c r="T153" s="333">
        <f t="shared" si="8"/>
        <v>1.0767650778255627E-7</v>
      </c>
      <c r="U153" s="333">
        <f t="shared" si="8"/>
        <v>1.0767650778255627E-7</v>
      </c>
      <c r="V153" s="333">
        <f t="shared" si="8"/>
        <v>1.0767650778255627E-7</v>
      </c>
      <c r="W153" s="333">
        <f t="shared" si="8"/>
        <v>0</v>
      </c>
      <c r="X153" s="333">
        <f t="shared" si="8"/>
        <v>0</v>
      </c>
      <c r="Y153" s="333">
        <f t="shared" si="8"/>
        <v>0</v>
      </c>
      <c r="Z153" s="333">
        <f t="shared" si="8"/>
        <v>0</v>
      </c>
      <c r="AA153" s="333">
        <f t="shared" si="8"/>
        <v>0</v>
      </c>
      <c r="AB153" s="333">
        <f t="shared" si="8"/>
        <v>0</v>
      </c>
      <c r="AC153" s="333">
        <f t="shared" si="8"/>
        <v>0</v>
      </c>
      <c r="AD153" s="333">
        <f t="shared" si="8"/>
        <v>6.678578492486377E-2</v>
      </c>
      <c r="AE153" s="341"/>
    </row>
    <row r="154" spans="2:33" s="184" customFormat="1" ht="12.6">
      <c r="B154" s="184" t="s">
        <v>143</v>
      </c>
      <c r="C154" s="333">
        <f t="shared" ref="C154:AD154" si="9">+C108/$AD$115</f>
        <v>0</v>
      </c>
      <c r="D154" s="333">
        <f t="shared" si="9"/>
        <v>7.8874182581334523E-3</v>
      </c>
      <c r="E154" s="333">
        <f t="shared" si="9"/>
        <v>1.8400753699286346E-3</v>
      </c>
      <c r="F154" s="333">
        <f t="shared" si="9"/>
        <v>1.217201342895782E-2</v>
      </c>
      <c r="G154" s="333">
        <f t="shared" si="9"/>
        <v>2.1704127131803658E-2</v>
      </c>
      <c r="H154" s="333">
        <f t="shared" si="9"/>
        <v>2.2634381188507257E-2</v>
      </c>
      <c r="I154" s="333">
        <f t="shared" si="9"/>
        <v>2.1724183961474502E-2</v>
      </c>
      <c r="J154" s="333">
        <f t="shared" si="9"/>
        <v>1.4747884051706048E-3</v>
      </c>
      <c r="K154" s="333">
        <f t="shared" si="9"/>
        <v>1.6582503850815684E-2</v>
      </c>
      <c r="L154" s="333">
        <f t="shared" si="9"/>
        <v>3.0296895406359075E-3</v>
      </c>
      <c r="M154" s="333">
        <f t="shared" si="9"/>
        <v>1.5564214108123529E-2</v>
      </c>
      <c r="N154" s="333">
        <f t="shared" si="9"/>
        <v>1.8305322400174257E-2</v>
      </c>
      <c r="O154" s="333">
        <f t="shared" si="9"/>
        <v>3.5357232221658076E-6</v>
      </c>
      <c r="P154" s="333">
        <f t="shared" si="9"/>
        <v>1.2839211748874937E-7</v>
      </c>
      <c r="Q154" s="333">
        <f t="shared" si="9"/>
        <v>8.9246939311222781E-7</v>
      </c>
      <c r="R154" s="333">
        <f t="shared" si="9"/>
        <v>4.0168344545684117E-6</v>
      </c>
      <c r="S154" s="333">
        <f t="shared" si="9"/>
        <v>1.0767650778255627E-7</v>
      </c>
      <c r="T154" s="333">
        <f t="shared" si="9"/>
        <v>1.0767650778255627E-7</v>
      </c>
      <c r="U154" s="333">
        <f t="shared" si="9"/>
        <v>1.0767650778255627E-7</v>
      </c>
      <c r="V154" s="333">
        <f t="shared" si="9"/>
        <v>1.0767650778255627E-7</v>
      </c>
      <c r="W154" s="333">
        <f t="shared" si="9"/>
        <v>0</v>
      </c>
      <c r="X154" s="333">
        <f t="shared" si="9"/>
        <v>4.1965941413718826E-3</v>
      </c>
      <c r="Y154" s="333">
        <f t="shared" si="9"/>
        <v>0</v>
      </c>
      <c r="Z154" s="333">
        <f t="shared" si="9"/>
        <v>0</v>
      </c>
      <c r="AA154" s="333">
        <f t="shared" si="9"/>
        <v>0</v>
      </c>
      <c r="AB154" s="333">
        <f t="shared" si="9"/>
        <v>0</v>
      </c>
      <c r="AC154" s="333">
        <f t="shared" si="9"/>
        <v>0</v>
      </c>
      <c r="AD154" s="333">
        <f t="shared" si="9"/>
        <v>0.14712431591031566</v>
      </c>
      <c r="AE154" s="341"/>
    </row>
    <row r="155" spans="2:33" s="184" customFormat="1" ht="12.6">
      <c r="B155" s="184" t="s">
        <v>144</v>
      </c>
      <c r="C155" s="333">
        <f t="shared" ref="C155:AD155" si="10">+C109/$AD$115</f>
        <v>0</v>
      </c>
      <c r="D155" s="333">
        <f t="shared" si="10"/>
        <v>8.7202383191114716E-3</v>
      </c>
      <c r="E155" s="333">
        <f t="shared" si="10"/>
        <v>5.3906480216208323E-3</v>
      </c>
      <c r="F155" s="333">
        <f t="shared" si="10"/>
        <v>1.8834574145486196E-5</v>
      </c>
      <c r="G155" s="333">
        <f t="shared" si="10"/>
        <v>1.8891447490645853E-5</v>
      </c>
      <c r="H155" s="333">
        <f t="shared" si="10"/>
        <v>2.6602679058910753E-3</v>
      </c>
      <c r="I155" s="333">
        <f t="shared" si="10"/>
        <v>9.9876876071784866E-3</v>
      </c>
      <c r="J155" s="333">
        <f t="shared" si="10"/>
        <v>4.8640149991655878E-3</v>
      </c>
      <c r="K155" s="333">
        <f t="shared" si="10"/>
        <v>1.4129760182960268E-2</v>
      </c>
      <c r="L155" s="333">
        <f t="shared" si="10"/>
        <v>6.2193656202972958E-7</v>
      </c>
      <c r="M155" s="333">
        <f t="shared" si="10"/>
        <v>1.0767650778255627E-7</v>
      </c>
      <c r="N155" s="333">
        <f t="shared" si="10"/>
        <v>1.1863122136539302E-3</v>
      </c>
      <c r="O155" s="333">
        <f t="shared" si="10"/>
        <v>9.575389634777875E-7</v>
      </c>
      <c r="P155" s="333">
        <f t="shared" si="10"/>
        <v>1.0767650778255627E-7</v>
      </c>
      <c r="Q155" s="333">
        <f t="shared" si="10"/>
        <v>1.0767650778255627E-7</v>
      </c>
      <c r="R155" s="333">
        <f t="shared" si="10"/>
        <v>2.1071854732446422E-6</v>
      </c>
      <c r="S155" s="333">
        <f t="shared" si="10"/>
        <v>1.0767650778255627E-7</v>
      </c>
      <c r="T155" s="333">
        <f t="shared" si="10"/>
        <v>1.0767650778255627E-7</v>
      </c>
      <c r="U155" s="333">
        <f t="shared" si="10"/>
        <v>1.9362780779999988E-2</v>
      </c>
      <c r="V155" s="333">
        <f t="shared" si="10"/>
        <v>1.0767650778255627E-7</v>
      </c>
      <c r="W155" s="333">
        <f t="shared" si="10"/>
        <v>1.5423300523473819E-2</v>
      </c>
      <c r="X155" s="333">
        <f t="shared" si="10"/>
        <v>1.6620745277099131E-2</v>
      </c>
      <c r="Y155" s="333">
        <f t="shared" si="10"/>
        <v>0</v>
      </c>
      <c r="Z155" s="333">
        <f t="shared" si="10"/>
        <v>0</v>
      </c>
      <c r="AA155" s="333">
        <f t="shared" si="10"/>
        <v>1.3507574822881889E-2</v>
      </c>
      <c r="AB155" s="333">
        <f t="shared" si="10"/>
        <v>0</v>
      </c>
      <c r="AC155" s="333">
        <f t="shared" si="10"/>
        <v>0</v>
      </c>
      <c r="AD155" s="333">
        <f t="shared" si="10"/>
        <v>0.11189538939471805</v>
      </c>
      <c r="AE155" s="341"/>
    </row>
    <row r="156" spans="2:33" s="184" customFormat="1" ht="12.6">
      <c r="B156" s="184" t="s">
        <v>145</v>
      </c>
      <c r="C156" s="333">
        <f t="shared" ref="C156:AD156" si="11">+C110/$AD$115</f>
        <v>5.0983377199579653E-3</v>
      </c>
      <c r="D156" s="333">
        <f t="shared" si="11"/>
        <v>1.1274721313139779E-2</v>
      </c>
      <c r="E156" s="333">
        <f t="shared" si="11"/>
        <v>1.2310611200583072E-2</v>
      </c>
      <c r="F156" s="333">
        <f t="shared" si="11"/>
        <v>2.9401175666060972E-2</v>
      </c>
      <c r="G156" s="333">
        <f t="shared" si="11"/>
        <v>2.0837566691191596E-5</v>
      </c>
      <c r="H156" s="333">
        <f t="shared" si="11"/>
        <v>5.2010080105027688E-3</v>
      </c>
      <c r="I156" s="333">
        <f t="shared" si="11"/>
        <v>1.6002924151700262E-2</v>
      </c>
      <c r="J156" s="333">
        <f t="shared" si="11"/>
        <v>2.103263976513603E-2</v>
      </c>
      <c r="K156" s="333">
        <f t="shared" si="11"/>
        <v>2.1048300634100089E-6</v>
      </c>
      <c r="L156" s="333">
        <f t="shared" si="11"/>
        <v>3.3515570973000825E-6</v>
      </c>
      <c r="M156" s="333">
        <f t="shared" si="11"/>
        <v>2.6135223326835627E-2</v>
      </c>
      <c r="N156" s="333">
        <f t="shared" si="11"/>
        <v>1.7319326044928472E-6</v>
      </c>
      <c r="O156" s="333">
        <f t="shared" si="11"/>
        <v>2.5493239223550288E-6</v>
      </c>
      <c r="P156" s="333">
        <f t="shared" si="11"/>
        <v>1.0767650778255627E-7</v>
      </c>
      <c r="Q156" s="333">
        <f t="shared" si="11"/>
        <v>2.2576707027378354E-6</v>
      </c>
      <c r="R156" s="333">
        <f t="shared" si="11"/>
        <v>1.0767650778255627E-7</v>
      </c>
      <c r="S156" s="333">
        <f t="shared" si="11"/>
        <v>1.0767650778255627E-7</v>
      </c>
      <c r="T156" s="333">
        <f t="shared" si="11"/>
        <v>1.0767650778255627E-7</v>
      </c>
      <c r="U156" s="333">
        <f t="shared" si="11"/>
        <v>1.0767650778255627E-7</v>
      </c>
      <c r="V156" s="333">
        <f t="shared" si="11"/>
        <v>1.0767650778255627E-7</v>
      </c>
      <c r="W156" s="333">
        <f t="shared" si="11"/>
        <v>0</v>
      </c>
      <c r="X156" s="333">
        <f t="shared" si="11"/>
        <v>0</v>
      </c>
      <c r="Y156" s="333">
        <f t="shared" si="11"/>
        <v>0</v>
      </c>
      <c r="Z156" s="333">
        <f t="shared" si="11"/>
        <v>0</v>
      </c>
      <c r="AA156" s="333">
        <f t="shared" si="11"/>
        <v>0</v>
      </c>
      <c r="AB156" s="333">
        <f t="shared" si="11"/>
        <v>0</v>
      </c>
      <c r="AC156" s="333">
        <f t="shared" si="11"/>
        <v>0</v>
      </c>
      <c r="AD156" s="333">
        <f t="shared" si="11"/>
        <v>0.1264901200940447</v>
      </c>
      <c r="AE156" s="341"/>
    </row>
    <row r="157" spans="2:33" s="184" customFormat="1" ht="12.6">
      <c r="B157" s="184" t="s">
        <v>146</v>
      </c>
      <c r="C157" s="333">
        <f t="shared" ref="C157:AD157" si="12">+C111/$AD$115</f>
        <v>9.5578935271786788E-3</v>
      </c>
      <c r="D157" s="333">
        <f t="shared" si="12"/>
        <v>1.0757149482396013E-2</v>
      </c>
      <c r="E157" s="333">
        <f t="shared" si="12"/>
        <v>2.0350073751279826E-5</v>
      </c>
      <c r="F157" s="333">
        <f t="shared" si="12"/>
        <v>1.8496815939511594E-5</v>
      </c>
      <c r="G157" s="333">
        <f t="shared" si="12"/>
        <v>2.0692401447386304E-2</v>
      </c>
      <c r="H157" s="333">
        <f t="shared" si="12"/>
        <v>1.9915402661418807E-2</v>
      </c>
      <c r="I157" s="333">
        <f t="shared" si="12"/>
        <v>6.7515171800408948E-3</v>
      </c>
      <c r="J157" s="333">
        <f t="shared" si="12"/>
        <v>2.1506047392514474E-5</v>
      </c>
      <c r="K157" s="333">
        <f t="shared" si="12"/>
        <v>4.5411970519589479E-3</v>
      </c>
      <c r="L157" s="333">
        <f t="shared" si="12"/>
        <v>1.0767650778255627E-7</v>
      </c>
      <c r="M157" s="333">
        <f t="shared" si="12"/>
        <v>1.0767650778255627E-7</v>
      </c>
      <c r="N157" s="333">
        <f t="shared" si="12"/>
        <v>7.4144705325044542E-7</v>
      </c>
      <c r="O157" s="333">
        <f t="shared" si="12"/>
        <v>3.5570244547435795E-7</v>
      </c>
      <c r="P157" s="333">
        <f t="shared" si="12"/>
        <v>1.5123164651013275E-5</v>
      </c>
      <c r="Q157" s="333">
        <f t="shared" si="12"/>
        <v>1.4164267392485667E-6</v>
      </c>
      <c r="R157" s="333">
        <f t="shared" si="12"/>
        <v>1.0767650778255627E-7</v>
      </c>
      <c r="S157" s="333">
        <f t="shared" si="12"/>
        <v>1.0767650778255627E-7</v>
      </c>
      <c r="T157" s="333">
        <f t="shared" si="12"/>
        <v>1.0767650778255627E-7</v>
      </c>
      <c r="U157" s="333">
        <f t="shared" si="12"/>
        <v>1.0767650778255627E-7</v>
      </c>
      <c r="V157" s="333">
        <f t="shared" si="12"/>
        <v>1.0767650778255627E-7</v>
      </c>
      <c r="W157" s="333">
        <f t="shared" si="12"/>
        <v>0</v>
      </c>
      <c r="X157" s="333">
        <f t="shared" si="12"/>
        <v>0</v>
      </c>
      <c r="Y157" s="333">
        <f t="shared" si="12"/>
        <v>0</v>
      </c>
      <c r="Z157" s="333">
        <f t="shared" si="12"/>
        <v>0</v>
      </c>
      <c r="AA157" s="333">
        <f t="shared" si="12"/>
        <v>0</v>
      </c>
      <c r="AB157" s="333">
        <f t="shared" si="12"/>
        <v>0</v>
      </c>
      <c r="AC157" s="333">
        <f t="shared" si="12"/>
        <v>0</v>
      </c>
      <c r="AD157" s="333">
        <f t="shared" si="12"/>
        <v>7.2294304763906386E-2</v>
      </c>
      <c r="AE157" s="341"/>
    </row>
    <row r="158" spans="2:33" s="184" customFormat="1" ht="12.6">
      <c r="B158" s="184" t="s">
        <v>147</v>
      </c>
      <c r="C158" s="333">
        <f t="shared" ref="C158:AD158" si="13">+C112/$AD$115</f>
        <v>7.2106088196801472E-4</v>
      </c>
      <c r="D158" s="333">
        <f t="shared" si="13"/>
        <v>3.5730276268593477E-5</v>
      </c>
      <c r="E158" s="333">
        <f t="shared" si="13"/>
        <v>3.0044289454850035E-5</v>
      </c>
      <c r="F158" s="333">
        <f t="shared" si="13"/>
        <v>1.6067571396862684E-2</v>
      </c>
      <c r="G158" s="333">
        <f t="shared" si="13"/>
        <v>8.8108240967229232E-3</v>
      </c>
      <c r="H158" s="333">
        <f t="shared" si="13"/>
        <v>1.9791489587889073E-5</v>
      </c>
      <c r="I158" s="333">
        <f t="shared" si="13"/>
        <v>5.8090054436767541E-3</v>
      </c>
      <c r="J158" s="333">
        <f t="shared" si="13"/>
        <v>2.0796977250650793E-5</v>
      </c>
      <c r="K158" s="333">
        <f t="shared" si="13"/>
        <v>8.0781781586066331E-3</v>
      </c>
      <c r="L158" s="333">
        <f t="shared" si="13"/>
        <v>1.8261631926108633E-6</v>
      </c>
      <c r="M158" s="333">
        <f t="shared" si="13"/>
        <v>2.2498200997800604E-6</v>
      </c>
      <c r="N158" s="333">
        <f t="shared" si="13"/>
        <v>1.1257447140830176E-6</v>
      </c>
      <c r="O158" s="333">
        <f t="shared" si="13"/>
        <v>1.2507412405348268E-6</v>
      </c>
      <c r="P158" s="333">
        <f t="shared" si="13"/>
        <v>1.8089762492832492E-2</v>
      </c>
      <c r="Q158" s="333">
        <f t="shared" si="13"/>
        <v>1.0767650778255627E-7</v>
      </c>
      <c r="R158" s="333">
        <f t="shared" si="13"/>
        <v>1.0767650778255627E-7</v>
      </c>
      <c r="S158" s="333">
        <f t="shared" si="13"/>
        <v>1.0767650778255627E-7</v>
      </c>
      <c r="T158" s="333">
        <f t="shared" si="13"/>
        <v>1.0767650778255627E-7</v>
      </c>
      <c r="U158" s="333">
        <f t="shared" si="13"/>
        <v>1.0767650778255627E-7</v>
      </c>
      <c r="V158" s="333">
        <f t="shared" si="13"/>
        <v>1.0767650778255627E-7</v>
      </c>
      <c r="W158" s="333">
        <f t="shared" si="13"/>
        <v>0</v>
      </c>
      <c r="X158" s="333">
        <f t="shared" si="13"/>
        <v>0</v>
      </c>
      <c r="Y158" s="333">
        <f t="shared" si="13"/>
        <v>0</v>
      </c>
      <c r="Z158" s="333">
        <f t="shared" si="13"/>
        <v>0</v>
      </c>
      <c r="AA158" s="333">
        <f t="shared" si="13"/>
        <v>0</v>
      </c>
      <c r="AB158" s="333">
        <f t="shared" si="13"/>
        <v>0</v>
      </c>
      <c r="AC158" s="333">
        <f t="shared" si="13"/>
        <v>0</v>
      </c>
      <c r="AD158" s="333">
        <f t="shared" si="13"/>
        <v>5.7689864031525158E-2</v>
      </c>
      <c r="AE158" s="341"/>
    </row>
    <row r="159" spans="2:33" s="184" customFormat="1" ht="12.6">
      <c r="B159" s="184" t="s">
        <v>148</v>
      </c>
      <c r="C159" s="333">
        <f t="shared" ref="C159:AD159" si="14">+C113/$AD$115</f>
        <v>8.5800911552013706E-3</v>
      </c>
      <c r="D159" s="333">
        <f t="shared" si="14"/>
        <v>4.2648581831986943E-5</v>
      </c>
      <c r="E159" s="333">
        <f t="shared" si="14"/>
        <v>8.1639313708095906E-3</v>
      </c>
      <c r="F159" s="333">
        <f t="shared" si="14"/>
        <v>2.3168851141275443E-5</v>
      </c>
      <c r="G159" s="333">
        <f t="shared" si="14"/>
        <v>3.2469972281716441E-3</v>
      </c>
      <c r="H159" s="333">
        <f t="shared" si="14"/>
        <v>4.745626669796478E-3</v>
      </c>
      <c r="I159" s="333">
        <f t="shared" si="14"/>
        <v>2.1953186972747172E-5</v>
      </c>
      <c r="J159" s="333">
        <f t="shared" si="14"/>
        <v>2.4041301823510584E-5</v>
      </c>
      <c r="K159" s="333">
        <f t="shared" si="14"/>
        <v>6.0229072855779685E-3</v>
      </c>
      <c r="L159" s="333">
        <f t="shared" si="14"/>
        <v>6.827605336420382E-7</v>
      </c>
      <c r="M159" s="333">
        <f t="shared" si="14"/>
        <v>1.0767650778255627E-7</v>
      </c>
      <c r="N159" s="333">
        <f t="shared" si="14"/>
        <v>7.09894062992653E-3</v>
      </c>
      <c r="O159" s="333">
        <f t="shared" si="14"/>
        <v>1.7348993036216557E-6</v>
      </c>
      <c r="P159" s="333">
        <f t="shared" si="14"/>
        <v>1.0767650778255627E-7</v>
      </c>
      <c r="Q159" s="333">
        <f t="shared" si="14"/>
        <v>1.3872817234823299E-7</v>
      </c>
      <c r="R159" s="333">
        <f t="shared" si="14"/>
        <v>1.0767650778255627E-7</v>
      </c>
      <c r="S159" s="333">
        <f t="shared" si="14"/>
        <v>1.0767650778255627E-7</v>
      </c>
      <c r="T159" s="333">
        <f t="shared" si="14"/>
        <v>1.0767650778255627E-7</v>
      </c>
      <c r="U159" s="333">
        <f t="shared" si="14"/>
        <v>1.0767650778255627E-7</v>
      </c>
      <c r="V159" s="333">
        <f t="shared" si="14"/>
        <v>1.0767650778255627E-7</v>
      </c>
      <c r="W159" s="333">
        <f t="shared" si="14"/>
        <v>0</v>
      </c>
      <c r="X159" s="333">
        <f t="shared" si="14"/>
        <v>3.0407593654692591E-3</v>
      </c>
      <c r="Y159" s="333">
        <f t="shared" si="14"/>
        <v>0</v>
      </c>
      <c r="Z159" s="333">
        <f t="shared" si="14"/>
        <v>0</v>
      </c>
      <c r="AA159" s="333">
        <f t="shared" si="14"/>
        <v>0</v>
      </c>
      <c r="AB159" s="333">
        <f t="shared" si="14"/>
        <v>0</v>
      </c>
      <c r="AC159" s="333">
        <f t="shared" si="14"/>
        <v>0</v>
      </c>
      <c r="AD159" s="333">
        <f t="shared" si="14"/>
        <v>4.1014375750286464E-2</v>
      </c>
      <c r="AE159" s="341"/>
    </row>
    <row r="160" spans="2:33" s="184" customFormat="1" ht="12.6">
      <c r="B160" s="184" t="s">
        <v>149</v>
      </c>
      <c r="C160" s="333">
        <f t="shared" ref="C160:AD160" si="15">+C114/$AD$115</f>
        <v>1.0136771111988795E-3</v>
      </c>
      <c r="D160" s="333">
        <f t="shared" si="15"/>
        <v>3.6533213643424225E-5</v>
      </c>
      <c r="E160" s="333">
        <f t="shared" si="15"/>
        <v>2.0691718369560122E-5</v>
      </c>
      <c r="F160" s="333">
        <f t="shared" si="15"/>
        <v>1.9221866127250244E-5</v>
      </c>
      <c r="G160" s="333">
        <f t="shared" si="15"/>
        <v>1.9708091336333396E-5</v>
      </c>
      <c r="H160" s="333">
        <f t="shared" si="15"/>
        <v>2.8403650439677236E-5</v>
      </c>
      <c r="I160" s="333">
        <f t="shared" si="15"/>
        <v>2.1255955629545994E-5</v>
      </c>
      <c r="J160" s="333">
        <f t="shared" si="15"/>
        <v>2.1005298173138361E-5</v>
      </c>
      <c r="K160" s="333">
        <f t="shared" si="15"/>
        <v>2.981492150068369E-7</v>
      </c>
      <c r="L160" s="333">
        <f t="shared" si="15"/>
        <v>1.8771708197373881E-6</v>
      </c>
      <c r="M160" s="333">
        <f t="shared" si="15"/>
        <v>3.6387220096999024E-7</v>
      </c>
      <c r="N160" s="333">
        <f t="shared" si="15"/>
        <v>1.8175231793585887E-6</v>
      </c>
      <c r="O160" s="333">
        <f t="shared" si="15"/>
        <v>1.0767650778255627E-7</v>
      </c>
      <c r="P160" s="333">
        <f t="shared" si="15"/>
        <v>1.9597282116105422E-5</v>
      </c>
      <c r="Q160" s="333">
        <f t="shared" si="15"/>
        <v>1.4285334725354473E-6</v>
      </c>
      <c r="R160" s="333">
        <f t="shared" si="15"/>
        <v>1.0767650778255627E-7</v>
      </c>
      <c r="S160" s="333">
        <f t="shared" si="15"/>
        <v>1.0767650778255627E-7</v>
      </c>
      <c r="T160" s="333">
        <f t="shared" si="15"/>
        <v>1.0767650778255627E-7</v>
      </c>
      <c r="U160" s="333">
        <f t="shared" si="15"/>
        <v>1.0767650778255627E-7</v>
      </c>
      <c r="V160" s="333">
        <f t="shared" si="15"/>
        <v>1.0767650778255627E-7</v>
      </c>
      <c r="W160" s="333">
        <f t="shared" si="15"/>
        <v>0</v>
      </c>
      <c r="X160" s="333">
        <f t="shared" si="15"/>
        <v>0</v>
      </c>
      <c r="Y160" s="333">
        <f t="shared" si="15"/>
        <v>0</v>
      </c>
      <c r="Z160" s="333">
        <f t="shared" si="15"/>
        <v>0</v>
      </c>
      <c r="AA160" s="333">
        <f t="shared" si="15"/>
        <v>0</v>
      </c>
      <c r="AB160" s="333">
        <f t="shared" si="15"/>
        <v>0</v>
      </c>
      <c r="AC160" s="333">
        <f t="shared" si="15"/>
        <v>0</v>
      </c>
      <c r="AD160" s="333">
        <f t="shared" si="15"/>
        <v>1.2065254949682181E-3</v>
      </c>
      <c r="AE160" s="341"/>
    </row>
    <row r="161" spans="2:32" s="184" customFormat="1" ht="12.6">
      <c r="B161" s="314" t="s">
        <v>151</v>
      </c>
      <c r="C161" s="342">
        <f t="shared" ref="C161:AC161" si="16">SUM(C149:C160)</f>
        <v>2.497106039550491E-2</v>
      </c>
      <c r="D161" s="342">
        <f t="shared" si="16"/>
        <v>9.1150578782764238E-2</v>
      </c>
      <c r="E161" s="342">
        <f t="shared" si="16"/>
        <v>7.251202076291717E-2</v>
      </c>
      <c r="F161" s="342">
        <f t="shared" si="16"/>
        <v>0.11522247827505175</v>
      </c>
      <c r="G161" s="342">
        <f t="shared" si="16"/>
        <v>0.11075719631468495</v>
      </c>
      <c r="H161" s="342">
        <f t="shared" si="16"/>
        <v>7.4961190312126488E-2</v>
      </c>
      <c r="I161" s="342">
        <f t="shared" si="16"/>
        <v>9.2710645923615248E-2</v>
      </c>
      <c r="J161" s="342">
        <f t="shared" si="16"/>
        <v>5.2001577146626649E-2</v>
      </c>
      <c r="K161" s="342">
        <f t="shared" si="16"/>
        <v>5.6215514657849609E-2</v>
      </c>
      <c r="L161" s="342">
        <f t="shared" si="16"/>
        <v>4.8150287883223168E-2</v>
      </c>
      <c r="M161" s="342">
        <f t="shared" si="16"/>
        <v>5.3630913194326786E-2</v>
      </c>
      <c r="N161" s="342">
        <f t="shared" si="16"/>
        <v>3.9072805176965625E-2</v>
      </c>
      <c r="O161" s="342">
        <f t="shared" si="16"/>
        <v>6.0091718212560126E-3</v>
      </c>
      <c r="P161" s="342">
        <f t="shared" si="16"/>
        <v>1.814766158220556E-2</v>
      </c>
      <c r="Q161" s="342">
        <f t="shared" si="16"/>
        <v>6.1417083163649829E-3</v>
      </c>
      <c r="R161" s="342">
        <f t="shared" si="16"/>
        <v>3.6640847939931769E-2</v>
      </c>
      <c r="S161" s="342">
        <f t="shared" si="16"/>
        <v>6.4107111430410238E-3</v>
      </c>
      <c r="T161" s="342">
        <f t="shared" si="16"/>
        <v>1.2921180933906749E-6</v>
      </c>
      <c r="U161" s="342">
        <f t="shared" si="16"/>
        <v>1.9363965221585597E-2</v>
      </c>
      <c r="V161" s="342">
        <f t="shared" si="16"/>
        <v>1.7015206860503864E-2</v>
      </c>
      <c r="W161" s="342">
        <f t="shared" si="16"/>
        <v>1.5423408200016881E-2</v>
      </c>
      <c r="X161" s="342">
        <f t="shared" si="16"/>
        <v>2.3858098783940272E-2</v>
      </c>
      <c r="Y161" s="342">
        <f t="shared" si="16"/>
        <v>7.0557527330520969E-4</v>
      </c>
      <c r="Z161" s="342">
        <f t="shared" si="16"/>
        <v>0</v>
      </c>
      <c r="AA161" s="342">
        <f t="shared" si="16"/>
        <v>1.3507574822881889E-2</v>
      </c>
      <c r="AB161" s="342">
        <f t="shared" si="16"/>
        <v>4.4550557097498174E-3</v>
      </c>
      <c r="AC161" s="342">
        <f t="shared" si="16"/>
        <v>9.6345338146701322E-4</v>
      </c>
      <c r="AD161" s="342">
        <f>SUM(AD149:AD160)</f>
        <v>1</v>
      </c>
      <c r="AE161" s="343"/>
    </row>
    <row r="162" spans="2:32" s="184" customFormat="1" ht="12.6">
      <c r="B162" s="185"/>
      <c r="S162" s="185"/>
      <c r="T162" s="344"/>
      <c r="U162" s="344"/>
      <c r="AF162" s="345"/>
    </row>
    <row r="163" spans="2:32" s="184" customFormat="1" ht="12.6">
      <c r="B163" s="185" t="s">
        <v>152</v>
      </c>
      <c r="C163" s="323"/>
      <c r="D163" s="323"/>
      <c r="E163" s="323"/>
      <c r="F163" s="323"/>
      <c r="G163" s="323"/>
      <c r="H163" s="323"/>
      <c r="I163" s="323"/>
      <c r="J163" s="323"/>
      <c r="K163" s="323"/>
      <c r="L163" s="323"/>
      <c r="M163" s="323"/>
      <c r="N163" s="323"/>
      <c r="O163" s="323"/>
      <c r="S163" s="185"/>
    </row>
    <row r="164" spans="2:32" s="184" customFormat="1" ht="12.6">
      <c r="B164" s="185"/>
      <c r="S164" s="185"/>
      <c r="T164" s="325"/>
      <c r="U164" s="325"/>
    </row>
  </sheetData>
  <mergeCells count="79">
    <mergeCell ref="B2:R2"/>
    <mergeCell ref="N28:R28"/>
    <mergeCell ref="B10:F10"/>
    <mergeCell ref="N10:R10"/>
    <mergeCell ref="H10:L10"/>
    <mergeCell ref="N6:R6"/>
    <mergeCell ref="N7:R7"/>
    <mergeCell ref="H27:L27"/>
    <mergeCell ref="H25:L25"/>
    <mergeCell ref="H28:L28"/>
    <mergeCell ref="B26:F26"/>
    <mergeCell ref="B27:F27"/>
    <mergeCell ref="B25:F25"/>
    <mergeCell ref="B28:F28"/>
    <mergeCell ref="N9:R9"/>
    <mergeCell ref="N8:R8"/>
    <mergeCell ref="B48:F48"/>
    <mergeCell ref="H48:L48"/>
    <mergeCell ref="N48:R48"/>
    <mergeCell ref="B49:F49"/>
    <mergeCell ref="H49:L49"/>
    <mergeCell ref="B29:F29"/>
    <mergeCell ref="H29:L29"/>
    <mergeCell ref="N29:R29"/>
    <mergeCell ref="B47:F47"/>
    <mergeCell ref="H47:L47"/>
    <mergeCell ref="N47:R47"/>
    <mergeCell ref="B147:AG147"/>
    <mergeCell ref="N51:R51"/>
    <mergeCell ref="N49:R49"/>
    <mergeCell ref="B79:F79"/>
    <mergeCell ref="H79:L79"/>
    <mergeCell ref="N78:R78"/>
    <mergeCell ref="N79:R79"/>
    <mergeCell ref="B146:AG146"/>
    <mergeCell ref="B144:AG144"/>
    <mergeCell ref="B71:F71"/>
    <mergeCell ref="H71:L71"/>
    <mergeCell ref="N71:R71"/>
    <mergeCell ref="B72:F72"/>
    <mergeCell ref="H72:L72"/>
    <mergeCell ref="N72:R72"/>
    <mergeCell ref="N73:R73"/>
    <mergeCell ref="B78:F78"/>
    <mergeCell ref="H78:L78"/>
    <mergeCell ref="B145:AG145"/>
    <mergeCell ref="D116:E116"/>
    <mergeCell ref="B124:AE124"/>
    <mergeCell ref="B97:AE97"/>
    <mergeCell ref="B98:AE98"/>
    <mergeCell ref="B99:AE99"/>
    <mergeCell ref="B100:AE100"/>
    <mergeCell ref="B121:AE121"/>
    <mergeCell ref="B122:AE122"/>
    <mergeCell ref="B123:AE123"/>
    <mergeCell ref="B75:F75"/>
    <mergeCell ref="H75:L75"/>
    <mergeCell ref="N75:R75"/>
    <mergeCell ref="N26:R26"/>
    <mergeCell ref="N25:R25"/>
    <mergeCell ref="H26:L26"/>
    <mergeCell ref="B73:F73"/>
    <mergeCell ref="H73:L73"/>
    <mergeCell ref="N74:R74"/>
    <mergeCell ref="B74:F74"/>
    <mergeCell ref="B51:F51"/>
    <mergeCell ref="H51:L51"/>
    <mergeCell ref="H74:L74"/>
    <mergeCell ref="N50:R50"/>
    <mergeCell ref="B50:F50"/>
    <mergeCell ref="H50:L50"/>
    <mergeCell ref="H8:L8"/>
    <mergeCell ref="H9:L9"/>
    <mergeCell ref="H7:L7"/>
    <mergeCell ref="H6:L6"/>
    <mergeCell ref="B8:F8"/>
    <mergeCell ref="B9:F9"/>
    <mergeCell ref="B7:F7"/>
    <mergeCell ref="B6:F6"/>
  </mergeCells>
  <hyperlinks>
    <hyperlink ref="B95" location="INDICE!I5" display="Å INDICE" xr:uid="{00000000-0004-0000-0400-000000000000}"/>
    <hyperlink ref="B118" location="INDICE!I5" display="Å INDICE" xr:uid="{00000000-0004-0000-0400-000001000000}"/>
    <hyperlink ref="B142" location="INDICE!I5" display="Å INDICE" xr:uid="{00000000-0004-0000-0400-000002000000}"/>
    <hyperlink ref="S2" location="INDICE!I5" display="Å INDICE" xr:uid="{00000000-0004-0000-0400-000004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r:id="rId1"/>
  <rowBreaks count="2" manualBreakCount="2">
    <brk id="67" max="18" man="1"/>
    <brk id="94" max="18" man="1"/>
  </rowBreaks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theme="4" tint="0.39997558519241921"/>
    <pageSetUpPr fitToPage="1"/>
  </sheetPr>
  <dimension ref="A1:DJ101"/>
  <sheetViews>
    <sheetView showGridLines="0" workbookViewId="0">
      <pane xSplit="1" ySplit="7" topLeftCell="DA73" activePane="bottomRight" state="frozen"/>
      <selection pane="topRight" activeCell="B1" sqref="B1"/>
      <selection pane="bottomLeft" activeCell="A8" sqref="A8"/>
      <selection pane="bottomRight" activeCell="DH89" sqref="DH89:DH90"/>
    </sheetView>
  </sheetViews>
  <sheetFormatPr baseColWidth="10" defaultColWidth="11.44140625" defaultRowHeight="14.4" outlineLevelCol="1"/>
  <cols>
    <col min="1" max="1" width="26.109375" style="15" customWidth="1"/>
    <col min="2" max="2" width="11.33203125" style="15" hidden="1" customWidth="1" outlineLevel="1"/>
    <col min="3" max="3" width="14.88671875" style="15" hidden="1" customWidth="1" outlineLevel="1"/>
    <col min="4" max="4" width="11.33203125" style="15" hidden="1" customWidth="1" outlineLevel="1"/>
    <col min="5" max="5" width="14.88671875" style="15" hidden="1" customWidth="1" outlineLevel="1"/>
    <col min="6" max="6" width="11.33203125" style="15" hidden="1" customWidth="1" outlineLevel="1"/>
    <col min="7" max="7" width="14.88671875" style="15" hidden="1" customWidth="1" outlineLevel="1"/>
    <col min="8" max="8" width="11.33203125" style="15" hidden="1" customWidth="1" outlineLevel="1"/>
    <col min="9" max="9" width="14.88671875" style="15" hidden="1" customWidth="1" outlineLevel="1"/>
    <col min="10" max="10" width="11.33203125" style="15" hidden="1" customWidth="1" outlineLevel="1"/>
    <col min="11" max="11" width="14.88671875" style="15" hidden="1" customWidth="1" outlineLevel="1"/>
    <col min="12" max="12" width="11.33203125" style="15" hidden="1" customWidth="1" outlineLevel="1"/>
    <col min="13" max="13" width="14.88671875" style="15" hidden="1" customWidth="1" outlineLevel="1"/>
    <col min="14" max="14" width="11.33203125" style="15" hidden="1" customWidth="1" outlineLevel="1"/>
    <col min="15" max="15" width="14.88671875" style="15" hidden="1" customWidth="1" outlineLevel="1"/>
    <col min="16" max="16" width="11.33203125" style="15" hidden="1" customWidth="1" outlineLevel="1"/>
    <col min="17" max="17" width="14.88671875" style="15" hidden="1" customWidth="1" outlineLevel="1"/>
    <col min="18" max="18" width="11.33203125" style="15" hidden="1" customWidth="1" outlineLevel="1"/>
    <col min="19" max="19" width="14.88671875" style="15" hidden="1" customWidth="1" outlineLevel="1"/>
    <col min="20" max="20" width="11.33203125" style="15" hidden="1" customWidth="1" outlineLevel="1"/>
    <col min="21" max="21" width="14.88671875" style="15" hidden="1" customWidth="1" outlineLevel="1"/>
    <col min="22" max="22" width="11.33203125" style="15" hidden="1" customWidth="1" outlineLevel="1"/>
    <col min="23" max="23" width="14.88671875" style="15" hidden="1" customWidth="1" outlineLevel="1"/>
    <col min="24" max="24" width="11.33203125" style="15" hidden="1" customWidth="1" outlineLevel="1"/>
    <col min="25" max="25" width="14.88671875" style="15" hidden="1" customWidth="1" outlineLevel="1"/>
    <col min="26" max="26" width="11.33203125" style="15" hidden="1" customWidth="1" outlineLevel="1"/>
    <col min="27" max="27" width="15" style="15" hidden="1" customWidth="1" outlineLevel="1"/>
    <col min="28" max="28" width="11.33203125" style="15" hidden="1" customWidth="1" outlineLevel="1"/>
    <col min="29" max="29" width="15" style="15" hidden="1" customWidth="1" outlineLevel="1"/>
    <col min="30" max="30" width="11.33203125" style="15" hidden="1" customWidth="1" outlineLevel="1"/>
    <col min="31" max="31" width="15" style="15" hidden="1" customWidth="1" outlineLevel="1"/>
    <col min="32" max="32" width="11.33203125" style="26" hidden="1" customWidth="1" outlineLevel="1"/>
    <col min="33" max="33" width="15" style="26" hidden="1" customWidth="1" outlineLevel="1"/>
    <col min="34" max="34" width="11.33203125" style="26" hidden="1" customWidth="1" outlineLevel="1"/>
    <col min="35" max="35" width="15" style="26" hidden="1" customWidth="1" outlineLevel="1"/>
    <col min="36" max="36" width="11.33203125" style="26" hidden="1" customWidth="1" outlineLevel="1"/>
    <col min="37" max="37" width="15" style="26" hidden="1" customWidth="1" outlineLevel="1"/>
    <col min="38" max="38" width="11.33203125" style="26" hidden="1" customWidth="1" outlineLevel="1"/>
    <col min="39" max="39" width="20.88671875" style="26" hidden="1" customWidth="1" outlineLevel="1"/>
    <col min="40" max="40" width="11.33203125" style="26" hidden="1" customWidth="1" outlineLevel="1"/>
    <col min="41" max="41" width="20.88671875" style="26" hidden="1" customWidth="1" outlineLevel="1"/>
    <col min="42" max="42" width="11.33203125" style="15" hidden="1" customWidth="1" outlineLevel="1"/>
    <col min="43" max="43" width="15.21875" style="15" hidden="1" customWidth="1" outlineLevel="1"/>
    <col min="44" max="44" width="11.33203125" style="15" hidden="1" customWidth="1" outlineLevel="1"/>
    <col min="45" max="45" width="15.21875" style="15" hidden="1" customWidth="1" outlineLevel="1"/>
    <col min="46" max="46" width="11.33203125" style="15" hidden="1" customWidth="1" outlineLevel="1"/>
    <col min="47" max="47" width="15.21875" style="15" hidden="1" customWidth="1" outlineLevel="1"/>
    <col min="48" max="48" width="11.33203125" style="15" hidden="1" customWidth="1" outlineLevel="1"/>
    <col min="49" max="49" width="15.21875" style="15" hidden="1" customWidth="1" outlineLevel="1"/>
    <col min="50" max="50" width="16.77734375" style="15" bestFit="1" customWidth="1" collapsed="1"/>
    <col min="51" max="51" width="15.21875" style="15" bestFit="1" customWidth="1"/>
    <col min="52" max="52" width="17.33203125" style="15" bestFit="1" customWidth="1"/>
    <col min="53" max="53" width="15.21875" style="15" customWidth="1"/>
    <col min="54" max="54" width="17.21875" style="15" bestFit="1" customWidth="1"/>
    <col min="55" max="55" width="15.21875" style="15" customWidth="1"/>
    <col min="56" max="56" width="17.109375" style="15" bestFit="1" customWidth="1"/>
    <col min="57" max="57" width="15.21875" style="15" customWidth="1"/>
    <col min="58" max="58" width="16.88671875" style="15" bestFit="1" customWidth="1"/>
    <col min="59" max="59" width="15.21875" style="15" customWidth="1"/>
    <col min="60" max="60" width="11.33203125" style="15" customWidth="1"/>
    <col min="61" max="61" width="15.21875" style="15" customWidth="1"/>
    <col min="62" max="62" width="11.33203125" style="15" customWidth="1"/>
    <col min="63" max="63" width="15.21875" style="15" customWidth="1"/>
    <col min="64" max="64" width="11.33203125" style="15" customWidth="1"/>
    <col min="65" max="65" width="15.21875" style="15" customWidth="1"/>
    <col min="66" max="66" width="11.33203125" style="15" customWidth="1"/>
    <col min="67" max="67" width="15.21875" style="15" customWidth="1"/>
    <col min="68" max="68" width="15.33203125" style="15" customWidth="1"/>
    <col min="69" max="69" width="15.21875" style="15" customWidth="1"/>
    <col min="70" max="70" width="17.33203125" style="15" customWidth="1"/>
    <col min="71" max="71" width="15.21875" style="15" customWidth="1"/>
    <col min="72" max="72" width="17.33203125" style="15" customWidth="1"/>
    <col min="73" max="73" width="15.21875" style="15" bestFit="1" customWidth="1"/>
    <col min="74" max="74" width="17.33203125" style="15" customWidth="1"/>
    <col min="75" max="75" width="15.21875" style="15" bestFit="1" customWidth="1"/>
    <col min="76" max="76" width="17.33203125" style="15" customWidth="1"/>
    <col min="77" max="77" width="15.21875" style="15" bestFit="1" customWidth="1"/>
    <col min="78" max="78" width="17.33203125" style="15" customWidth="1"/>
    <col min="79" max="79" width="15.21875" style="15" bestFit="1" customWidth="1"/>
    <col min="80" max="80" width="17.33203125" style="15" customWidth="1"/>
    <col min="81" max="81" width="15.21875" style="15" bestFit="1" customWidth="1"/>
    <col min="82" max="82" width="17.33203125" style="15" customWidth="1"/>
    <col min="83" max="83" width="15.21875" style="15" bestFit="1" customWidth="1"/>
    <col min="84" max="84" width="17.33203125" style="15" customWidth="1"/>
    <col min="85" max="85" width="15.21875" style="15" bestFit="1" customWidth="1"/>
    <col min="86" max="86" width="17.33203125" style="15" customWidth="1"/>
    <col min="87" max="87" width="15.21875" style="15" bestFit="1" customWidth="1"/>
    <col min="88" max="88" width="17.33203125" style="15" customWidth="1"/>
    <col min="89" max="89" width="15.21875" style="15" bestFit="1" customWidth="1"/>
    <col min="90" max="90" width="17.33203125" style="15" customWidth="1"/>
    <col min="91" max="91" width="15.21875" style="15" bestFit="1" customWidth="1"/>
    <col min="92" max="92" width="17.33203125" style="15" customWidth="1"/>
    <col min="93" max="93" width="15.21875" style="15" bestFit="1" customWidth="1"/>
    <col min="94" max="94" width="17.33203125" style="15" customWidth="1"/>
    <col min="95" max="95" width="15.21875" style="15" bestFit="1" customWidth="1"/>
    <col min="96" max="96" width="17.33203125" style="15" customWidth="1"/>
    <col min="97" max="97" width="15.21875" style="15" bestFit="1" customWidth="1"/>
    <col min="98" max="98" width="17.33203125" style="15" customWidth="1"/>
    <col min="99" max="99" width="15.21875" style="15" bestFit="1" customWidth="1"/>
    <col min="100" max="100" width="17.33203125" style="15" customWidth="1"/>
    <col min="101" max="101" width="15.21875" style="15" bestFit="1" customWidth="1"/>
    <col min="102" max="102" width="17.33203125" style="15" customWidth="1"/>
    <col min="103" max="103" width="15.21875" style="15" bestFit="1" customWidth="1"/>
    <col min="104" max="104" width="17.33203125" style="15" customWidth="1"/>
    <col min="105" max="105" width="15.21875" style="15" bestFit="1" customWidth="1"/>
    <col min="106" max="106" width="17.33203125" style="15" customWidth="1"/>
    <col min="107" max="107" width="15.21875" style="15" bestFit="1" customWidth="1"/>
    <col min="108" max="108" width="17.33203125" style="15" customWidth="1"/>
    <col min="109" max="109" width="15.21875" style="15" bestFit="1" customWidth="1"/>
    <col min="110" max="110" width="17.33203125" style="15" customWidth="1"/>
    <col min="111" max="111" width="15.21875" style="15" bestFit="1" customWidth="1"/>
    <col min="112" max="112" width="17.33203125" style="15" customWidth="1"/>
    <col min="113" max="113" width="15.21875" style="15" bestFit="1" customWidth="1"/>
    <col min="114" max="114" width="17.44140625" style="15" bestFit="1" customWidth="1"/>
    <col min="115" max="115" width="13.5546875" style="15" bestFit="1" customWidth="1"/>
    <col min="116" max="16384" width="11.44140625" style="15"/>
  </cols>
  <sheetData>
    <row r="1" spans="1:114" ht="30" customHeight="1">
      <c r="A1" s="484" t="s">
        <v>153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96"/>
      <c r="DA1" s="296"/>
      <c r="DB1" s="296"/>
      <c r="DC1" s="296"/>
      <c r="DD1" s="296"/>
      <c r="DE1" s="296"/>
      <c r="DF1" s="296"/>
      <c r="DG1" s="296"/>
      <c r="DH1" s="296"/>
      <c r="DI1" s="296"/>
      <c r="DJ1" s="23" t="s">
        <v>41</v>
      </c>
    </row>
    <row r="2" spans="1:114" ht="15">
      <c r="A2" s="485" t="s">
        <v>97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  <c r="BC2" s="485"/>
      <c r="BD2" s="485"/>
      <c r="BE2" s="485"/>
      <c r="BF2" s="485"/>
      <c r="BG2" s="485"/>
      <c r="BH2" s="485"/>
      <c r="BI2" s="485"/>
      <c r="BJ2" s="485"/>
      <c r="BK2" s="485"/>
      <c r="BL2" s="485"/>
      <c r="BM2" s="485"/>
      <c r="BN2" s="485"/>
      <c r="BO2" s="485"/>
      <c r="BP2" s="485"/>
      <c r="BQ2" s="485"/>
      <c r="BR2" s="485"/>
      <c r="BS2" s="485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133"/>
    </row>
    <row r="3" spans="1:114">
      <c r="A3" s="133"/>
      <c r="DJ3" s="129"/>
    </row>
    <row r="4" spans="1:114" ht="15" thickBot="1">
      <c r="A4" s="134"/>
    </row>
    <row r="5" spans="1:114">
      <c r="A5" s="475" t="s">
        <v>154</v>
      </c>
      <c r="B5" s="480" t="s">
        <v>44</v>
      </c>
      <c r="C5" s="481"/>
      <c r="D5" s="478" t="s">
        <v>45</v>
      </c>
      <c r="E5" s="479"/>
      <c r="F5" s="478" t="s">
        <v>46</v>
      </c>
      <c r="G5" s="479"/>
      <c r="H5" s="478" t="s">
        <v>47</v>
      </c>
      <c r="I5" s="479"/>
      <c r="J5" s="478" t="s">
        <v>48</v>
      </c>
      <c r="K5" s="479"/>
      <c r="L5" s="478" t="s">
        <v>223</v>
      </c>
      <c r="M5" s="479"/>
      <c r="N5" s="478" t="s">
        <v>224</v>
      </c>
      <c r="O5" s="479"/>
      <c r="P5" s="478" t="s">
        <v>226</v>
      </c>
      <c r="Q5" s="479"/>
      <c r="R5" s="478" t="s">
        <v>227</v>
      </c>
      <c r="S5" s="479"/>
      <c r="T5" s="478" t="s">
        <v>228</v>
      </c>
      <c r="U5" s="479"/>
      <c r="V5" s="478" t="s">
        <v>232</v>
      </c>
      <c r="W5" s="479"/>
      <c r="X5" s="478" t="s">
        <v>233</v>
      </c>
      <c r="Y5" s="479"/>
      <c r="Z5" s="478" t="s">
        <v>234</v>
      </c>
      <c r="AA5" s="479"/>
      <c r="AB5" s="478" t="s">
        <v>241</v>
      </c>
      <c r="AC5" s="479"/>
      <c r="AD5" s="478" t="s">
        <v>243</v>
      </c>
      <c r="AE5" s="479"/>
      <c r="AF5" s="480" t="s">
        <v>244</v>
      </c>
      <c r="AG5" s="481"/>
      <c r="AH5" s="480" t="s">
        <v>247</v>
      </c>
      <c r="AI5" s="481"/>
      <c r="AJ5" s="480" t="s">
        <v>249</v>
      </c>
      <c r="AK5" s="481"/>
      <c r="AL5" s="480" t="s">
        <v>251</v>
      </c>
      <c r="AM5" s="481"/>
      <c r="AN5" s="480" t="s">
        <v>253</v>
      </c>
      <c r="AO5" s="481"/>
      <c r="AP5" s="478" t="s">
        <v>255</v>
      </c>
      <c r="AQ5" s="479"/>
      <c r="AR5" s="478" t="s">
        <v>257</v>
      </c>
      <c r="AS5" s="479"/>
      <c r="AT5" s="478" t="s">
        <v>260</v>
      </c>
      <c r="AU5" s="479"/>
      <c r="AV5" s="478" t="s">
        <v>261</v>
      </c>
      <c r="AW5" s="479"/>
      <c r="AX5" s="478" t="s">
        <v>264</v>
      </c>
      <c r="AY5" s="479"/>
      <c r="AZ5" s="478" t="s">
        <v>267</v>
      </c>
      <c r="BA5" s="479"/>
      <c r="BB5" s="478" t="s">
        <v>268</v>
      </c>
      <c r="BC5" s="479"/>
      <c r="BD5" s="478" t="s">
        <v>270</v>
      </c>
      <c r="BE5" s="479"/>
      <c r="BF5" s="478" t="s">
        <v>271</v>
      </c>
      <c r="BG5" s="479"/>
      <c r="BH5" s="478" t="s">
        <v>273</v>
      </c>
      <c r="BI5" s="479"/>
      <c r="BJ5" s="478" t="s">
        <v>274</v>
      </c>
      <c r="BK5" s="479"/>
      <c r="BL5" s="478" t="s">
        <v>275</v>
      </c>
      <c r="BM5" s="479"/>
      <c r="BN5" s="478" t="s">
        <v>277</v>
      </c>
      <c r="BO5" s="479"/>
      <c r="BP5" s="478" t="s">
        <v>280</v>
      </c>
      <c r="BQ5" s="479"/>
      <c r="BR5" s="478" t="s">
        <v>288</v>
      </c>
      <c r="BS5" s="479"/>
      <c r="BT5" s="478" t="s">
        <v>292</v>
      </c>
      <c r="BU5" s="479"/>
      <c r="BV5" s="478" t="s">
        <v>294</v>
      </c>
      <c r="BW5" s="479"/>
      <c r="BX5" s="478" t="s">
        <v>295</v>
      </c>
      <c r="BY5" s="479"/>
      <c r="BZ5" s="480" t="s">
        <v>299</v>
      </c>
      <c r="CA5" s="481"/>
      <c r="CB5" s="480" t="s">
        <v>301</v>
      </c>
      <c r="CC5" s="481"/>
      <c r="CD5" s="478" t="s">
        <v>302</v>
      </c>
      <c r="CE5" s="479"/>
      <c r="CF5" s="478" t="s">
        <v>303</v>
      </c>
      <c r="CG5" s="479"/>
      <c r="CH5" s="478" t="s">
        <v>304</v>
      </c>
      <c r="CI5" s="479"/>
      <c r="CJ5" s="478" t="s">
        <v>305</v>
      </c>
      <c r="CK5" s="479"/>
      <c r="CL5" s="478" t="s">
        <v>306</v>
      </c>
      <c r="CM5" s="479"/>
      <c r="CN5" s="478" t="s">
        <v>307</v>
      </c>
      <c r="CO5" s="479"/>
      <c r="CP5" s="478" t="s">
        <v>310</v>
      </c>
      <c r="CQ5" s="479"/>
      <c r="CR5" s="478" t="s">
        <v>312</v>
      </c>
      <c r="CS5" s="479"/>
      <c r="CT5" s="478" t="s">
        <v>315</v>
      </c>
      <c r="CU5" s="479"/>
      <c r="CV5" s="478" t="s">
        <v>323</v>
      </c>
      <c r="CW5" s="479"/>
      <c r="CX5" s="478" t="s">
        <v>330</v>
      </c>
      <c r="CY5" s="479"/>
      <c r="CZ5" s="478" t="s">
        <v>333</v>
      </c>
      <c r="DA5" s="479"/>
      <c r="DB5" s="478" t="s">
        <v>335</v>
      </c>
      <c r="DC5" s="479"/>
      <c r="DD5" s="478" t="s">
        <v>337</v>
      </c>
      <c r="DE5" s="479"/>
      <c r="DF5" s="478" t="s">
        <v>338</v>
      </c>
      <c r="DG5" s="479"/>
      <c r="DH5" s="482" t="s">
        <v>341</v>
      </c>
      <c r="DI5" s="483"/>
    </row>
    <row r="6" spans="1:114">
      <c r="A6" s="476"/>
      <c r="B6" s="29" t="s">
        <v>49</v>
      </c>
      <c r="C6" s="30" t="s">
        <v>50</v>
      </c>
      <c r="D6" s="31" t="s">
        <v>49</v>
      </c>
      <c r="E6" s="32" t="s">
        <v>50</v>
      </c>
      <c r="F6" s="31" t="s">
        <v>49</v>
      </c>
      <c r="G6" s="32" t="s">
        <v>50</v>
      </c>
      <c r="H6" s="31" t="s">
        <v>49</v>
      </c>
      <c r="I6" s="32" t="s">
        <v>50</v>
      </c>
      <c r="J6" s="31" t="s">
        <v>49</v>
      </c>
      <c r="K6" s="32" t="s">
        <v>50</v>
      </c>
      <c r="L6" s="31" t="s">
        <v>49</v>
      </c>
      <c r="M6" s="32" t="s">
        <v>50</v>
      </c>
      <c r="N6" s="31" t="s">
        <v>49</v>
      </c>
      <c r="O6" s="32" t="s">
        <v>50</v>
      </c>
      <c r="P6" s="31" t="s">
        <v>49</v>
      </c>
      <c r="Q6" s="32" t="s">
        <v>50</v>
      </c>
      <c r="R6" s="31" t="s">
        <v>49</v>
      </c>
      <c r="S6" s="32" t="s">
        <v>50</v>
      </c>
      <c r="T6" s="31" t="s">
        <v>49</v>
      </c>
      <c r="U6" s="32" t="s">
        <v>50</v>
      </c>
      <c r="V6" s="31" t="s">
        <v>49</v>
      </c>
      <c r="W6" s="32" t="s">
        <v>50</v>
      </c>
      <c r="X6" s="31" t="s">
        <v>49</v>
      </c>
      <c r="Y6" s="32" t="s">
        <v>50</v>
      </c>
      <c r="Z6" s="31" t="s">
        <v>49</v>
      </c>
      <c r="AA6" s="32" t="s">
        <v>50</v>
      </c>
      <c r="AB6" s="31" t="s">
        <v>49</v>
      </c>
      <c r="AC6" s="32" t="s">
        <v>50</v>
      </c>
      <c r="AD6" s="31" t="s">
        <v>49</v>
      </c>
      <c r="AE6" s="32" t="s">
        <v>50</v>
      </c>
      <c r="AF6" s="29" t="s">
        <v>49</v>
      </c>
      <c r="AG6" s="30" t="s">
        <v>50</v>
      </c>
      <c r="AH6" s="29" t="s">
        <v>49</v>
      </c>
      <c r="AI6" s="30" t="s">
        <v>50</v>
      </c>
      <c r="AJ6" s="29" t="s">
        <v>49</v>
      </c>
      <c r="AK6" s="30" t="s">
        <v>50</v>
      </c>
      <c r="AL6" s="29" t="s">
        <v>49</v>
      </c>
      <c r="AM6" s="30" t="s">
        <v>50</v>
      </c>
      <c r="AN6" s="29" t="s">
        <v>49</v>
      </c>
      <c r="AO6" s="30" t="s">
        <v>50</v>
      </c>
      <c r="AP6" s="31" t="s">
        <v>49</v>
      </c>
      <c r="AQ6" s="32" t="s">
        <v>50</v>
      </c>
      <c r="AR6" s="31" t="s">
        <v>49</v>
      </c>
      <c r="AS6" s="32" t="s">
        <v>50</v>
      </c>
      <c r="AT6" s="31" t="s">
        <v>49</v>
      </c>
      <c r="AU6" s="32" t="s">
        <v>50</v>
      </c>
      <c r="AV6" s="31" t="s">
        <v>49</v>
      </c>
      <c r="AW6" s="32" t="s">
        <v>50</v>
      </c>
      <c r="AX6" s="31" t="s">
        <v>49</v>
      </c>
      <c r="AY6" s="32" t="s">
        <v>50</v>
      </c>
      <c r="AZ6" s="31" t="s">
        <v>49</v>
      </c>
      <c r="BA6" s="32" t="s">
        <v>50</v>
      </c>
      <c r="BB6" s="31" t="s">
        <v>49</v>
      </c>
      <c r="BC6" s="32" t="s">
        <v>50</v>
      </c>
      <c r="BD6" s="31" t="s">
        <v>49</v>
      </c>
      <c r="BE6" s="32" t="s">
        <v>50</v>
      </c>
      <c r="BF6" s="31" t="s">
        <v>49</v>
      </c>
      <c r="BG6" s="32" t="s">
        <v>50</v>
      </c>
      <c r="BH6" s="31" t="s">
        <v>49</v>
      </c>
      <c r="BI6" s="32" t="s">
        <v>50</v>
      </c>
      <c r="BJ6" s="31" t="s">
        <v>49</v>
      </c>
      <c r="BK6" s="32" t="s">
        <v>50</v>
      </c>
      <c r="BL6" s="31" t="s">
        <v>49</v>
      </c>
      <c r="BM6" s="32" t="s">
        <v>50</v>
      </c>
      <c r="BN6" s="31" t="s">
        <v>49</v>
      </c>
      <c r="BO6" s="32" t="s">
        <v>50</v>
      </c>
      <c r="BP6" s="31" t="s">
        <v>49</v>
      </c>
      <c r="BQ6" s="32" t="s">
        <v>50</v>
      </c>
      <c r="BR6" s="31" t="s">
        <v>49</v>
      </c>
      <c r="BS6" s="32" t="s">
        <v>50</v>
      </c>
      <c r="BT6" s="31" t="s">
        <v>49</v>
      </c>
      <c r="BU6" s="32" t="s">
        <v>50</v>
      </c>
      <c r="BV6" s="31" t="s">
        <v>49</v>
      </c>
      <c r="BW6" s="32" t="s">
        <v>50</v>
      </c>
      <c r="BX6" s="31" t="s">
        <v>49</v>
      </c>
      <c r="BY6" s="32" t="s">
        <v>50</v>
      </c>
      <c r="BZ6" s="29" t="s">
        <v>49</v>
      </c>
      <c r="CA6" s="30" t="s">
        <v>50</v>
      </c>
      <c r="CB6" s="29" t="s">
        <v>49</v>
      </c>
      <c r="CC6" s="30" t="s">
        <v>50</v>
      </c>
      <c r="CD6" s="31" t="s">
        <v>49</v>
      </c>
      <c r="CE6" s="32" t="s">
        <v>50</v>
      </c>
      <c r="CF6" s="31" t="s">
        <v>49</v>
      </c>
      <c r="CG6" s="32" t="s">
        <v>50</v>
      </c>
      <c r="CH6" s="31" t="s">
        <v>49</v>
      </c>
      <c r="CI6" s="32" t="s">
        <v>50</v>
      </c>
      <c r="CJ6" s="31" t="s">
        <v>49</v>
      </c>
      <c r="CK6" s="32" t="s">
        <v>50</v>
      </c>
      <c r="CL6" s="31" t="s">
        <v>49</v>
      </c>
      <c r="CM6" s="32" t="s">
        <v>50</v>
      </c>
      <c r="CN6" s="31" t="s">
        <v>49</v>
      </c>
      <c r="CO6" s="32" t="s">
        <v>50</v>
      </c>
      <c r="CP6" s="31" t="s">
        <v>49</v>
      </c>
      <c r="CQ6" s="32" t="s">
        <v>50</v>
      </c>
      <c r="CR6" s="31" t="s">
        <v>49</v>
      </c>
      <c r="CS6" s="32" t="s">
        <v>50</v>
      </c>
      <c r="CT6" s="31" t="s">
        <v>49</v>
      </c>
      <c r="CU6" s="32" t="s">
        <v>50</v>
      </c>
      <c r="CV6" s="31" t="s">
        <v>49</v>
      </c>
      <c r="CW6" s="32" t="s">
        <v>50</v>
      </c>
      <c r="CX6" s="31" t="s">
        <v>49</v>
      </c>
      <c r="CY6" s="32" t="s">
        <v>50</v>
      </c>
      <c r="CZ6" s="31" t="s">
        <v>49</v>
      </c>
      <c r="DA6" s="32" t="s">
        <v>50</v>
      </c>
      <c r="DB6" s="31" t="s">
        <v>49</v>
      </c>
      <c r="DC6" s="32" t="s">
        <v>50</v>
      </c>
      <c r="DD6" s="31" t="s">
        <v>49</v>
      </c>
      <c r="DE6" s="32" t="s">
        <v>50</v>
      </c>
      <c r="DF6" s="31" t="s">
        <v>49</v>
      </c>
      <c r="DG6" s="32" t="s">
        <v>50</v>
      </c>
      <c r="DH6" s="33" t="s">
        <v>49</v>
      </c>
      <c r="DI6" s="34" t="s">
        <v>50</v>
      </c>
    </row>
    <row r="7" spans="1:114" s="18" customFormat="1" ht="15" thickBot="1">
      <c r="A7" s="477"/>
      <c r="B7" s="51">
        <v>9578.4097429090434</v>
      </c>
      <c r="C7" s="36">
        <f>+C12+C14</f>
        <v>0.99999999999999323</v>
      </c>
      <c r="D7" s="53">
        <v>9583.6415182943401</v>
      </c>
      <c r="E7" s="38">
        <f>+E12+E14</f>
        <v>0.99999999999999967</v>
      </c>
      <c r="F7" s="53">
        <v>9608.2104115129678</v>
      </c>
      <c r="G7" s="38">
        <f>+G12+G14</f>
        <v>0.99999999999999512</v>
      </c>
      <c r="H7" s="53">
        <v>9588.9838154173467</v>
      </c>
      <c r="I7" s="38">
        <f>+I12+I14</f>
        <v>0.99999999999998945</v>
      </c>
      <c r="J7" s="53">
        <v>9601.5060608258027</v>
      </c>
      <c r="K7" s="38">
        <f>+K12+K14</f>
        <v>0.99999999999999301</v>
      </c>
      <c r="L7" s="53">
        <v>9633.1105656729997</v>
      </c>
      <c r="M7" s="38">
        <f>+M12+M14</f>
        <v>0.99999999999971856</v>
      </c>
      <c r="N7" s="53">
        <v>9941.7912967282991</v>
      </c>
      <c r="O7" s="38">
        <f>+O12+O14</f>
        <v>0.99999999999999822</v>
      </c>
      <c r="P7" s="53">
        <v>10242.130020619876</v>
      </c>
      <c r="Q7" s="38">
        <f>+Q12+Q14</f>
        <v>1.0000000000000069</v>
      </c>
      <c r="R7" s="53">
        <v>10237.99400570017</v>
      </c>
      <c r="S7" s="38">
        <f>+S12+S14</f>
        <v>1.0000000000000022</v>
      </c>
      <c r="T7" s="53">
        <v>10212.184799652558</v>
      </c>
      <c r="U7" s="38">
        <f>+U12+U14</f>
        <v>0.99999999999999734</v>
      </c>
      <c r="V7" s="53">
        <v>10191.720131581707</v>
      </c>
      <c r="W7" s="38">
        <f t="shared" ref="W7:AQ7" si="0">+W12+W14</f>
        <v>0.99999999999999656</v>
      </c>
      <c r="X7" s="53">
        <f t="shared" si="0"/>
        <v>10185.497923667732</v>
      </c>
      <c r="Y7" s="38">
        <f t="shared" si="0"/>
        <v>1</v>
      </c>
      <c r="Z7" s="53">
        <f t="shared" si="0"/>
        <v>10548.126746754937</v>
      </c>
      <c r="AA7" s="38">
        <f t="shared" si="0"/>
        <v>1</v>
      </c>
      <c r="AB7" s="53">
        <f t="shared" si="0"/>
        <v>10583.728680210108</v>
      </c>
      <c r="AC7" s="38">
        <f t="shared" si="0"/>
        <v>1</v>
      </c>
      <c r="AD7" s="53">
        <f t="shared" si="0"/>
        <v>10598.50737942765</v>
      </c>
      <c r="AE7" s="38">
        <f t="shared" si="0"/>
        <v>1</v>
      </c>
      <c r="AF7" s="51">
        <f t="shared" si="0"/>
        <v>11089.354297961061</v>
      </c>
      <c r="AG7" s="36">
        <f t="shared" si="0"/>
        <v>0.99999999999999989</v>
      </c>
      <c r="AH7" s="51">
        <f t="shared" si="0"/>
        <v>11324.734670992155</v>
      </c>
      <c r="AI7" s="36">
        <f t="shared" si="0"/>
        <v>1</v>
      </c>
      <c r="AJ7" s="51">
        <f t="shared" si="0"/>
        <v>11342.366053430436</v>
      </c>
      <c r="AK7" s="36">
        <f t="shared" si="0"/>
        <v>1</v>
      </c>
      <c r="AL7" s="51">
        <f t="shared" si="0"/>
        <v>11320.143386988315</v>
      </c>
      <c r="AM7" s="36">
        <f t="shared" si="0"/>
        <v>0.99999999999999989</v>
      </c>
      <c r="AN7" s="51">
        <f t="shared" si="0"/>
        <v>11612.434435180445</v>
      </c>
      <c r="AO7" s="36">
        <f t="shared" si="0"/>
        <v>1</v>
      </c>
      <c r="AP7" s="53">
        <f t="shared" si="0"/>
        <v>11637.596439317189</v>
      </c>
      <c r="AQ7" s="38">
        <f t="shared" si="0"/>
        <v>1</v>
      </c>
      <c r="AR7" s="53">
        <f t="shared" ref="AR7:BW7" si="1">+AR12+AR14</f>
        <v>11628.528382055843</v>
      </c>
      <c r="AS7" s="38">
        <f t="shared" si="1"/>
        <v>1</v>
      </c>
      <c r="AT7" s="53">
        <f t="shared" si="1"/>
        <v>11706.630296305751</v>
      </c>
      <c r="AU7" s="38">
        <f t="shared" si="1"/>
        <v>1</v>
      </c>
      <c r="AV7" s="53">
        <f t="shared" si="1"/>
        <v>12038.893578833895</v>
      </c>
      <c r="AW7" s="38">
        <f t="shared" si="1"/>
        <v>1</v>
      </c>
      <c r="AX7" s="53">
        <f t="shared" si="1"/>
        <v>12063.694615487975</v>
      </c>
      <c r="AY7" s="38">
        <f t="shared" si="1"/>
        <v>1</v>
      </c>
      <c r="AZ7" s="53">
        <f t="shared" si="1"/>
        <v>11086.906077238835</v>
      </c>
      <c r="BA7" s="38">
        <f t="shared" si="1"/>
        <v>1</v>
      </c>
      <c r="BB7" s="53">
        <f t="shared" si="1"/>
        <v>11113.071357078838</v>
      </c>
      <c r="BC7" s="38">
        <f t="shared" si="1"/>
        <v>1</v>
      </c>
      <c r="BD7" s="53">
        <f t="shared" si="1"/>
        <v>11083.932058749149</v>
      </c>
      <c r="BE7" s="38">
        <f t="shared" si="1"/>
        <v>0.99999999999999989</v>
      </c>
      <c r="BF7" s="53">
        <f t="shared" si="1"/>
        <v>12590.865293530125</v>
      </c>
      <c r="BG7" s="38">
        <f t="shared" si="1"/>
        <v>1</v>
      </c>
      <c r="BH7" s="53">
        <f t="shared" si="1"/>
        <v>12576.04681161018</v>
      </c>
      <c r="BI7" s="38">
        <f t="shared" si="1"/>
        <v>1</v>
      </c>
      <c r="BJ7" s="53">
        <f t="shared" si="1"/>
        <v>12583.647612514866</v>
      </c>
      <c r="BK7" s="38">
        <f t="shared" si="1"/>
        <v>0.99999999999999989</v>
      </c>
      <c r="BL7" s="53">
        <f t="shared" si="1"/>
        <v>12884.763862913773</v>
      </c>
      <c r="BM7" s="38">
        <f t="shared" si="1"/>
        <v>0.99999999999999989</v>
      </c>
      <c r="BN7" s="53">
        <f t="shared" si="1"/>
        <v>12849.555677041784</v>
      </c>
      <c r="BO7" s="38">
        <f t="shared" si="1"/>
        <v>1</v>
      </c>
      <c r="BP7" s="53">
        <f t="shared" si="1"/>
        <v>12804.358664112136</v>
      </c>
      <c r="BQ7" s="38">
        <f t="shared" si="1"/>
        <v>1</v>
      </c>
      <c r="BR7" s="53">
        <f t="shared" si="1"/>
        <v>12861.972700674118</v>
      </c>
      <c r="BS7" s="38">
        <f t="shared" si="1"/>
        <v>1</v>
      </c>
      <c r="BT7" s="53">
        <f t="shared" si="1"/>
        <v>14424.31370049607</v>
      </c>
      <c r="BU7" s="38">
        <f t="shared" si="1"/>
        <v>1</v>
      </c>
      <c r="BV7" s="53">
        <f t="shared" si="1"/>
        <v>14394.29742916575</v>
      </c>
      <c r="BW7" s="38">
        <f t="shared" si="1"/>
        <v>0.99999999999999989</v>
      </c>
      <c r="BX7" s="53">
        <f>+BX12+BX14+BX10</f>
        <v>15146.41343456002</v>
      </c>
      <c r="BY7" s="38">
        <f>+BY12+BY14</f>
        <v>0.989746427869997</v>
      </c>
      <c r="BZ7" s="53">
        <f>+BZ12+BZ14+BZ10</f>
        <v>15128.593695879599</v>
      </c>
      <c r="CA7" s="36">
        <f>+CA12+CA14</f>
        <v>0.98968839276645126</v>
      </c>
      <c r="CB7" s="53">
        <f>+CB12+CB14+CB10</f>
        <v>15030.907416920647</v>
      </c>
      <c r="CC7" s="36">
        <f>+CC12+CC14</f>
        <v>0.96675982229353985</v>
      </c>
      <c r="CD7" s="53">
        <f>+CD12+CD14+CD10</f>
        <v>15008.505584409784</v>
      </c>
      <c r="CE7" s="38">
        <f>+CE12+CE14</f>
        <v>0.9670591545656525</v>
      </c>
      <c r="CF7" s="53">
        <f>+CF12+CF14+CF10</f>
        <v>15007.487744788354</v>
      </c>
      <c r="CG7" s="38">
        <f>+CG12+CG14</f>
        <v>0.94912339982298422</v>
      </c>
      <c r="CH7" s="53">
        <f>+CH12+CH14+CH10</f>
        <v>15520.625868784959</v>
      </c>
      <c r="CI7" s="38">
        <f>+CI12+CI14+CI10</f>
        <v>1</v>
      </c>
      <c r="CJ7" s="53">
        <f>+CJ12+CJ14+CJ10</f>
        <v>15559.677032424259</v>
      </c>
      <c r="CK7" s="38">
        <f>SUM(CK9:CK14)</f>
        <v>1.0000000000000002</v>
      </c>
      <c r="CL7" s="53">
        <f t="shared" ref="CL7:CQ7" si="2">+CL12+CL14+CL10</f>
        <v>15590.603974269881</v>
      </c>
      <c r="CM7" s="38">
        <f t="shared" si="2"/>
        <v>1</v>
      </c>
      <c r="CN7" s="53">
        <f t="shared" si="2"/>
        <v>15505.011206827592</v>
      </c>
      <c r="CO7" s="38">
        <f t="shared" si="2"/>
        <v>1</v>
      </c>
      <c r="CP7" s="53">
        <f t="shared" si="2"/>
        <v>15433.256079703526</v>
      </c>
      <c r="CQ7" s="38">
        <f t="shared" si="2"/>
        <v>1</v>
      </c>
      <c r="CR7" s="53">
        <f t="shared" ref="CR7:CW7" si="3">+CR12+CR14+CR10</f>
        <v>15424.025568819536</v>
      </c>
      <c r="CS7" s="38">
        <f t="shared" si="3"/>
        <v>0.99999999999999989</v>
      </c>
      <c r="CT7" s="53">
        <f t="shared" si="3"/>
        <v>15283.103163072743</v>
      </c>
      <c r="CU7" s="38">
        <f t="shared" si="3"/>
        <v>1</v>
      </c>
      <c r="CV7" s="53">
        <f t="shared" si="3"/>
        <v>15301.295758625916</v>
      </c>
      <c r="CW7" s="38">
        <f t="shared" si="3"/>
        <v>1</v>
      </c>
      <c r="CX7" s="53">
        <f t="shared" ref="CX7:CY7" si="4">+CX12+CX14+CX10</f>
        <v>15325.704314078706</v>
      </c>
      <c r="CY7" s="38">
        <f t="shared" si="4"/>
        <v>1.0000000000000002</v>
      </c>
      <c r="CZ7" s="53">
        <f t="shared" ref="CZ7:DA7" si="5">+CZ12+CZ14+CZ10</f>
        <v>15286.182519232594</v>
      </c>
      <c r="DA7" s="38">
        <f t="shared" si="5"/>
        <v>1</v>
      </c>
      <c r="DB7" s="53">
        <f t="shared" ref="DB7:DC7" si="6">+DB12+DB14+DB10</f>
        <v>14877.790720910187</v>
      </c>
      <c r="DC7" s="38">
        <f t="shared" si="6"/>
        <v>1</v>
      </c>
      <c r="DD7" s="53">
        <f>+DD12+DD14+DD10</f>
        <v>14868.31777496492</v>
      </c>
      <c r="DE7" s="38">
        <f t="shared" ref="DE7:DG7" si="7">+DE12+DE14+DE10</f>
        <v>1</v>
      </c>
      <c r="DF7" s="53">
        <f>+DF12+DF14+DF10</f>
        <v>14872.721785834761</v>
      </c>
      <c r="DG7" s="38">
        <f t="shared" si="7"/>
        <v>1</v>
      </c>
      <c r="DH7" s="75">
        <f>+DH12+DH14+DH10</f>
        <v>14806.268445132904</v>
      </c>
      <c r="DI7" s="40">
        <f t="shared" ref="DI7" si="8">+DI12+DI14+DI10</f>
        <v>1</v>
      </c>
    </row>
    <row r="8" spans="1:114" s="18" customFormat="1">
      <c r="A8" s="190"/>
      <c r="B8" s="44"/>
      <c r="C8" s="45"/>
      <c r="D8" s="46"/>
      <c r="E8" s="47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4"/>
      <c r="AG8" s="45"/>
      <c r="AH8" s="44"/>
      <c r="AI8" s="45"/>
      <c r="AJ8" s="44"/>
      <c r="AK8" s="45"/>
      <c r="AL8" s="44"/>
      <c r="AM8" s="45"/>
      <c r="AN8" s="44"/>
      <c r="AO8" s="45"/>
      <c r="AP8" s="46"/>
      <c r="AQ8" s="47"/>
      <c r="AR8" s="46"/>
      <c r="AS8" s="47"/>
      <c r="AT8" s="46"/>
      <c r="AU8" s="47"/>
      <c r="AV8" s="46"/>
      <c r="AW8" s="47"/>
      <c r="AX8" s="46"/>
      <c r="AY8" s="47"/>
      <c r="AZ8" s="46"/>
      <c r="BA8" s="47"/>
      <c r="BB8" s="46"/>
      <c r="BC8" s="47"/>
      <c r="BD8" s="46"/>
      <c r="BE8" s="47"/>
      <c r="BF8" s="46"/>
      <c r="BG8" s="47"/>
      <c r="BH8" s="46"/>
      <c r="BI8" s="47"/>
      <c r="BJ8" s="46"/>
      <c r="BK8" s="47"/>
      <c r="BL8" s="46"/>
      <c r="BM8" s="47"/>
      <c r="BN8" s="46"/>
      <c r="BO8" s="47"/>
      <c r="BP8" s="46"/>
      <c r="BQ8" s="47"/>
      <c r="BR8" s="46"/>
      <c r="BS8" s="47"/>
      <c r="BT8" s="46"/>
      <c r="BU8" s="47"/>
      <c r="BV8" s="46"/>
      <c r="BW8" s="47"/>
      <c r="BX8" s="46"/>
      <c r="BY8" s="47"/>
      <c r="BZ8" s="44"/>
      <c r="CA8" s="45"/>
      <c r="CB8" s="44"/>
      <c r="CC8" s="45"/>
      <c r="CD8" s="46"/>
      <c r="CE8" s="47"/>
      <c r="CF8" s="46"/>
      <c r="CG8" s="47"/>
      <c r="CH8" s="46"/>
      <c r="CI8" s="47"/>
      <c r="CJ8" s="46"/>
      <c r="CK8" s="47"/>
      <c r="CL8" s="46"/>
      <c r="CM8" s="47"/>
      <c r="CN8" s="46"/>
      <c r="CO8" s="47"/>
      <c r="CP8" s="46"/>
      <c r="CQ8" s="47"/>
      <c r="CR8" s="46"/>
      <c r="CS8" s="47"/>
      <c r="CT8" s="46"/>
      <c r="CU8" s="47"/>
      <c r="CV8" s="46"/>
      <c r="CW8" s="47"/>
      <c r="CX8" s="46"/>
      <c r="CY8" s="47"/>
      <c r="CZ8" s="46"/>
      <c r="DA8" s="47"/>
      <c r="DB8" s="46"/>
      <c r="DC8" s="47"/>
      <c r="DD8" s="46"/>
      <c r="DE8" s="47"/>
      <c r="DF8" s="46"/>
      <c r="DG8" s="47"/>
      <c r="DH8" s="48"/>
      <c r="DI8" s="49"/>
      <c r="DJ8" s="126"/>
    </row>
    <row r="9" spans="1:114" s="18" customFormat="1">
      <c r="A9" s="191" t="s">
        <v>51</v>
      </c>
      <c r="B9" s="51"/>
      <c r="C9" s="52"/>
      <c r="D9" s="53"/>
      <c r="E9" s="54"/>
      <c r="F9" s="53"/>
      <c r="G9" s="54"/>
      <c r="H9" s="53"/>
      <c r="I9" s="54"/>
      <c r="J9" s="53"/>
      <c r="K9" s="54"/>
      <c r="L9" s="53"/>
      <c r="M9" s="54"/>
      <c r="N9" s="53"/>
      <c r="O9" s="54"/>
      <c r="P9" s="53"/>
      <c r="Q9" s="54"/>
      <c r="R9" s="53"/>
      <c r="S9" s="54"/>
      <c r="T9" s="53"/>
      <c r="U9" s="54"/>
      <c r="V9" s="53"/>
      <c r="W9" s="54"/>
      <c r="X9" s="53"/>
      <c r="Y9" s="54"/>
      <c r="Z9" s="53"/>
      <c r="AA9" s="54"/>
      <c r="AB9" s="53"/>
      <c r="AC9" s="54"/>
      <c r="AD9" s="53"/>
      <c r="AE9" s="54"/>
      <c r="AF9" s="55">
        <f>+AF12+AF14</f>
        <v>11089.354297961061</v>
      </c>
      <c r="AG9" s="52"/>
      <c r="AH9" s="55">
        <f>+AH12+AH14</f>
        <v>11324.734670992155</v>
      </c>
      <c r="AI9" s="52"/>
      <c r="AJ9" s="55">
        <f>+AJ12+AJ14</f>
        <v>11342.366053430436</v>
      </c>
      <c r="AK9" s="52"/>
      <c r="AL9" s="55">
        <f>+(AL12+AL14)*1000000</f>
        <v>11320143386.988316</v>
      </c>
      <c r="AM9" s="52"/>
      <c r="AN9" s="55">
        <f>+(AN12+AN14)*1000000</f>
        <v>11612434435.180445</v>
      </c>
      <c r="AO9" s="52"/>
      <c r="AP9" s="56"/>
      <c r="AQ9" s="54"/>
      <c r="AR9" s="56"/>
      <c r="AS9" s="54"/>
      <c r="AT9" s="56"/>
      <c r="AU9" s="54"/>
      <c r="AV9" s="56"/>
      <c r="AW9" s="54"/>
      <c r="AX9" s="56"/>
      <c r="AY9" s="54"/>
      <c r="AZ9" s="56"/>
      <c r="BA9" s="54"/>
      <c r="BB9" s="56"/>
      <c r="BC9" s="54"/>
      <c r="BD9" s="56"/>
      <c r="BE9" s="54"/>
      <c r="BF9" s="56"/>
      <c r="BG9" s="54"/>
      <c r="BH9" s="56"/>
      <c r="BI9" s="54"/>
      <c r="BJ9" s="56"/>
      <c r="BK9" s="54"/>
      <c r="BL9" s="56"/>
      <c r="BM9" s="54"/>
      <c r="BN9" s="56"/>
      <c r="BO9" s="54"/>
      <c r="BP9" s="56"/>
      <c r="BQ9" s="54"/>
      <c r="BR9" s="56"/>
      <c r="BS9" s="54"/>
      <c r="BT9" s="56"/>
      <c r="BU9" s="54"/>
      <c r="BV9" s="56"/>
      <c r="BW9" s="54"/>
      <c r="BX9" s="61"/>
      <c r="BY9" s="54"/>
      <c r="BZ9" s="60"/>
      <c r="CA9" s="52"/>
      <c r="CB9" s="60"/>
      <c r="CC9" s="52"/>
      <c r="CD9" s="61"/>
      <c r="CE9" s="54"/>
      <c r="CF9" s="61"/>
      <c r="CG9" s="54"/>
      <c r="CH9" s="56"/>
      <c r="CI9" s="54"/>
      <c r="CJ9" s="56"/>
      <c r="CK9" s="54"/>
      <c r="CL9" s="56"/>
      <c r="CM9" s="54"/>
      <c r="CN9" s="56"/>
      <c r="CO9" s="54"/>
      <c r="CP9" s="56"/>
      <c r="CQ9" s="54"/>
      <c r="CR9" s="56"/>
      <c r="CS9" s="54"/>
      <c r="CT9" s="56"/>
      <c r="CU9" s="54"/>
      <c r="CV9" s="56"/>
      <c r="CW9" s="54"/>
      <c r="CX9" s="56"/>
      <c r="CY9" s="54"/>
      <c r="CZ9" s="56"/>
      <c r="DA9" s="54"/>
      <c r="DB9" s="56"/>
      <c r="DC9" s="54"/>
      <c r="DD9" s="56"/>
      <c r="DE9" s="54"/>
      <c r="DF9" s="56"/>
      <c r="DG9" s="54"/>
      <c r="DH9" s="57"/>
      <c r="DI9" s="58"/>
      <c r="DJ9" s="126"/>
    </row>
    <row r="10" spans="1:114" s="18" customFormat="1">
      <c r="A10" s="92" t="s">
        <v>52</v>
      </c>
      <c r="B10" s="51"/>
      <c r="C10" s="52"/>
      <c r="D10" s="53"/>
      <c r="E10" s="54"/>
      <c r="F10" s="53"/>
      <c r="G10" s="54"/>
      <c r="H10" s="53"/>
      <c r="I10" s="54"/>
      <c r="J10" s="53"/>
      <c r="K10" s="54"/>
      <c r="L10" s="53"/>
      <c r="M10" s="54"/>
      <c r="N10" s="53"/>
      <c r="O10" s="54"/>
      <c r="P10" s="53"/>
      <c r="Q10" s="54"/>
      <c r="R10" s="53"/>
      <c r="S10" s="54"/>
      <c r="T10" s="53"/>
      <c r="U10" s="54"/>
      <c r="V10" s="53"/>
      <c r="W10" s="54"/>
      <c r="X10" s="53"/>
      <c r="Y10" s="54"/>
      <c r="Z10" s="53"/>
      <c r="AA10" s="54"/>
      <c r="AB10" s="53"/>
      <c r="AC10" s="54"/>
      <c r="AD10" s="53"/>
      <c r="AE10" s="54"/>
      <c r="AF10" s="55"/>
      <c r="AG10" s="52"/>
      <c r="AH10" s="55"/>
      <c r="AI10" s="52"/>
      <c r="AJ10" s="55"/>
      <c r="AK10" s="52"/>
      <c r="AL10" s="55"/>
      <c r="AM10" s="52"/>
      <c r="AN10" s="55"/>
      <c r="AO10" s="52"/>
      <c r="AP10" s="56"/>
      <c r="AQ10" s="54"/>
      <c r="AR10" s="56"/>
      <c r="AS10" s="54"/>
      <c r="AT10" s="56"/>
      <c r="AU10" s="54"/>
      <c r="AV10" s="56"/>
      <c r="AW10" s="54"/>
      <c r="AX10" s="56"/>
      <c r="AY10" s="54"/>
      <c r="AZ10" s="56"/>
      <c r="BA10" s="54"/>
      <c r="BB10" s="56"/>
      <c r="BC10" s="54"/>
      <c r="BD10" s="56"/>
      <c r="BE10" s="54"/>
      <c r="BF10" s="56"/>
      <c r="BG10" s="54"/>
      <c r="BH10" s="56"/>
      <c r="BI10" s="54"/>
      <c r="BJ10" s="56"/>
      <c r="BK10" s="54"/>
      <c r="BL10" s="56"/>
      <c r="BM10" s="54"/>
      <c r="BN10" s="56"/>
      <c r="BO10" s="54"/>
      <c r="BP10" s="56"/>
      <c r="BQ10" s="54"/>
      <c r="BR10" s="56"/>
      <c r="BS10" s="54"/>
      <c r="BT10" s="56"/>
      <c r="BU10" s="54"/>
      <c r="BV10" s="56"/>
      <c r="BW10" s="54"/>
      <c r="BX10" s="61">
        <v>155.30484266210692</v>
      </c>
      <c r="BY10" s="54"/>
      <c r="BZ10" s="60">
        <v>156.00011618785248</v>
      </c>
      <c r="CA10" s="52"/>
      <c r="CB10" s="60">
        <v>499.63003362779239</v>
      </c>
      <c r="CC10" s="52"/>
      <c r="CD10" s="61">
        <v>494.39286265658416</v>
      </c>
      <c r="CE10" s="54"/>
      <c r="CF10" s="61">
        <v>763.52995365305981</v>
      </c>
      <c r="CG10" s="54"/>
      <c r="CH10" s="61">
        <v>818.54577782108811</v>
      </c>
      <c r="CI10" s="54">
        <f>+CH10/CH7</f>
        <v>5.2739224870264105E-2</v>
      </c>
      <c r="CJ10" s="61">
        <v>825.46460589922037</v>
      </c>
      <c r="CK10" s="54">
        <f>+CJ10/CJ7</f>
        <v>5.305152569549252E-2</v>
      </c>
      <c r="CL10" s="61">
        <v>830.90249092857334</v>
      </c>
      <c r="CM10" s="54">
        <f>+CL10/CL7</f>
        <v>5.329508031246654E-2</v>
      </c>
      <c r="CN10" s="61">
        <v>833.54398665134192</v>
      </c>
      <c r="CO10" s="54">
        <f>+CN10/CN7</f>
        <v>5.3759650704689139E-2</v>
      </c>
      <c r="CP10" s="61">
        <v>841.9469094499841</v>
      </c>
      <c r="CQ10" s="54">
        <f>+CP10/CP7</f>
        <v>5.4554068506466331E-2</v>
      </c>
      <c r="CR10" s="61">
        <v>848.26964167718404</v>
      </c>
      <c r="CS10" s="54">
        <f>+CR10/CR7</f>
        <v>5.4996643897686798E-2</v>
      </c>
      <c r="CT10" s="61">
        <v>845.74902733325519</v>
      </c>
      <c r="CU10" s="54">
        <f>+CT10/CT7</f>
        <v>5.5338828659925975E-2</v>
      </c>
      <c r="CV10" s="61">
        <v>848.81886664530816</v>
      </c>
      <c r="CW10" s="54">
        <f>+CV10/CV7</f>
        <v>5.5473659226983899E-2</v>
      </c>
      <c r="CX10" s="61">
        <v>856.68514841936565</v>
      </c>
      <c r="CY10" s="54">
        <f>+CX10/CX7</f>
        <v>5.5898582594496878E-2</v>
      </c>
      <c r="CZ10" s="61">
        <v>1149.4959306829821</v>
      </c>
      <c r="DA10" s="54">
        <f>+CZ10/CZ7</f>
        <v>7.5198364878655777E-2</v>
      </c>
      <c r="DB10" s="61">
        <v>1140.2639880319962</v>
      </c>
      <c r="DC10" s="54">
        <f>+DB10/DB7</f>
        <v>7.6642023632540898E-2</v>
      </c>
      <c r="DD10" s="61">
        <v>1139.7918383406031</v>
      </c>
      <c r="DE10" s="54">
        <f>+DD10/DD7</f>
        <v>7.6659098600903586E-2</v>
      </c>
      <c r="DF10" s="61">
        <v>1141.3221227547365</v>
      </c>
      <c r="DG10" s="54">
        <f>+DF10/DF7</f>
        <v>7.6739290843305288E-2</v>
      </c>
      <c r="DH10" s="62">
        <v>1557.0419930493067</v>
      </c>
      <c r="DI10" s="58">
        <f>+DH10/DH7</f>
        <v>0.1051609998035079</v>
      </c>
      <c r="DJ10" s="56"/>
    </row>
    <row r="11" spans="1:114" s="18" customFormat="1">
      <c r="A11" s="98" t="s">
        <v>53</v>
      </c>
      <c r="B11" s="51"/>
      <c r="C11" s="52"/>
      <c r="D11" s="53"/>
      <c r="E11" s="54"/>
      <c r="F11" s="53"/>
      <c r="G11" s="54"/>
      <c r="H11" s="53"/>
      <c r="I11" s="54"/>
      <c r="J11" s="53"/>
      <c r="K11" s="54"/>
      <c r="L11" s="53"/>
      <c r="M11" s="54"/>
      <c r="N11" s="53"/>
      <c r="O11" s="54"/>
      <c r="P11" s="53"/>
      <c r="Q11" s="54"/>
      <c r="R11" s="53"/>
      <c r="S11" s="54"/>
      <c r="T11" s="53"/>
      <c r="U11" s="54"/>
      <c r="V11" s="53"/>
      <c r="W11" s="54"/>
      <c r="X11" s="53"/>
      <c r="Y11" s="54"/>
      <c r="Z11" s="53"/>
      <c r="AA11" s="54"/>
      <c r="AB11" s="53"/>
      <c r="AC11" s="54"/>
      <c r="AD11" s="53"/>
      <c r="AE11" s="54"/>
      <c r="AF11" s="55"/>
      <c r="AG11" s="52"/>
      <c r="AH11" s="55"/>
      <c r="AI11" s="52"/>
      <c r="AJ11" s="55"/>
      <c r="AK11" s="52"/>
      <c r="AL11" s="55"/>
      <c r="AM11" s="52"/>
      <c r="AN11" s="55"/>
      <c r="AO11" s="52"/>
      <c r="AP11" s="56"/>
      <c r="AQ11" s="54"/>
      <c r="AR11" s="56"/>
      <c r="AS11" s="54"/>
      <c r="AT11" s="56"/>
      <c r="AU11" s="54"/>
      <c r="AV11" s="56"/>
      <c r="AW11" s="54"/>
      <c r="AX11" s="56"/>
      <c r="AY11" s="54"/>
      <c r="AZ11" s="56"/>
      <c r="BA11" s="54"/>
      <c r="BB11" s="56"/>
      <c r="BC11" s="54"/>
      <c r="BD11" s="56"/>
      <c r="BE11" s="54"/>
      <c r="BF11" s="56"/>
      <c r="BG11" s="54"/>
      <c r="BH11" s="56"/>
      <c r="BI11" s="54"/>
      <c r="BJ11" s="56"/>
      <c r="BK11" s="54"/>
      <c r="BL11" s="56"/>
      <c r="BM11" s="54"/>
      <c r="BN11" s="56"/>
      <c r="BO11" s="54"/>
      <c r="BP11" s="56"/>
      <c r="BQ11" s="54"/>
      <c r="BR11" s="56"/>
      <c r="BS11" s="54"/>
      <c r="BT11" s="56"/>
      <c r="BU11" s="54"/>
      <c r="BV11" s="56"/>
      <c r="BW11" s="54"/>
      <c r="BX11" s="61"/>
      <c r="BY11" s="54"/>
      <c r="BZ11" s="60"/>
      <c r="CA11" s="52"/>
      <c r="CB11" s="60"/>
      <c r="CC11" s="52"/>
      <c r="CD11" s="61"/>
      <c r="CE11" s="54"/>
      <c r="CF11" s="61"/>
      <c r="CG11" s="54"/>
      <c r="CH11" s="56"/>
      <c r="CI11" s="54"/>
      <c r="CJ11" s="56"/>
      <c r="CK11" s="54"/>
      <c r="CL11" s="56"/>
      <c r="CM11" s="54"/>
      <c r="CN11" s="56"/>
      <c r="CO11" s="54"/>
      <c r="CP11" s="56"/>
      <c r="CQ11" s="54"/>
      <c r="CR11" s="56"/>
      <c r="CS11" s="54"/>
      <c r="CT11" s="66">
        <f>+CT10/CT72</f>
        <v>8.8082615671321012E-3</v>
      </c>
      <c r="CU11" s="54"/>
      <c r="CV11" s="66"/>
      <c r="CW11" s="54"/>
      <c r="CX11" s="66"/>
      <c r="CY11" s="54"/>
      <c r="CZ11" s="66"/>
      <c r="DA11" s="54"/>
      <c r="DB11" s="66"/>
      <c r="DC11" s="54"/>
      <c r="DD11" s="66"/>
      <c r="DE11" s="54"/>
      <c r="DF11" s="66"/>
      <c r="DG11" s="54"/>
      <c r="DH11" s="74"/>
      <c r="DI11" s="58"/>
      <c r="DJ11" s="462"/>
    </row>
    <row r="12" spans="1:114" ht="15.6" customHeight="1">
      <c r="A12" s="192" t="s">
        <v>54</v>
      </c>
      <c r="B12" s="60">
        <v>8699.5647125990363</v>
      </c>
      <c r="C12" s="52">
        <f>+B12/B7</f>
        <v>0.90824729220206712</v>
      </c>
      <c r="D12" s="61">
        <v>8706.0983863699967</v>
      </c>
      <c r="E12" s="54">
        <f>+D12/D7</f>
        <v>0.90843322652989578</v>
      </c>
      <c r="F12" s="61">
        <v>8733.380396979961</v>
      </c>
      <c r="G12" s="54">
        <f>+F12/F7</f>
        <v>0.90894974432650355</v>
      </c>
      <c r="H12" s="61">
        <v>8735.671427939973</v>
      </c>
      <c r="I12" s="54">
        <f>+H12/H7</f>
        <v>0.91101117658521835</v>
      </c>
      <c r="J12" s="61">
        <v>8734.2318947199383</v>
      </c>
      <c r="K12" s="54">
        <f>+J12/J7</f>
        <v>0.90967311163356468</v>
      </c>
      <c r="L12" s="61">
        <v>8760.2882491699802</v>
      </c>
      <c r="M12" s="54">
        <f>+L12/L7</f>
        <v>0.90939351203823315</v>
      </c>
      <c r="N12" s="61">
        <v>9082.8477697299822</v>
      </c>
      <c r="O12" s="54">
        <f>+N12/N7</f>
        <v>0.91360274005339637</v>
      </c>
      <c r="P12" s="61">
        <v>9087.0230124099871</v>
      </c>
      <c r="Q12" s="54">
        <f>+P12/P7</f>
        <v>0.88722004056925852</v>
      </c>
      <c r="R12" s="61">
        <v>9085.9532104699811</v>
      </c>
      <c r="S12" s="54">
        <f>+R12/R7</f>
        <v>0.88747397248047122</v>
      </c>
      <c r="T12" s="61">
        <v>9077.2613798199727</v>
      </c>
      <c r="U12" s="54">
        <f>+T12/T7</f>
        <v>0.88886575771022103</v>
      </c>
      <c r="V12" s="61">
        <v>9053.0412152099634</v>
      </c>
      <c r="W12" s="54">
        <f>+V12/V7</f>
        <v>0.88827411843431126</v>
      </c>
      <c r="X12" s="61">
        <v>9057.4645114599443</v>
      </c>
      <c r="Y12" s="54">
        <f>+X12/X7</f>
        <v>0.88925102919253363</v>
      </c>
      <c r="Z12" s="61">
        <v>9423.0458987899819</v>
      </c>
      <c r="AA12" s="54">
        <f>+Z12/Z7</f>
        <v>0.89333832679711789</v>
      </c>
      <c r="AB12" s="61">
        <v>9465.4557495299705</v>
      </c>
      <c r="AC12" s="54">
        <f>+AB12/AB7</f>
        <v>0.89434036297896313</v>
      </c>
      <c r="AD12" s="61">
        <v>9477.4425903899701</v>
      </c>
      <c r="AE12" s="54">
        <f>+AD12/AD7</f>
        <v>0.89422427622084455</v>
      </c>
      <c r="AF12" s="60">
        <v>9702.4561432099908</v>
      </c>
      <c r="AG12" s="52">
        <f>+AF12/AF7</f>
        <v>0.87493427322399897</v>
      </c>
      <c r="AH12" s="60">
        <v>9982.9007372600317</v>
      </c>
      <c r="AI12" s="52">
        <f>+AH12/AH7</f>
        <v>0.88151299145496309</v>
      </c>
      <c r="AJ12" s="60">
        <v>9994.1960751999413</v>
      </c>
      <c r="AK12" s="52">
        <f>+AJ12/AJ7</f>
        <v>0.88113855857942902</v>
      </c>
      <c r="AL12" s="60">
        <v>9997.2291339899712</v>
      </c>
      <c r="AM12" s="52">
        <f>+AL12/AL7</f>
        <v>0.88313626358134845</v>
      </c>
      <c r="AN12" s="60">
        <v>10296.215687849985</v>
      </c>
      <c r="AO12" s="52">
        <f>+AN12/AN7</f>
        <v>0.88665436565627354</v>
      </c>
      <c r="AP12" s="61">
        <v>10344.720385949971</v>
      </c>
      <c r="AQ12" s="54">
        <f>+AP12/AP7</f>
        <v>0.88890523398806964</v>
      </c>
      <c r="AR12" s="61">
        <v>10365.939394010005</v>
      </c>
      <c r="AS12" s="54">
        <f>+AR12/AR7</f>
        <v>0.89142314946797929</v>
      </c>
      <c r="AT12" s="61">
        <v>10344.397587619966</v>
      </c>
      <c r="AU12" s="54">
        <f>+AT12/AT7</f>
        <v>0.88363579662068392</v>
      </c>
      <c r="AV12" s="61">
        <v>10364.271593359974</v>
      </c>
      <c r="AW12" s="54">
        <f>+AV12/AV7</f>
        <v>0.86089901247917444</v>
      </c>
      <c r="AX12" s="61">
        <v>10361.753457979958</v>
      </c>
      <c r="AY12" s="54">
        <f>+AX12/AX7</f>
        <v>0.85892040442378403</v>
      </c>
      <c r="AZ12" s="61">
        <v>9360.7400068099814</v>
      </c>
      <c r="BA12" s="54">
        <f>+AZ12/AZ7</f>
        <v>0.84430588133396089</v>
      </c>
      <c r="BB12" s="61">
        <v>9416.3712471999424</v>
      </c>
      <c r="BC12" s="54">
        <f>+BB12/BB7</f>
        <v>0.84732392555023717</v>
      </c>
      <c r="BD12" s="61">
        <v>9368.6560299199664</v>
      </c>
      <c r="BE12" s="54">
        <f>+BD12/BD7</f>
        <v>0.84524661286828962</v>
      </c>
      <c r="BF12" s="61">
        <v>10873.304391239926</v>
      </c>
      <c r="BG12" s="54">
        <f>+BF12/BF7</f>
        <v>0.86358674624429699</v>
      </c>
      <c r="BH12" s="61">
        <v>10888.61211783991</v>
      </c>
      <c r="BI12" s="54">
        <f>+BH12/BH7</f>
        <v>0.86582153207219026</v>
      </c>
      <c r="BJ12" s="61">
        <v>10891.603418249962</v>
      </c>
      <c r="BK12" s="54">
        <f>+BJ12/BJ7</f>
        <v>0.8655362700571726</v>
      </c>
      <c r="BL12" s="61">
        <v>10898.377180769916</v>
      </c>
      <c r="BM12" s="54">
        <f>+BL12/BL7</f>
        <v>0.84583445197150442</v>
      </c>
      <c r="BN12" s="61">
        <v>10885.576204519966</v>
      </c>
      <c r="BO12" s="54">
        <f>+BN12/BN7</f>
        <v>0.84715584554951984</v>
      </c>
      <c r="BP12" s="61">
        <v>10870.257446670017</v>
      </c>
      <c r="BQ12" s="54">
        <f>+BP12/BP7</f>
        <v>0.84894977810462391</v>
      </c>
      <c r="BR12" s="61">
        <v>10876.061052739995</v>
      </c>
      <c r="BS12" s="54">
        <f>+BR12/BR7</f>
        <v>0.84559820688858733</v>
      </c>
      <c r="BT12" s="61">
        <v>12404.02834095998</v>
      </c>
      <c r="BU12" s="54">
        <f>+BT12/BT7</f>
        <v>0.85993889196498752</v>
      </c>
      <c r="BV12" s="61">
        <v>12420.409176480076</v>
      </c>
      <c r="BW12" s="54">
        <f>+BV12/BV7</f>
        <v>0.86287012183823719</v>
      </c>
      <c r="BX12" s="61">
        <v>12273.316834840054</v>
      </c>
      <c r="BY12" s="54">
        <f>+BX12/BX7</f>
        <v>0.81031175385954168</v>
      </c>
      <c r="BZ12" s="60">
        <v>12260.010564360024</v>
      </c>
      <c r="CA12" s="52">
        <f>+BZ12/BZ7</f>
        <v>0.81038666321636632</v>
      </c>
      <c r="CB12" s="60">
        <v>11893.508651590055</v>
      </c>
      <c r="CC12" s="52">
        <f>+CB12/CB7</f>
        <v>0.79127016897205094</v>
      </c>
      <c r="CD12" s="61">
        <v>11890.672844040058</v>
      </c>
      <c r="CE12" s="54">
        <f>+CD12/CD7</f>
        <v>0.79226227935655358</v>
      </c>
      <c r="CF12" s="61">
        <v>11608.120647910069</v>
      </c>
      <c r="CG12" s="54">
        <f>+CF12/CF7</f>
        <v>0.77348859751301269</v>
      </c>
      <c r="CH12" s="61">
        <v>11631.690682320019</v>
      </c>
      <c r="CI12" s="54">
        <f>+CH12/CH7</f>
        <v>0.74943438368124338</v>
      </c>
      <c r="CJ12" s="61">
        <v>11630.57134819002</v>
      </c>
      <c r="CK12" s="54">
        <f>+CJ12/CJ7</f>
        <v>0.74748153987730503</v>
      </c>
      <c r="CL12" s="61">
        <v>11610.386455080041</v>
      </c>
      <c r="CM12" s="54">
        <f>+CL12/CL7</f>
        <v>0.74470408421901846</v>
      </c>
      <c r="CN12" s="61">
        <v>11566.558189240026</v>
      </c>
      <c r="CO12" s="54">
        <f>+CN12/CN7</f>
        <v>0.74598837981792121</v>
      </c>
      <c r="CP12" s="61">
        <v>11547.466135680002</v>
      </c>
      <c r="CQ12" s="54">
        <f>+CP12/CP7</f>
        <v>0.74821969363070595</v>
      </c>
      <c r="CR12" s="61">
        <v>10772.717282180018</v>
      </c>
      <c r="CS12" s="54">
        <f>+CR12/CR7</f>
        <v>0.69843746265291606</v>
      </c>
      <c r="CT12" s="61">
        <v>10777.766403680012</v>
      </c>
      <c r="CU12" s="54">
        <f>+CT12/CT7</f>
        <v>0.70520798614520963</v>
      </c>
      <c r="CV12" s="61">
        <v>10798.437937070024</v>
      </c>
      <c r="CW12" s="54">
        <f>+CV12/CV7</f>
        <v>0.70572048978156232</v>
      </c>
      <c r="CX12" s="61">
        <v>10799.341419900016</v>
      </c>
      <c r="CY12" s="54">
        <f>+CX12/CX7</f>
        <v>0.70465547283065999</v>
      </c>
      <c r="CZ12" s="61">
        <v>10468.408176240016</v>
      </c>
      <c r="DA12" s="54">
        <f>+CZ12/CZ7</f>
        <v>0.68482815530097163</v>
      </c>
      <c r="DB12" s="61">
        <v>9955.2170270899987</v>
      </c>
      <c r="DC12" s="54">
        <f>+DB12/DB7</f>
        <v>0.66913275054328514</v>
      </c>
      <c r="DD12" s="61">
        <v>9955.217026979999</v>
      </c>
      <c r="DE12" s="54">
        <f>+DD12/DD7</f>
        <v>0.669559070343685</v>
      </c>
      <c r="DF12" s="61">
        <v>9985.7058505900532</v>
      </c>
      <c r="DG12" s="54">
        <f>+DF12/DF7</f>
        <v>0.67141078777529117</v>
      </c>
      <c r="DH12" s="62">
        <v>9565.7444981999961</v>
      </c>
      <c r="DI12" s="58">
        <f>+DH12/DH7</f>
        <v>0.64606045295257597</v>
      </c>
      <c r="DJ12" s="388"/>
    </row>
    <row r="13" spans="1:114">
      <c r="A13" s="193" t="s">
        <v>53</v>
      </c>
      <c r="B13" s="64">
        <f>+B12/B72</f>
        <v>0.14677719843662143</v>
      </c>
      <c r="C13" s="65"/>
      <c r="D13" s="66"/>
      <c r="E13" s="67"/>
      <c r="F13" s="66"/>
      <c r="G13" s="67"/>
      <c r="H13" s="66"/>
      <c r="I13" s="67"/>
      <c r="J13" s="66"/>
      <c r="K13" s="67"/>
      <c r="L13" s="66"/>
      <c r="M13" s="67"/>
      <c r="N13" s="66"/>
      <c r="O13" s="67"/>
      <c r="P13" s="66"/>
      <c r="Q13" s="67"/>
      <c r="R13" s="66"/>
      <c r="S13" s="67"/>
      <c r="T13" s="66"/>
      <c r="U13" s="67"/>
      <c r="V13" s="66"/>
      <c r="W13" s="67"/>
      <c r="X13" s="66"/>
      <c r="Y13" s="67"/>
      <c r="Z13" s="66">
        <f>+Z12/Z72</f>
        <v>0.15016913854728431</v>
      </c>
      <c r="AA13" s="67"/>
      <c r="AB13" s="66"/>
      <c r="AC13" s="67"/>
      <c r="AD13" s="66"/>
      <c r="AE13" s="67"/>
      <c r="AF13" s="64"/>
      <c r="AG13" s="65"/>
      <c r="AH13" s="64"/>
      <c r="AI13" s="65"/>
      <c r="AJ13" s="64"/>
      <c r="AK13" s="65"/>
      <c r="AL13" s="64"/>
      <c r="AM13" s="65"/>
      <c r="AN13" s="64"/>
      <c r="AO13" s="65"/>
      <c r="AP13" s="66"/>
      <c r="AQ13" s="67"/>
      <c r="AR13" s="66"/>
      <c r="AS13" s="67"/>
      <c r="AT13" s="66"/>
      <c r="AU13" s="67"/>
      <c r="AV13" s="66"/>
      <c r="AW13" s="67"/>
      <c r="AX13" s="66">
        <f>+AX12/AX72</f>
        <v>0.13819669966006645</v>
      </c>
      <c r="AY13" s="67"/>
      <c r="AZ13" s="68" t="e">
        <f>+AZ12/AZ72</f>
        <v>#DIV/0!</v>
      </c>
      <c r="BA13" s="67"/>
      <c r="BB13" s="68" t="e">
        <f>+BB12/BB72</f>
        <v>#DIV/0!</v>
      </c>
      <c r="BC13" s="67"/>
      <c r="BD13" s="68" t="e">
        <f>+BD12/BD72</f>
        <v>#DIV/0!</v>
      </c>
      <c r="BE13" s="67"/>
      <c r="BF13" s="68" t="e">
        <f>+BF12/BF72</f>
        <v>#DIV/0!</v>
      </c>
      <c r="BG13" s="67"/>
      <c r="BH13" s="68" t="e">
        <f>+BH12/BH72</f>
        <v>#DIV/0!</v>
      </c>
      <c r="BI13" s="67"/>
      <c r="BJ13" s="68" t="e">
        <f>+BJ12/BJ72</f>
        <v>#DIV/0!</v>
      </c>
      <c r="BK13" s="67"/>
      <c r="BL13" s="68" t="e">
        <f>+BL12/BL72</f>
        <v>#DIV/0!</v>
      </c>
      <c r="BM13" s="67"/>
      <c r="BN13" s="68" t="e">
        <f>+BN12/BN72</f>
        <v>#DIV/0!</v>
      </c>
      <c r="BO13" s="67"/>
      <c r="BP13" s="68"/>
      <c r="BQ13" s="67"/>
      <c r="BR13" s="68"/>
      <c r="BS13" s="67"/>
      <c r="BT13" s="68"/>
      <c r="BU13" s="67"/>
      <c r="BV13" s="66">
        <f>+BV12/BV72</f>
        <v>0.13822603697470737</v>
      </c>
      <c r="BW13" s="67"/>
      <c r="BX13" s="66"/>
      <c r="BY13" s="67"/>
      <c r="BZ13" s="64"/>
      <c r="CA13" s="65"/>
      <c r="CB13" s="64"/>
      <c r="CC13" s="65"/>
      <c r="CD13" s="66"/>
      <c r="CE13" s="67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6"/>
      <c r="CQ13" s="67"/>
      <c r="CR13" s="66"/>
      <c r="CS13" s="67"/>
      <c r="CT13" s="66">
        <f>+CT12/CT72</f>
        <v>0.11224770295320138</v>
      </c>
      <c r="CU13" s="67"/>
      <c r="CV13" s="66"/>
      <c r="CW13" s="67"/>
      <c r="CX13" s="66"/>
      <c r="CY13" s="67"/>
      <c r="CZ13" s="66"/>
      <c r="DA13" s="67"/>
      <c r="DB13" s="66"/>
      <c r="DC13" s="67"/>
      <c r="DD13" s="66"/>
      <c r="DE13" s="67"/>
      <c r="DF13" s="66"/>
      <c r="DG13" s="67"/>
      <c r="DH13" s="74"/>
      <c r="DI13" s="70"/>
      <c r="DJ13" s="129"/>
    </row>
    <row r="14" spans="1:114">
      <c r="A14" s="192" t="s">
        <v>155</v>
      </c>
      <c r="B14" s="60">
        <v>878.84503030994222</v>
      </c>
      <c r="C14" s="71">
        <f>+B14/B7</f>
        <v>9.1752707797926131E-2</v>
      </c>
      <c r="D14" s="61">
        <v>877.54313192434074</v>
      </c>
      <c r="E14" s="72">
        <f>+D14/D7</f>
        <v>9.1566773470103932E-2</v>
      </c>
      <c r="F14" s="61">
        <v>874.83001453295901</v>
      </c>
      <c r="G14" s="72">
        <f>+F14/F7</f>
        <v>9.1050255673491537E-2</v>
      </c>
      <c r="H14" s="61">
        <v>853.31238747727207</v>
      </c>
      <c r="I14" s="72">
        <f>+H14/H7</f>
        <v>8.8988823414771073E-2</v>
      </c>
      <c r="J14" s="61">
        <v>867.27416610579701</v>
      </c>
      <c r="K14" s="72">
        <f>+J14/J7</f>
        <v>9.0326888366428298E-2</v>
      </c>
      <c r="L14" s="61">
        <v>872.82231650030826</v>
      </c>
      <c r="M14" s="72">
        <f>+L14/L7</f>
        <v>9.0606487961485377E-2</v>
      </c>
      <c r="N14" s="61">
        <v>858.94352699829915</v>
      </c>
      <c r="O14" s="72">
        <f>+N14/N7</f>
        <v>8.6397259946601884E-2</v>
      </c>
      <c r="P14" s="61">
        <v>1155.1070082099604</v>
      </c>
      <c r="Q14" s="72">
        <f>+P14/P7</f>
        <v>0.11277995943074846</v>
      </c>
      <c r="R14" s="61">
        <v>1152.0407952302098</v>
      </c>
      <c r="S14" s="72">
        <f>+R14/R7</f>
        <v>0.11252602751953092</v>
      </c>
      <c r="T14" s="61">
        <v>1134.9234198325582</v>
      </c>
      <c r="U14" s="72">
        <f>+T14/T7</f>
        <v>0.11113424228977632</v>
      </c>
      <c r="V14" s="61">
        <v>1138.6789163717087</v>
      </c>
      <c r="W14" s="72">
        <f>+V14/V7</f>
        <v>0.11172588156568533</v>
      </c>
      <c r="X14" s="61">
        <v>1128.0334122077875</v>
      </c>
      <c r="Y14" s="72">
        <f>+X14/X7</f>
        <v>0.11074897080746642</v>
      </c>
      <c r="Z14" s="61">
        <v>1125.0808479649559</v>
      </c>
      <c r="AA14" s="72">
        <f>+Z14/Z7</f>
        <v>0.10666167320288218</v>
      </c>
      <c r="AB14" s="61">
        <v>1118.2729306801375</v>
      </c>
      <c r="AC14" s="72">
        <f>+AB14/AB7</f>
        <v>0.10565963702103685</v>
      </c>
      <c r="AD14" s="61">
        <v>1121.0647890376795</v>
      </c>
      <c r="AE14" s="72">
        <f>+AD14/AD7</f>
        <v>0.10577572377915541</v>
      </c>
      <c r="AF14" s="60">
        <v>1386.8981547510696</v>
      </c>
      <c r="AG14" s="71">
        <f>+AF14/AF7</f>
        <v>0.12506572677600092</v>
      </c>
      <c r="AH14" s="60">
        <v>1341.8339337321229</v>
      </c>
      <c r="AI14" s="71">
        <f>+AH14/AH7</f>
        <v>0.11848700854503688</v>
      </c>
      <c r="AJ14" s="60">
        <v>1348.1699782304959</v>
      </c>
      <c r="AK14" s="71">
        <f>+AJ14/AJ7</f>
        <v>0.11886144142057109</v>
      </c>
      <c r="AL14" s="60">
        <v>1322.914252998343</v>
      </c>
      <c r="AM14" s="71">
        <f>+AL14/AL7</f>
        <v>0.11686373641865148</v>
      </c>
      <c r="AN14" s="60">
        <v>1316.2187473304609</v>
      </c>
      <c r="AO14" s="71">
        <f>+AN14/AN7</f>
        <v>0.11334563434372651</v>
      </c>
      <c r="AP14" s="61">
        <v>1292.8760533672178</v>
      </c>
      <c r="AQ14" s="72">
        <f>+AP14/AP7</f>
        <v>0.11109476601193043</v>
      </c>
      <c r="AR14" s="61">
        <v>1262.5889880458374</v>
      </c>
      <c r="AS14" s="72">
        <f>+AR14/AR7</f>
        <v>0.10857685053202067</v>
      </c>
      <c r="AT14" s="61">
        <v>1362.2327086857854</v>
      </c>
      <c r="AU14" s="72">
        <f>+AT14/AT7</f>
        <v>0.11636420337931605</v>
      </c>
      <c r="AV14" s="61">
        <v>1674.6219854739213</v>
      </c>
      <c r="AW14" s="72">
        <f>+AV14/AV7</f>
        <v>0.13910098752082561</v>
      </c>
      <c r="AX14" s="61">
        <v>1701.9411575080183</v>
      </c>
      <c r="AY14" s="72">
        <f>+AX14/AX7</f>
        <v>0.14107959557621602</v>
      </c>
      <c r="AZ14" s="61">
        <v>1726.166070428854</v>
      </c>
      <c r="BA14" s="72">
        <f>+AZ14/AZ7</f>
        <v>0.15569411866603919</v>
      </c>
      <c r="BB14" s="61">
        <v>1696.7001098788958</v>
      </c>
      <c r="BC14" s="72">
        <f>+BB14/BB7</f>
        <v>0.15267607444976286</v>
      </c>
      <c r="BD14" s="61">
        <v>1715.276028829182</v>
      </c>
      <c r="BE14" s="72">
        <f>+BD14/BD7</f>
        <v>0.1547533871317103</v>
      </c>
      <c r="BF14" s="61">
        <v>1717.5609022901997</v>
      </c>
      <c r="BG14" s="72">
        <f>+BF14/BF7</f>
        <v>0.13641325375570307</v>
      </c>
      <c r="BH14" s="61">
        <v>1687.4346937702712</v>
      </c>
      <c r="BI14" s="72">
        <f>+BH14/BH7</f>
        <v>0.1341784679278098</v>
      </c>
      <c r="BJ14" s="61">
        <v>1692.0441942649024</v>
      </c>
      <c r="BK14" s="72">
        <f>+BJ14/BJ7</f>
        <v>0.13446372994282729</v>
      </c>
      <c r="BL14" s="61">
        <v>1986.386682143856</v>
      </c>
      <c r="BM14" s="72">
        <f>+BL14/BL7</f>
        <v>0.15416554802849547</v>
      </c>
      <c r="BN14" s="61">
        <v>1963.979472521818</v>
      </c>
      <c r="BO14" s="72">
        <f>+BN14/BN7</f>
        <v>0.15284415445048011</v>
      </c>
      <c r="BP14" s="61">
        <v>1934.1012174421198</v>
      </c>
      <c r="BQ14" s="72">
        <f>+BP14/BP7</f>
        <v>0.15105022189537612</v>
      </c>
      <c r="BR14" s="61">
        <v>1985.9116479341221</v>
      </c>
      <c r="BS14" s="72">
        <f>+BR14/BR7</f>
        <v>0.15440179311141261</v>
      </c>
      <c r="BT14" s="61">
        <v>2020.2853595360909</v>
      </c>
      <c r="BU14" s="72">
        <f>+BT14/BT7</f>
        <v>0.14006110803501248</v>
      </c>
      <c r="BV14" s="61">
        <v>1973.8882526856735</v>
      </c>
      <c r="BW14" s="72">
        <f>+BV14/BV7</f>
        <v>0.1371298781617627</v>
      </c>
      <c r="BX14" s="61">
        <v>2717.7917570578588</v>
      </c>
      <c r="BY14" s="72">
        <f>+BX14/BX7</f>
        <v>0.17943467401045538</v>
      </c>
      <c r="BZ14" s="60">
        <v>2712.5830153317243</v>
      </c>
      <c r="CA14" s="71">
        <f>+BZ14/BZ7</f>
        <v>0.17930172955008497</v>
      </c>
      <c r="CB14" s="60">
        <v>2637.7687317027999</v>
      </c>
      <c r="CC14" s="71">
        <f>+CB14/CB7</f>
        <v>0.17548965332148886</v>
      </c>
      <c r="CD14" s="61">
        <v>2623.439877713141</v>
      </c>
      <c r="CE14" s="72">
        <f>+CD14/CD7</f>
        <v>0.1747968752090989</v>
      </c>
      <c r="CF14" s="61">
        <v>2635.8371432252234</v>
      </c>
      <c r="CG14" s="72">
        <f>+CF14/CF7</f>
        <v>0.17563480230997155</v>
      </c>
      <c r="CH14" s="61">
        <v>3070.3894086438527</v>
      </c>
      <c r="CI14" s="72">
        <f>+CH14/CH7</f>
        <v>0.19782639144849254</v>
      </c>
      <c r="CJ14" s="61">
        <v>3103.6410783350193</v>
      </c>
      <c r="CK14" s="72">
        <f>+CJ14/CJ7</f>
        <v>0.19946693442720256</v>
      </c>
      <c r="CL14" s="61">
        <v>3149.3150282612673</v>
      </c>
      <c r="CM14" s="72">
        <f>+CL14/CL7</f>
        <v>0.20200083546851505</v>
      </c>
      <c r="CN14" s="61">
        <v>3104.9090309362232</v>
      </c>
      <c r="CO14" s="72">
        <f>+CN14/CN7</f>
        <v>0.20025196947738963</v>
      </c>
      <c r="CP14" s="61">
        <v>3043.8430345735405</v>
      </c>
      <c r="CQ14" s="72">
        <f>+CP14/CP7</f>
        <v>0.19722623786282778</v>
      </c>
      <c r="CR14" s="61">
        <v>3803.0386449623338</v>
      </c>
      <c r="CS14" s="72">
        <f>+CR14/CR7</f>
        <v>0.24656589344939708</v>
      </c>
      <c r="CT14" s="61">
        <v>3659.5877320594755</v>
      </c>
      <c r="CU14" s="72">
        <f>+CT14/CT7</f>
        <v>0.23945318519486442</v>
      </c>
      <c r="CV14" s="61">
        <v>3654.0389549105848</v>
      </c>
      <c r="CW14" s="72">
        <f>+CV14/CV7</f>
        <v>0.23880585099145382</v>
      </c>
      <c r="CX14" s="61">
        <v>3669.6777457593257</v>
      </c>
      <c r="CY14" s="72">
        <f>+CX14/CX7</f>
        <v>0.23944594457484322</v>
      </c>
      <c r="CZ14" s="61">
        <v>3668.2784123095962</v>
      </c>
      <c r="DA14" s="72">
        <f>+CZ14/CZ7</f>
        <v>0.23997347982037265</v>
      </c>
      <c r="DB14" s="61">
        <v>3782.3097057881919</v>
      </c>
      <c r="DC14" s="72">
        <f>+DB14/DB7</f>
        <v>0.25422522582417395</v>
      </c>
      <c r="DD14" s="61">
        <v>3773.3089096443186</v>
      </c>
      <c r="DE14" s="72">
        <f>+DD14/DD7</f>
        <v>0.25378183105541147</v>
      </c>
      <c r="DF14" s="61">
        <v>3745.6938124899725</v>
      </c>
      <c r="DG14" s="72">
        <f>+DF14/DF7</f>
        <v>0.25184992138140355</v>
      </c>
      <c r="DH14" s="62">
        <v>3683.4819538836023</v>
      </c>
      <c r="DI14" s="73">
        <f>+DH14/DH7</f>
        <v>0.24877854724391624</v>
      </c>
      <c r="DJ14" s="129"/>
    </row>
    <row r="15" spans="1:114">
      <c r="A15" s="193" t="s">
        <v>53</v>
      </c>
      <c r="B15" s="64">
        <f>+B14/B72</f>
        <v>1.4827685714208944E-2</v>
      </c>
      <c r="C15" s="65"/>
      <c r="D15" s="66"/>
      <c r="E15" s="67"/>
      <c r="F15" s="66"/>
      <c r="G15" s="67"/>
      <c r="H15" s="66"/>
      <c r="I15" s="67"/>
      <c r="J15" s="66"/>
      <c r="K15" s="67"/>
      <c r="L15" s="66"/>
      <c r="M15" s="67"/>
      <c r="N15" s="66"/>
      <c r="O15" s="67"/>
      <c r="P15" s="66"/>
      <c r="Q15" s="67"/>
      <c r="R15" s="66"/>
      <c r="S15" s="67"/>
      <c r="T15" s="66"/>
      <c r="U15" s="67"/>
      <c r="V15" s="66"/>
      <c r="W15" s="67"/>
      <c r="X15" s="66"/>
      <c r="Y15" s="67"/>
      <c r="Z15" s="66">
        <f>+Z14/Z72</f>
        <v>1.7929703786823414E-2</v>
      </c>
      <c r="AA15" s="67"/>
      <c r="AB15" s="66">
        <v>0</v>
      </c>
      <c r="AC15" s="67"/>
      <c r="AD15" s="66">
        <v>0</v>
      </c>
      <c r="AE15" s="67"/>
      <c r="AF15" s="64">
        <v>0</v>
      </c>
      <c r="AG15" s="65"/>
      <c r="AH15" s="64">
        <v>0</v>
      </c>
      <c r="AI15" s="65"/>
      <c r="AJ15" s="64">
        <v>0</v>
      </c>
      <c r="AK15" s="65"/>
      <c r="AL15" s="64">
        <v>0</v>
      </c>
      <c r="AM15" s="65"/>
      <c r="AN15" s="64">
        <v>0</v>
      </c>
      <c r="AO15" s="65"/>
      <c r="AP15" s="66">
        <v>0</v>
      </c>
      <c r="AQ15" s="67"/>
      <c r="AR15" s="66">
        <v>0</v>
      </c>
      <c r="AS15" s="67"/>
      <c r="AT15" s="66">
        <v>0</v>
      </c>
      <c r="AU15" s="67"/>
      <c r="AV15" s="66">
        <v>0</v>
      </c>
      <c r="AW15" s="67"/>
      <c r="AX15" s="66">
        <f>+AX14/AX72</f>
        <v>2.2699116702309053E-2</v>
      </c>
      <c r="AY15" s="67"/>
      <c r="AZ15" s="68" t="e">
        <f>+AZ14/AZ72</f>
        <v>#DIV/0!</v>
      </c>
      <c r="BA15" s="67"/>
      <c r="BB15" s="68" t="e">
        <f>+BB14/BB72</f>
        <v>#DIV/0!</v>
      </c>
      <c r="BC15" s="67"/>
      <c r="BD15" s="68" t="e">
        <f>+BD14/BD72</f>
        <v>#DIV/0!</v>
      </c>
      <c r="BE15" s="67"/>
      <c r="BF15" s="68" t="e">
        <f>+BF14/BF72</f>
        <v>#DIV/0!</v>
      </c>
      <c r="BG15" s="67"/>
      <c r="BH15" s="68" t="e">
        <f>+BH14/BH72</f>
        <v>#DIV/0!</v>
      </c>
      <c r="BI15" s="67"/>
      <c r="BJ15" s="68" t="e">
        <f>+BJ14/BJ72</f>
        <v>#DIV/0!</v>
      </c>
      <c r="BK15" s="67"/>
      <c r="BL15" s="68" t="e">
        <f>+BL14/BL72</f>
        <v>#DIV/0!</v>
      </c>
      <c r="BM15" s="67"/>
      <c r="BN15" s="68" t="e">
        <f>+BN14/BN72</f>
        <v>#DIV/0!</v>
      </c>
      <c r="BO15" s="67"/>
      <c r="BP15" s="68"/>
      <c r="BQ15" s="67"/>
      <c r="BR15" s="68"/>
      <c r="BS15" s="67"/>
      <c r="BT15" s="68"/>
      <c r="BU15" s="67"/>
      <c r="BV15" s="66">
        <f>+BV14/BV72</f>
        <v>2.1967291634509067E-2</v>
      </c>
      <c r="BW15" s="67"/>
      <c r="BX15" s="66"/>
      <c r="BY15" s="67"/>
      <c r="BZ15" s="64"/>
      <c r="CA15" s="65"/>
      <c r="CB15" s="64"/>
      <c r="CC15" s="65"/>
      <c r="CD15" s="66"/>
      <c r="CE15" s="67"/>
      <c r="CF15" s="66"/>
      <c r="CG15" s="67"/>
      <c r="CH15" s="66"/>
      <c r="CI15" s="67"/>
      <c r="CJ15" s="66"/>
      <c r="CK15" s="67"/>
      <c r="CL15" s="66"/>
      <c r="CM15" s="67"/>
      <c r="CN15" s="66"/>
      <c r="CO15" s="67"/>
      <c r="CP15" s="66"/>
      <c r="CQ15" s="67"/>
      <c r="CR15" s="66"/>
      <c r="CS15" s="67"/>
      <c r="CT15" s="66">
        <f>+CT14/CT72</f>
        <v>3.8113677852503199E-2</v>
      </c>
      <c r="CU15" s="67"/>
      <c r="CV15" s="66"/>
      <c r="CW15" s="67"/>
      <c r="CX15" s="66"/>
      <c r="CY15" s="67"/>
      <c r="CZ15" s="66"/>
      <c r="DA15" s="67"/>
      <c r="DB15" s="66"/>
      <c r="DC15" s="67"/>
      <c r="DD15" s="66"/>
      <c r="DE15" s="67"/>
      <c r="DF15" s="66"/>
      <c r="DG15" s="67"/>
      <c r="DH15" s="74"/>
      <c r="DI15" s="70"/>
      <c r="DJ15" s="129"/>
    </row>
    <row r="16" spans="1:114">
      <c r="A16" s="193"/>
      <c r="B16" s="60"/>
      <c r="C16" s="65"/>
      <c r="D16" s="61"/>
      <c r="E16" s="67"/>
      <c r="F16" s="61"/>
      <c r="G16" s="67"/>
      <c r="H16" s="61"/>
      <c r="I16" s="67"/>
      <c r="J16" s="61"/>
      <c r="K16" s="67"/>
      <c r="L16" s="61"/>
      <c r="M16" s="67"/>
      <c r="N16" s="61"/>
      <c r="O16" s="67"/>
      <c r="P16" s="61"/>
      <c r="Q16" s="67"/>
      <c r="R16" s="61"/>
      <c r="S16" s="67"/>
      <c r="T16" s="61"/>
      <c r="U16" s="67"/>
      <c r="V16" s="61"/>
      <c r="W16" s="67"/>
      <c r="X16" s="61"/>
      <c r="Y16" s="67"/>
      <c r="Z16" s="61"/>
      <c r="AA16" s="67"/>
      <c r="AB16" s="61"/>
      <c r="AC16" s="67"/>
      <c r="AD16" s="61"/>
      <c r="AE16" s="67"/>
      <c r="AF16" s="60"/>
      <c r="AG16" s="65"/>
      <c r="AH16" s="60"/>
      <c r="AI16" s="65"/>
      <c r="AJ16" s="60"/>
      <c r="AK16" s="65"/>
      <c r="AL16" s="60"/>
      <c r="AM16" s="65"/>
      <c r="AN16" s="60"/>
      <c r="AO16" s="65"/>
      <c r="AP16" s="61"/>
      <c r="AQ16" s="67"/>
      <c r="AR16" s="61"/>
      <c r="AS16" s="67"/>
      <c r="AT16" s="61"/>
      <c r="AU16" s="67"/>
      <c r="AV16" s="61"/>
      <c r="AW16" s="67"/>
      <c r="AX16" s="61"/>
      <c r="AY16" s="67"/>
      <c r="AZ16" s="61"/>
      <c r="BA16" s="67"/>
      <c r="BB16" s="61"/>
      <c r="BC16" s="67"/>
      <c r="BD16" s="61"/>
      <c r="BE16" s="67"/>
      <c r="BF16" s="61"/>
      <c r="BG16" s="67"/>
      <c r="BH16" s="61"/>
      <c r="BI16" s="67"/>
      <c r="BJ16" s="61"/>
      <c r="BK16" s="67"/>
      <c r="BL16" s="61"/>
      <c r="BM16" s="67"/>
      <c r="BN16" s="61"/>
      <c r="BO16" s="67"/>
      <c r="BP16" s="61"/>
      <c r="BQ16" s="67"/>
      <c r="BR16" s="61"/>
      <c r="BS16" s="67"/>
      <c r="BT16" s="61"/>
      <c r="BU16" s="67"/>
      <c r="BV16" s="61"/>
      <c r="BW16" s="67"/>
      <c r="BX16" s="61"/>
      <c r="BY16" s="67"/>
      <c r="BZ16" s="60"/>
      <c r="CA16" s="65"/>
      <c r="CB16" s="60"/>
      <c r="CC16" s="65"/>
      <c r="CD16" s="61"/>
      <c r="CE16" s="67"/>
      <c r="CF16" s="61"/>
      <c r="CG16" s="67"/>
      <c r="CH16" s="61"/>
      <c r="CI16" s="67"/>
      <c r="CJ16" s="61"/>
      <c r="CK16" s="67"/>
      <c r="CL16" s="61"/>
      <c r="CM16" s="67"/>
      <c r="CN16" s="61"/>
      <c r="CO16" s="67"/>
      <c r="CP16" s="61"/>
      <c r="CQ16" s="67"/>
      <c r="CR16" s="61"/>
      <c r="CS16" s="67"/>
      <c r="CT16" s="61"/>
      <c r="CU16" s="67"/>
      <c r="CV16" s="61"/>
      <c r="CW16" s="67"/>
      <c r="CX16" s="61"/>
      <c r="CY16" s="67"/>
      <c r="CZ16" s="61"/>
      <c r="DA16" s="67"/>
      <c r="DB16" s="61"/>
      <c r="DC16" s="67"/>
      <c r="DD16" s="61"/>
      <c r="DE16" s="67"/>
      <c r="DF16" s="61"/>
      <c r="DG16" s="67"/>
      <c r="DH16" s="62"/>
      <c r="DI16" s="70"/>
    </row>
    <row r="17" spans="1:114">
      <c r="A17" s="191" t="s">
        <v>156</v>
      </c>
      <c r="B17" s="51">
        <f t="shared" ref="B17:AO17" si="9">+B18+B20+B22</f>
        <v>9578.4097429090034</v>
      </c>
      <c r="C17" s="194">
        <f t="shared" si="9"/>
        <v>0.99999999999999589</v>
      </c>
      <c r="D17" s="53">
        <f t="shared" si="9"/>
        <v>9583.641518294331</v>
      </c>
      <c r="E17" s="195">
        <f t="shared" si="9"/>
        <v>0.99999999999999911</v>
      </c>
      <c r="F17" s="53">
        <f t="shared" si="9"/>
        <v>9608.2104114529484</v>
      </c>
      <c r="G17" s="195">
        <f t="shared" si="9"/>
        <v>0.99999999999375322</v>
      </c>
      <c r="H17" s="53">
        <f t="shared" si="9"/>
        <v>9588.9838154172612</v>
      </c>
      <c r="I17" s="195">
        <f t="shared" si="9"/>
        <v>0.9999999999999909</v>
      </c>
      <c r="J17" s="53">
        <f t="shared" si="9"/>
        <v>9601.5060608257918</v>
      </c>
      <c r="K17" s="195">
        <f t="shared" si="9"/>
        <v>0.99999999999999889</v>
      </c>
      <c r="L17" s="53">
        <f t="shared" si="9"/>
        <v>9633.110570020297</v>
      </c>
      <c r="M17" s="195">
        <f t="shared" si="9"/>
        <v>1.000000000451287</v>
      </c>
      <c r="N17" s="53">
        <f t="shared" si="9"/>
        <v>9941.7912967282991</v>
      </c>
      <c r="O17" s="195">
        <f t="shared" si="9"/>
        <v>1</v>
      </c>
      <c r="P17" s="53">
        <f t="shared" si="9"/>
        <v>10242.130020619963</v>
      </c>
      <c r="Q17" s="195">
        <f t="shared" si="9"/>
        <v>1.0000000000000084</v>
      </c>
      <c r="R17" s="53">
        <f t="shared" si="9"/>
        <v>10237.994005700217</v>
      </c>
      <c r="S17" s="195">
        <f t="shared" si="9"/>
        <v>1.0000000000000047</v>
      </c>
      <c r="T17" s="53">
        <f t="shared" si="9"/>
        <v>10212.184799652587</v>
      </c>
      <c r="U17" s="195">
        <f t="shared" si="9"/>
        <v>1.0000000000000029</v>
      </c>
      <c r="V17" s="53">
        <f t="shared" si="9"/>
        <v>10191.720131581722</v>
      </c>
      <c r="W17" s="195">
        <f t="shared" si="9"/>
        <v>1.0000000000000013</v>
      </c>
      <c r="X17" s="53">
        <f t="shared" si="9"/>
        <v>10185.497923667799</v>
      </c>
      <c r="Y17" s="195">
        <f t="shared" si="9"/>
        <v>1.0000000000000067</v>
      </c>
      <c r="Z17" s="53">
        <f t="shared" si="9"/>
        <v>10548.126746754955</v>
      </c>
      <c r="AA17" s="195">
        <f t="shared" si="9"/>
        <v>1.0000000000000016</v>
      </c>
      <c r="AB17" s="53">
        <f t="shared" si="9"/>
        <v>10583.728680210155</v>
      </c>
      <c r="AC17" s="195">
        <f t="shared" si="9"/>
        <v>1.0000000000000044</v>
      </c>
      <c r="AD17" s="55">
        <f t="shared" si="9"/>
        <v>10598.507379427683</v>
      </c>
      <c r="AE17" s="195">
        <f t="shared" si="9"/>
        <v>1.0000000000000033</v>
      </c>
      <c r="AF17" s="55">
        <f t="shared" si="9"/>
        <v>11089.354297961097</v>
      </c>
      <c r="AG17" s="194">
        <f t="shared" si="9"/>
        <v>1.0000000000000033</v>
      </c>
      <c r="AH17" s="55">
        <f t="shared" si="9"/>
        <v>11324.734670992117</v>
      </c>
      <c r="AI17" s="196">
        <f t="shared" si="9"/>
        <v>0.99999999999999667</v>
      </c>
      <c r="AJ17" s="55">
        <f t="shared" si="9"/>
        <v>11342.366053430491</v>
      </c>
      <c r="AK17" s="196">
        <f t="shared" si="9"/>
        <v>1.0000000000000049</v>
      </c>
      <c r="AL17" s="55">
        <f t="shared" si="9"/>
        <v>11320.143386988337</v>
      </c>
      <c r="AM17" s="196">
        <f t="shared" si="9"/>
        <v>1.000000000000002</v>
      </c>
      <c r="AN17" s="55">
        <f t="shared" si="9"/>
        <v>11612.434435180454</v>
      </c>
      <c r="AO17" s="196">
        <f t="shared" si="9"/>
        <v>1.0000000000000007</v>
      </c>
      <c r="AP17" s="56"/>
      <c r="AQ17" s="197"/>
      <c r="AR17" s="56"/>
      <c r="AS17" s="197"/>
      <c r="AT17" s="56"/>
      <c r="AU17" s="197"/>
      <c r="AV17" s="56"/>
      <c r="AW17" s="197"/>
      <c r="AX17" s="56"/>
      <c r="AY17" s="197"/>
      <c r="AZ17" s="56"/>
      <c r="BA17" s="197"/>
      <c r="BB17" s="56"/>
      <c r="BC17" s="197"/>
      <c r="BD17" s="56"/>
      <c r="BE17" s="197"/>
      <c r="BF17" s="56"/>
      <c r="BG17" s="197"/>
      <c r="BH17" s="56"/>
      <c r="BI17" s="197"/>
      <c r="BJ17" s="56"/>
      <c r="BK17" s="197"/>
      <c r="BL17" s="56"/>
      <c r="BM17" s="197"/>
      <c r="BN17" s="56"/>
      <c r="BO17" s="197"/>
      <c r="BP17" s="56"/>
      <c r="BQ17" s="197"/>
      <c r="BR17" s="56"/>
      <c r="BS17" s="197"/>
      <c r="BT17" s="56"/>
      <c r="BU17" s="197"/>
      <c r="BV17" s="56"/>
      <c r="BW17" s="197"/>
      <c r="BX17" s="56"/>
      <c r="BY17" s="197"/>
      <c r="BZ17" s="55"/>
      <c r="CA17" s="196"/>
      <c r="CB17" s="55"/>
      <c r="CC17" s="196"/>
      <c r="CD17" s="56"/>
      <c r="CE17" s="197"/>
      <c r="CF17" s="56"/>
      <c r="CG17" s="197"/>
      <c r="CH17" s="56"/>
      <c r="CI17" s="197"/>
      <c r="CJ17" s="56"/>
      <c r="CK17" s="197"/>
      <c r="CL17" s="56"/>
      <c r="CM17" s="197"/>
      <c r="CN17" s="56"/>
      <c r="CO17" s="197"/>
      <c r="CP17" s="56"/>
      <c r="CQ17" s="197"/>
      <c r="CR17" s="56"/>
      <c r="CS17" s="197"/>
      <c r="CT17" s="56"/>
      <c r="CU17" s="197"/>
      <c r="CV17" s="56"/>
      <c r="CW17" s="197"/>
      <c r="CX17" s="56"/>
      <c r="CY17" s="197"/>
      <c r="CZ17" s="56"/>
      <c r="DA17" s="197"/>
      <c r="DB17" s="56"/>
      <c r="DC17" s="197"/>
      <c r="DD17" s="56"/>
      <c r="DE17" s="197"/>
      <c r="DF17" s="56"/>
      <c r="DG17" s="197"/>
      <c r="DH17" s="57"/>
      <c r="DI17" s="224"/>
      <c r="DJ17" s="25">
        <f>SUM(DH18:DH22)</f>
        <v>14806.268445132875</v>
      </c>
    </row>
    <row r="18" spans="1:114">
      <c r="A18" s="192" t="s">
        <v>157</v>
      </c>
      <c r="B18" s="60">
        <v>423.19646687994253</v>
      </c>
      <c r="C18" s="52">
        <f>+B18/B7</f>
        <v>4.4182330704033365E-2</v>
      </c>
      <c r="D18" s="61">
        <v>432.28347822434063</v>
      </c>
      <c r="E18" s="54">
        <f>+D18/D7</f>
        <v>4.5106390655279514E-2</v>
      </c>
      <c r="F18" s="61">
        <v>430.13554283295861</v>
      </c>
      <c r="G18" s="54">
        <f>+F18/F7</f>
        <v>4.4767498255195562E-2</v>
      </c>
      <c r="H18" s="61">
        <v>420.0653163172725</v>
      </c>
      <c r="I18" s="54">
        <f>+H18/H7</f>
        <v>4.3807073241888643E-2</v>
      </c>
      <c r="J18" s="61">
        <v>427.08976294579708</v>
      </c>
      <c r="K18" s="54">
        <f>+J18/J7</f>
        <v>4.4481538650308794E-2</v>
      </c>
      <c r="L18" s="61">
        <v>440.97690417030861</v>
      </c>
      <c r="M18" s="54">
        <f>+L18/L7</f>
        <v>4.5777207804683862E-2</v>
      </c>
      <c r="N18" s="61">
        <v>439.23553243829809</v>
      </c>
      <c r="O18" s="54">
        <f>+N18/N7</f>
        <v>4.4180723506320657E-2</v>
      </c>
      <c r="P18" s="61">
        <v>444.90720867995969</v>
      </c>
      <c r="Q18" s="54">
        <f>+P18/P7</f>
        <v>4.3438933872568919E-2</v>
      </c>
      <c r="R18" s="61">
        <v>444.43758310020934</v>
      </c>
      <c r="S18" s="54">
        <f>+R18/R7</f>
        <v>4.3410611771481943E-2</v>
      </c>
      <c r="T18" s="61">
        <v>449.57950124255723</v>
      </c>
      <c r="U18" s="54">
        <f>+T18/T7</f>
        <v>4.4023831340953896E-2</v>
      </c>
      <c r="V18" s="61">
        <v>449.5869303817085</v>
      </c>
      <c r="W18" s="54">
        <f>+V18/V7</f>
        <v>4.4112958811392981E-2</v>
      </c>
      <c r="X18" s="61">
        <v>455.16983526778722</v>
      </c>
      <c r="Y18" s="54">
        <f>+X18/X7</f>
        <v>4.468802985174862E-2</v>
      </c>
      <c r="Z18" s="61">
        <v>457.70032084495585</v>
      </c>
      <c r="AA18" s="54">
        <f>+Z18/Z7</f>
        <v>4.3391621264483232E-2</v>
      </c>
      <c r="AB18" s="61">
        <v>458.81223132013844</v>
      </c>
      <c r="AC18" s="54">
        <f>+AB18/AB7</f>
        <v>4.335071742514001E-2</v>
      </c>
      <c r="AD18" s="61">
        <v>459.83081047768053</v>
      </c>
      <c r="AE18" s="54">
        <f>+AD18/AD7</f>
        <v>4.3386374516305962E-2</v>
      </c>
      <c r="AF18" s="60">
        <v>454.86303648106951</v>
      </c>
      <c r="AG18" s="52">
        <f>+AF18/AF7</f>
        <v>4.10179911525329E-2</v>
      </c>
      <c r="AH18" s="60">
        <v>448.53709519212276</v>
      </c>
      <c r="AI18" s="52">
        <f>+AH18/AH7</f>
        <v>3.9606852453773794E-2</v>
      </c>
      <c r="AJ18" s="60">
        <v>455.69576019049464</v>
      </c>
      <c r="AK18" s="52">
        <f>+AJ18/AJ7</f>
        <v>4.0176428625548717E-2</v>
      </c>
      <c r="AL18" s="60">
        <v>453.91196539544069</v>
      </c>
      <c r="AM18" s="52">
        <f>+AL18/AL7</f>
        <v>4.009772225298662E-2</v>
      </c>
      <c r="AN18" s="60">
        <v>450.48510240046147</v>
      </c>
      <c r="AO18" s="52">
        <f>+AN18/AN7</f>
        <v>3.8793338719372621E-2</v>
      </c>
      <c r="AP18" s="61">
        <v>458.45642509712565</v>
      </c>
      <c r="AQ18" s="54">
        <f>+AP18/AP7</f>
        <v>3.9394425428626104E-2</v>
      </c>
      <c r="AR18" s="61">
        <v>453.26773399806484</v>
      </c>
      <c r="AS18" s="54">
        <f>+AR18/AR7</f>
        <v>3.8978942055772861E-2</v>
      </c>
      <c r="AT18" s="61">
        <v>550.24493345533756</v>
      </c>
      <c r="AU18" s="54">
        <f>+AT18/AT7</f>
        <v>4.7002845355847422E-2</v>
      </c>
      <c r="AV18" s="61">
        <v>566.80360542392157</v>
      </c>
      <c r="AW18" s="54">
        <f>+AV18/AV7</f>
        <v>4.7081037946912645E-2</v>
      </c>
      <c r="AX18" s="61">
        <v>578.31158293275735</v>
      </c>
      <c r="AY18" s="54">
        <f>+AX18/AX7</f>
        <v>4.7938181574183086E-2</v>
      </c>
      <c r="AZ18" s="61">
        <v>585.1145243788543</v>
      </c>
      <c r="BA18" s="54">
        <f>+AZ18/AZ7</f>
        <v>5.2775275654231533E-2</v>
      </c>
      <c r="BB18" s="61">
        <v>608.21601470718463</v>
      </c>
      <c r="BC18" s="54">
        <f>+BB18/BB7</f>
        <v>5.4729785777876912E-2</v>
      </c>
      <c r="BD18" s="61">
        <v>610.54593955867097</v>
      </c>
      <c r="BE18" s="54">
        <f>+BD18/BD7</f>
        <v>5.5083876039887299E-2</v>
      </c>
      <c r="BF18" s="61">
        <v>611.07181639172893</v>
      </c>
      <c r="BG18" s="54">
        <f>+BF18/BF7</f>
        <v>4.8532948462702639E-2</v>
      </c>
      <c r="BH18" s="61">
        <v>603.41018404311194</v>
      </c>
      <c r="BI18" s="54">
        <f>+BH18/BH7</f>
        <v>4.7980911098871301E-2</v>
      </c>
      <c r="BJ18" s="61">
        <v>610.94991379130079</v>
      </c>
      <c r="BK18" s="54">
        <f>+BJ18/BJ7</f>
        <v>4.8551098425840399E-2</v>
      </c>
      <c r="BL18" s="61">
        <v>623.00003505492555</v>
      </c>
      <c r="BM18" s="54">
        <f>+BL18/BL7</f>
        <v>4.8351684336886226E-2</v>
      </c>
      <c r="BN18" s="61">
        <v>619.28908816679166</v>
      </c>
      <c r="BO18" s="54">
        <f>+BN18/BN7</f>
        <v>4.8195369842497462E-2</v>
      </c>
      <c r="BP18" s="61">
        <v>607.27950623212098</v>
      </c>
      <c r="BQ18" s="54">
        <f>+BP18/BP7</f>
        <v>4.7427561361132034E-2</v>
      </c>
      <c r="BR18" s="61">
        <v>663.58039850018918</v>
      </c>
      <c r="BS18" s="54">
        <f>+BR18/BR7</f>
        <v>5.1592427844712331E-2</v>
      </c>
      <c r="BT18" s="61">
        <v>675.08080610361503</v>
      </c>
      <c r="BU18" s="54">
        <f>+BT18/BT7</f>
        <v>4.680158932486321E-2</v>
      </c>
      <c r="BV18" s="61">
        <v>684.52493715400863</v>
      </c>
      <c r="BW18" s="54">
        <f>+BV18/BV7</f>
        <v>4.7555286426624967E-2</v>
      </c>
      <c r="BX18" s="61">
        <v>680.47452981777144</v>
      </c>
      <c r="BY18" s="54">
        <f>+BX18/BX7</f>
        <v>4.4926446300819475E-2</v>
      </c>
      <c r="BZ18" s="60">
        <v>686.14382789321326</v>
      </c>
      <c r="CA18" s="52">
        <f>+BZ18/BZ7</f>
        <v>4.5354105060015616E-2</v>
      </c>
      <c r="CB18" s="60">
        <v>678.51840613744344</v>
      </c>
      <c r="CC18" s="52">
        <f>+CB18/CB7</f>
        <v>4.5141546502616287E-2</v>
      </c>
      <c r="CD18" s="61">
        <v>680.00004646775039</v>
      </c>
      <c r="CE18" s="54">
        <f>+CD18/CD7</f>
        <v>4.53076452311219E-2</v>
      </c>
      <c r="CF18" s="61">
        <v>682.98535563761448</v>
      </c>
      <c r="CG18" s="54">
        <f>+CF18/CF7</f>
        <v>4.5509639404822742E-2</v>
      </c>
      <c r="CH18" s="61">
        <v>677.82478833087816</v>
      </c>
      <c r="CI18" s="54">
        <f>+CH18/CH7</f>
        <v>4.3672516434670176E-2</v>
      </c>
      <c r="CJ18" s="61">
        <v>684.6226248723442</v>
      </c>
      <c r="CK18" s="54">
        <f>+CJ18/CJ7</f>
        <v>4.3999796618251354E-2</v>
      </c>
      <c r="CL18" s="61">
        <v>693.50795968487068</v>
      </c>
      <c r="CM18" s="54">
        <f>+CL18/CL7</f>
        <v>4.4482430624843583E-2</v>
      </c>
      <c r="CN18" s="61">
        <v>682.44469831527613</v>
      </c>
      <c r="CO18" s="54">
        <f>+CN18/CN7</f>
        <v>4.4014460177543333E-2</v>
      </c>
      <c r="CP18" s="61">
        <v>671.1778954547774</v>
      </c>
      <c r="CQ18" s="54">
        <f>+CP18/CP7</f>
        <v>4.348906620796969E-2</v>
      </c>
      <c r="CR18" s="61">
        <v>662.23932835619951</v>
      </c>
      <c r="CS18" s="54">
        <f>+CR18/CR7</f>
        <v>4.2935569926371916E-2</v>
      </c>
      <c r="CT18" s="61">
        <v>655.06208204066888</v>
      </c>
      <c r="CU18" s="54">
        <f>+CT18/CT7</f>
        <v>4.2861850440389586E-2</v>
      </c>
      <c r="CV18" s="61">
        <v>657.0286140122505</v>
      </c>
      <c r="CW18" s="54">
        <f>+CV18/CV7</f>
        <v>4.29394101242608E-2</v>
      </c>
      <c r="CX18" s="61">
        <v>663.1804412739009</v>
      </c>
      <c r="CY18" s="54">
        <f>+CX18/CX7</f>
        <v>4.3272428312784363E-2</v>
      </c>
      <c r="CZ18" s="61">
        <v>661.44721868789736</v>
      </c>
      <c r="DA18" s="54">
        <f>+CZ18/CZ7</f>
        <v>4.3270922472349475E-2</v>
      </c>
      <c r="DB18" s="61">
        <v>683.92502551127143</v>
      </c>
      <c r="DC18" s="54">
        <f>+DB18/DB7</f>
        <v>4.5969528563810216E-2</v>
      </c>
      <c r="DD18" s="61">
        <v>677.99774011009515</v>
      </c>
      <c r="DE18" s="54">
        <f>+DD18/DD7</f>
        <v>4.560016475109907E-2</v>
      </c>
      <c r="DF18" s="61">
        <v>689.00950940913253</v>
      </c>
      <c r="DG18" s="54">
        <f>+DF18/DF7</f>
        <v>4.63270623447933E-2</v>
      </c>
      <c r="DH18" s="62">
        <v>678.82907681982385</v>
      </c>
      <c r="DI18" s="58">
        <f>+DH18/DH7</f>
        <v>4.5847411137744674E-2</v>
      </c>
      <c r="DJ18" s="461"/>
    </row>
    <row r="19" spans="1:114">
      <c r="A19" s="193" t="s">
        <v>53</v>
      </c>
      <c r="B19" s="64">
        <f>+B18/B72</f>
        <v>7.1400804349390362E-3</v>
      </c>
      <c r="C19" s="65"/>
      <c r="D19" s="66"/>
      <c r="E19" s="67"/>
      <c r="F19" s="66"/>
      <c r="G19" s="67"/>
      <c r="H19" s="66"/>
      <c r="I19" s="67"/>
      <c r="J19" s="66"/>
      <c r="K19" s="67"/>
      <c r="L19" s="66"/>
      <c r="M19" s="67"/>
      <c r="N19" s="66"/>
      <c r="O19" s="67"/>
      <c r="P19" s="66"/>
      <c r="Q19" s="67"/>
      <c r="R19" s="66"/>
      <c r="S19" s="67"/>
      <c r="T19" s="66"/>
      <c r="U19" s="67"/>
      <c r="V19" s="66"/>
      <c r="W19" s="67"/>
      <c r="X19" s="66"/>
      <c r="Y19" s="67"/>
      <c r="Z19" s="66">
        <f>+Z18/Z72</f>
        <v>7.2940813015596826E-3</v>
      </c>
      <c r="AA19" s="67"/>
      <c r="AB19" s="66"/>
      <c r="AC19" s="67"/>
      <c r="AD19" s="66"/>
      <c r="AE19" s="67"/>
      <c r="AF19" s="64"/>
      <c r="AG19" s="65"/>
      <c r="AH19" s="64"/>
      <c r="AI19" s="65"/>
      <c r="AJ19" s="64"/>
      <c r="AK19" s="65"/>
      <c r="AL19" s="64"/>
      <c r="AM19" s="65"/>
      <c r="AN19" s="64"/>
      <c r="AO19" s="65"/>
      <c r="AP19" s="66"/>
      <c r="AQ19" s="67"/>
      <c r="AR19" s="66"/>
      <c r="AS19" s="67"/>
      <c r="AT19" s="66"/>
      <c r="AU19" s="67"/>
      <c r="AV19" s="66"/>
      <c r="AW19" s="67"/>
      <c r="AX19" s="66">
        <f>+AX18/AX72</f>
        <v>7.7130528593059742E-3</v>
      </c>
      <c r="AY19" s="67"/>
      <c r="AZ19" s="68" t="e">
        <f>+AZ18/AZ72</f>
        <v>#DIV/0!</v>
      </c>
      <c r="BA19" s="67"/>
      <c r="BB19" s="68" t="e">
        <f>+BB18/BB72</f>
        <v>#DIV/0!</v>
      </c>
      <c r="BC19" s="67"/>
      <c r="BD19" s="68" t="e">
        <f>+BD18/BD72</f>
        <v>#DIV/0!</v>
      </c>
      <c r="BE19" s="67"/>
      <c r="BF19" s="68" t="e">
        <f>+BF18/BF72</f>
        <v>#DIV/0!</v>
      </c>
      <c r="BG19" s="67"/>
      <c r="BH19" s="68" t="e">
        <f>+BH18/BH72</f>
        <v>#DIV/0!</v>
      </c>
      <c r="BI19" s="67"/>
      <c r="BJ19" s="68" t="e">
        <f>+BJ18/BJ72</f>
        <v>#DIV/0!</v>
      </c>
      <c r="BK19" s="67"/>
      <c r="BL19" s="68" t="e">
        <f>+BL18/BL72</f>
        <v>#DIV/0!</v>
      </c>
      <c r="BM19" s="67"/>
      <c r="BN19" s="68" t="e">
        <f>+BN18/BN72</f>
        <v>#DIV/0!</v>
      </c>
      <c r="BO19" s="67"/>
      <c r="BP19" s="68"/>
      <c r="BQ19" s="67"/>
      <c r="BR19" s="68"/>
      <c r="BS19" s="67"/>
      <c r="BT19" s="68"/>
      <c r="BU19" s="67"/>
      <c r="BV19" s="66">
        <f>+BV18/BV72</f>
        <v>7.6180396256457436E-3</v>
      </c>
      <c r="BW19" s="67"/>
      <c r="BX19" s="66"/>
      <c r="BY19" s="67"/>
      <c r="BZ19" s="64"/>
      <c r="CA19" s="65"/>
      <c r="CB19" s="64"/>
      <c r="CC19" s="65"/>
      <c r="CD19" s="66"/>
      <c r="CE19" s="67"/>
      <c r="CF19" s="66"/>
      <c r="CG19" s="67"/>
      <c r="CH19" s="66"/>
      <c r="CI19" s="67"/>
      <c r="CJ19" s="66"/>
      <c r="CK19" s="67"/>
      <c r="CL19" s="66"/>
      <c r="CM19" s="67"/>
      <c r="CN19" s="66"/>
      <c r="CO19" s="67"/>
      <c r="CP19" s="66"/>
      <c r="CQ19" s="67"/>
      <c r="CR19" s="66"/>
      <c r="CS19" s="67"/>
      <c r="CT19" s="66">
        <f>+CT18/CT72</f>
        <v>6.8223054060348228E-3</v>
      </c>
      <c r="CU19" s="67"/>
      <c r="CV19" s="66"/>
      <c r="CW19" s="67"/>
      <c r="CX19" s="66"/>
      <c r="CY19" s="67"/>
      <c r="CZ19" s="66"/>
      <c r="DA19" s="67"/>
      <c r="DB19" s="66"/>
      <c r="DC19" s="67"/>
      <c r="DD19" s="66"/>
      <c r="DE19" s="67"/>
      <c r="DF19" s="66"/>
      <c r="DG19" s="67"/>
      <c r="DH19" s="74"/>
      <c r="DI19" s="70"/>
    </row>
    <row r="20" spans="1:114">
      <c r="A20" s="192" t="s">
        <v>158</v>
      </c>
      <c r="B20" s="60">
        <v>5500</v>
      </c>
      <c r="C20" s="52">
        <f>+B20/B7</f>
        <v>0.57420805202781022</v>
      </c>
      <c r="D20" s="61">
        <v>5500</v>
      </c>
      <c r="E20" s="54">
        <f>+D20/D7</f>
        <v>0.57389458792891801</v>
      </c>
      <c r="F20" s="61">
        <v>5500</v>
      </c>
      <c r="G20" s="54">
        <f>+F20/F7</f>
        <v>0.57242709770486133</v>
      </c>
      <c r="H20" s="61">
        <v>5500</v>
      </c>
      <c r="I20" s="54">
        <f>+H20/H7</f>
        <v>0.57357485484092674</v>
      </c>
      <c r="J20" s="61">
        <v>5500</v>
      </c>
      <c r="K20" s="54">
        <f>+J20/J7</f>
        <v>0.57282680083284332</v>
      </c>
      <c r="L20" s="61">
        <v>5500</v>
      </c>
      <c r="M20" s="54">
        <f>+L20/L7</f>
        <v>0.57094745902729627</v>
      </c>
      <c r="N20" s="61">
        <v>5500</v>
      </c>
      <c r="O20" s="54">
        <f>+N20/N7</f>
        <v>0.55322022318150765</v>
      </c>
      <c r="P20" s="61">
        <v>5500</v>
      </c>
      <c r="Q20" s="54">
        <f>+P20/P7</f>
        <v>0.53699767420713995</v>
      </c>
      <c r="R20" s="61">
        <v>5500</v>
      </c>
      <c r="S20" s="54">
        <f>+R20/R7</f>
        <v>0.53721461420448047</v>
      </c>
      <c r="T20" s="61">
        <v>5500</v>
      </c>
      <c r="U20" s="54">
        <f>+T20/T7</f>
        <v>0.53857231414252538</v>
      </c>
      <c r="V20" s="61">
        <v>5500</v>
      </c>
      <c r="W20" s="54">
        <f>+V20/V7</f>
        <v>0.53965375118149228</v>
      </c>
      <c r="X20" s="61">
        <v>5500</v>
      </c>
      <c r="Y20" s="54">
        <f>+X20/X7</f>
        <v>0.53998341968337327</v>
      </c>
      <c r="Z20" s="61">
        <v>5500</v>
      </c>
      <c r="AA20" s="54">
        <f>+Z20/Z7</f>
        <v>0.52141959724669018</v>
      </c>
      <c r="AB20" s="61">
        <v>5500</v>
      </c>
      <c r="AC20" s="54">
        <f>+AB20/AB7</f>
        <v>0.51966562694337837</v>
      </c>
      <c r="AD20" s="61">
        <v>5500</v>
      </c>
      <c r="AE20" s="54">
        <f>+AD20/AD7</f>
        <v>0.51894099830282103</v>
      </c>
      <c r="AF20" s="60">
        <v>5500</v>
      </c>
      <c r="AG20" s="52">
        <f>+AF20/AF7</f>
        <v>0.49597116768207639</v>
      </c>
      <c r="AH20" s="60">
        <v>5500</v>
      </c>
      <c r="AI20" s="52">
        <f>+AH20/AH7</f>
        <v>0.48566259252748989</v>
      </c>
      <c r="AJ20" s="60">
        <v>5500</v>
      </c>
      <c r="AK20" s="52">
        <f>+AJ20/AJ7</f>
        <v>0.48490764396874275</v>
      </c>
      <c r="AL20" s="60">
        <v>5500</v>
      </c>
      <c r="AM20" s="52">
        <f>+AL20/AL7</f>
        <v>0.48585957014659831</v>
      </c>
      <c r="AN20" s="60">
        <v>5500</v>
      </c>
      <c r="AO20" s="52">
        <f>+AN20/AN7</f>
        <v>0.47363023065495019</v>
      </c>
      <c r="AP20" s="61">
        <v>5500</v>
      </c>
      <c r="AQ20" s="54">
        <f>+AP20/AP7</f>
        <v>0.47260618020903816</v>
      </c>
      <c r="AR20" s="61">
        <v>5500</v>
      </c>
      <c r="AS20" s="54">
        <f>+AR20/AR7</f>
        <v>0.47297472382551281</v>
      </c>
      <c r="AT20" s="61">
        <v>5500</v>
      </c>
      <c r="AU20" s="54">
        <f>+AT20/AT7</f>
        <v>0.46981922729170228</v>
      </c>
      <c r="AV20" s="61">
        <v>5500</v>
      </c>
      <c r="AW20" s="54">
        <f>+AV20/AV7</f>
        <v>0.4568526139038051</v>
      </c>
      <c r="AX20" s="61">
        <v>5500</v>
      </c>
      <c r="AY20" s="54">
        <f>+AX20/AX7</f>
        <v>0.45591339762023025</v>
      </c>
      <c r="AZ20" s="61">
        <v>4500</v>
      </c>
      <c r="BA20" s="54">
        <f>+AZ20/AZ7</f>
        <v>0.4058841996721157</v>
      </c>
      <c r="BB20" s="61">
        <v>4500</v>
      </c>
      <c r="BC20" s="54">
        <f>+BB20/BB7</f>
        <v>0.4049285616377849</v>
      </c>
      <c r="BD20" s="61">
        <v>4500</v>
      </c>
      <c r="BE20" s="54">
        <f>+BD20/BD7</f>
        <v>0.40599310570907965</v>
      </c>
      <c r="BF20" s="61">
        <v>6000</v>
      </c>
      <c r="BG20" s="54">
        <f>+BF20/BF7</f>
        <v>0.47653595365547496</v>
      </c>
      <c r="BH20" s="61">
        <v>6000</v>
      </c>
      <c r="BI20" s="54">
        <f>+BH20/BH7</f>
        <v>0.47709746074265663</v>
      </c>
      <c r="BJ20" s="61">
        <v>6000</v>
      </c>
      <c r="BK20" s="54">
        <f>+BJ20/BJ7</f>
        <v>0.47680928334585559</v>
      </c>
      <c r="BL20" s="61">
        <v>6000</v>
      </c>
      <c r="BM20" s="54">
        <f>+BL20/BL7</f>
        <v>0.46566627559778612</v>
      </c>
      <c r="BN20" s="61">
        <v>6000</v>
      </c>
      <c r="BO20" s="54">
        <f>+BN20/BN7</f>
        <v>0.46694221580907735</v>
      </c>
      <c r="BP20" s="61">
        <v>6000</v>
      </c>
      <c r="BQ20" s="54">
        <f>+BP20/BP7</f>
        <v>0.46859043528800154</v>
      </c>
      <c r="BR20" s="61">
        <v>6000</v>
      </c>
      <c r="BS20" s="54">
        <f>+BR20/BR7</f>
        <v>0.46649142706433594</v>
      </c>
      <c r="BT20" s="61">
        <v>7500</v>
      </c>
      <c r="BU20" s="54">
        <f>+BT20/BT7</f>
        <v>0.51995541387470423</v>
      </c>
      <c r="BV20" s="61">
        <v>7500</v>
      </c>
      <c r="BW20" s="54">
        <f>+BV20/BV7</f>
        <v>0.52103967122448691</v>
      </c>
      <c r="BX20" s="61">
        <v>7500</v>
      </c>
      <c r="BY20" s="54">
        <f>+BX20/BX7</f>
        <v>0.49516672923287752</v>
      </c>
      <c r="BZ20" s="60">
        <v>7500</v>
      </c>
      <c r="CA20" s="52">
        <f>+BZ20/BZ7</f>
        <v>0.49574997853519515</v>
      </c>
      <c r="CB20" s="60">
        <v>7500</v>
      </c>
      <c r="CC20" s="52">
        <f>+CB20/CB7</f>
        <v>0.49897187122296244</v>
      </c>
      <c r="CD20" s="61">
        <v>7500</v>
      </c>
      <c r="CE20" s="54">
        <f>+CD20/CD7</f>
        <v>0.49971664119515607</v>
      </c>
      <c r="CF20" s="61">
        <v>7500</v>
      </c>
      <c r="CG20" s="54">
        <f>+CF20/CF7</f>
        <v>0.49975053303671851</v>
      </c>
      <c r="CH20" s="61">
        <v>7500</v>
      </c>
      <c r="CI20" s="54">
        <f>+CH20/CH7</f>
        <v>0.48322793574220352</v>
      </c>
      <c r="CJ20" s="61">
        <v>7500</v>
      </c>
      <c r="CK20" s="54">
        <f>+CJ20/CJ7</f>
        <v>0.48201514622514441</v>
      </c>
      <c r="CL20" s="61">
        <v>7500</v>
      </c>
      <c r="CM20" s="54">
        <f>+CL20/CL7</f>
        <v>0.48105897708502537</v>
      </c>
      <c r="CN20" s="61">
        <v>7500</v>
      </c>
      <c r="CO20" s="54">
        <f>+CN20/CN7</f>
        <v>0.48371458104444287</v>
      </c>
      <c r="CP20" s="61">
        <v>7500</v>
      </c>
      <c r="CQ20" s="54">
        <f>+CP20/CP7</f>
        <v>0.48596355566621791</v>
      </c>
      <c r="CR20" s="61">
        <v>7500</v>
      </c>
      <c r="CS20" s="54">
        <f>+CR20/CR7</f>
        <v>0.48625438064376897</v>
      </c>
      <c r="CT20" s="61">
        <v>7500</v>
      </c>
      <c r="CU20" s="54">
        <f>+CT20/CT7</f>
        <v>0.49073803402188698</v>
      </c>
      <c r="CV20" s="61">
        <v>7500</v>
      </c>
      <c r="CW20" s="54">
        <f>+CV20/CV7</f>
        <v>0.49015456718898903</v>
      </c>
      <c r="CX20" s="61">
        <v>7500</v>
      </c>
      <c r="CY20" s="54">
        <f>+CX20/CX7</f>
        <v>0.48937392019955966</v>
      </c>
      <c r="CZ20" s="61">
        <v>7500</v>
      </c>
      <c r="DA20" s="54">
        <f>+CZ20/CZ7</f>
        <v>0.49063917629949372</v>
      </c>
      <c r="DB20" s="61">
        <v>7000</v>
      </c>
      <c r="DC20" s="54">
        <f>+DB20/DB7</f>
        <v>0.47049996409492156</v>
      </c>
      <c r="DD20" s="61">
        <v>7000</v>
      </c>
      <c r="DE20" s="54">
        <f>+DD20/DD7</f>
        <v>0.47079973040302575</v>
      </c>
      <c r="DF20" s="61">
        <v>7000</v>
      </c>
      <c r="DG20" s="54">
        <f>+DF20/DF7</f>
        <v>0.4706603203367265</v>
      </c>
      <c r="DH20" s="62">
        <v>7000</v>
      </c>
      <c r="DI20" s="58">
        <f>+DH20/DH7</f>
        <v>0.47277273311230761</v>
      </c>
    </row>
    <row r="21" spans="1:114">
      <c r="A21" s="193" t="s">
        <v>53</v>
      </c>
      <c r="B21" s="64">
        <f>+B20/B72</f>
        <v>9.2794825726428887E-2</v>
      </c>
      <c r="C21" s="65"/>
      <c r="D21" s="66"/>
      <c r="E21" s="67"/>
      <c r="F21" s="66"/>
      <c r="G21" s="67"/>
      <c r="H21" s="66"/>
      <c r="I21" s="67"/>
      <c r="J21" s="66"/>
      <c r="K21" s="67"/>
      <c r="L21" s="66"/>
      <c r="M21" s="67"/>
      <c r="N21" s="66"/>
      <c r="O21" s="67"/>
      <c r="P21" s="66"/>
      <c r="Q21" s="67"/>
      <c r="R21" s="66"/>
      <c r="S21" s="67"/>
      <c r="T21" s="66"/>
      <c r="U21" s="67"/>
      <c r="V21" s="66"/>
      <c r="W21" s="67"/>
      <c r="X21" s="66"/>
      <c r="Y21" s="67"/>
      <c r="Z21" s="66">
        <f>+Z20/Z72</f>
        <v>8.7650030667485321E-2</v>
      </c>
      <c r="AA21" s="67"/>
      <c r="AB21" s="66"/>
      <c r="AC21" s="67"/>
      <c r="AD21" s="66"/>
      <c r="AE21" s="67"/>
      <c r="AF21" s="64"/>
      <c r="AG21" s="65"/>
      <c r="AH21" s="64"/>
      <c r="AI21" s="65"/>
      <c r="AJ21" s="64"/>
      <c r="AK21" s="65"/>
      <c r="AL21" s="64"/>
      <c r="AM21" s="65"/>
      <c r="AN21" s="64"/>
      <c r="AO21" s="65"/>
      <c r="AP21" s="66"/>
      <c r="AQ21" s="67"/>
      <c r="AR21" s="66"/>
      <c r="AS21" s="67"/>
      <c r="AT21" s="66"/>
      <c r="AU21" s="67"/>
      <c r="AV21" s="66"/>
      <c r="AW21" s="67"/>
      <c r="AX21" s="66">
        <f>+AX20/AX72</f>
        <v>7.3354558300651254E-2</v>
      </c>
      <c r="AY21" s="67"/>
      <c r="AZ21" s="68" t="e">
        <f>+AZ20/AZ72</f>
        <v>#DIV/0!</v>
      </c>
      <c r="BA21" s="67"/>
      <c r="BB21" s="68" t="e">
        <f>+BB20/BB72</f>
        <v>#DIV/0!</v>
      </c>
      <c r="BC21" s="67"/>
      <c r="BD21" s="68" t="e">
        <f>+BD20/BD72</f>
        <v>#DIV/0!</v>
      </c>
      <c r="BE21" s="67"/>
      <c r="BF21" s="68" t="e">
        <f>+BF20/BF72</f>
        <v>#DIV/0!</v>
      </c>
      <c r="BG21" s="67"/>
      <c r="BH21" s="68" t="e">
        <f>+BH20/BH72</f>
        <v>#DIV/0!</v>
      </c>
      <c r="BI21" s="67"/>
      <c r="BJ21" s="68" t="e">
        <f>+BJ20/BJ72</f>
        <v>#DIV/0!</v>
      </c>
      <c r="BK21" s="67"/>
      <c r="BL21" s="68" t="e">
        <f>+BL20/BL72</f>
        <v>#DIV/0!</v>
      </c>
      <c r="BM21" s="67"/>
      <c r="BN21" s="68" t="e">
        <f>+BN20/BN72</f>
        <v>#DIV/0!</v>
      </c>
      <c r="BO21" s="67"/>
      <c r="BP21" s="68"/>
      <c r="BQ21" s="67"/>
      <c r="BR21" s="68"/>
      <c r="BS21" s="67"/>
      <c r="BT21" s="68"/>
      <c r="BU21" s="67"/>
      <c r="BV21" s="66">
        <f>+BV20/BV72</f>
        <v>8.3467079270902342E-2</v>
      </c>
      <c r="BW21" s="67"/>
      <c r="BX21" s="66"/>
      <c r="BY21" s="67"/>
      <c r="BZ21" s="64"/>
      <c r="CA21" s="65"/>
      <c r="CB21" s="64"/>
      <c r="CC21" s="65"/>
      <c r="CD21" s="66"/>
      <c r="CE21" s="67"/>
      <c r="CF21" s="66"/>
      <c r="CG21" s="67"/>
      <c r="CH21" s="66"/>
      <c r="CI21" s="67"/>
      <c r="CJ21" s="66"/>
      <c r="CK21" s="67"/>
      <c r="CL21" s="66"/>
      <c r="CM21" s="67"/>
      <c r="CN21" s="66"/>
      <c r="CO21" s="67"/>
      <c r="CP21" s="66"/>
      <c r="CQ21" s="67"/>
      <c r="CR21" s="66"/>
      <c r="CS21" s="67"/>
      <c r="CT21" s="66">
        <f>+CT20/CT72</f>
        <v>7.8110597374012714E-2</v>
      </c>
      <c r="CU21" s="67"/>
      <c r="CV21" s="66"/>
      <c r="CW21" s="67"/>
      <c r="CX21" s="66"/>
      <c r="CY21" s="67"/>
      <c r="CZ21" s="66"/>
      <c r="DA21" s="67"/>
      <c r="DB21" s="66"/>
      <c r="DC21" s="67"/>
      <c r="DD21" s="66"/>
      <c r="DE21" s="67"/>
      <c r="DF21" s="66"/>
      <c r="DG21" s="67"/>
      <c r="DH21" s="74"/>
      <c r="DI21" s="70"/>
    </row>
    <row r="22" spans="1:114">
      <c r="A22" s="192" t="s">
        <v>159</v>
      </c>
      <c r="B22" s="60">
        <v>3655.2132760290615</v>
      </c>
      <c r="C22" s="52">
        <f>+B22/B7</f>
        <v>0.38160961726815235</v>
      </c>
      <c r="D22" s="61">
        <v>3651.3580400699902</v>
      </c>
      <c r="E22" s="54">
        <f>+D22/D7</f>
        <v>0.38099902141580155</v>
      </c>
      <c r="F22" s="61">
        <v>3678.074868619989</v>
      </c>
      <c r="G22" s="54">
        <f>+F22/F7</f>
        <v>0.38280540403369628</v>
      </c>
      <c r="H22" s="61">
        <v>3668.9184990999875</v>
      </c>
      <c r="I22" s="54">
        <f>+H22/H7</f>
        <v>0.38261807191717562</v>
      </c>
      <c r="J22" s="61">
        <v>3674.4162978799945</v>
      </c>
      <c r="K22" s="54">
        <f>+J22/J7</f>
        <v>0.38269166051684672</v>
      </c>
      <c r="L22" s="61">
        <v>3692.1336658499877</v>
      </c>
      <c r="M22" s="54">
        <f>+L22/L7</f>
        <v>0.38327533361930677</v>
      </c>
      <c r="N22" s="61">
        <v>4002.5557642900017</v>
      </c>
      <c r="O22" s="54">
        <f>+N22/N7</f>
        <v>0.40259905331217177</v>
      </c>
      <c r="P22" s="61">
        <v>4297.2228119400024</v>
      </c>
      <c r="Q22" s="54">
        <f>+P22/P7</f>
        <v>0.41956339192029951</v>
      </c>
      <c r="R22" s="61">
        <v>4293.556422600007</v>
      </c>
      <c r="S22" s="54">
        <f>+R22/R7</f>
        <v>0.41937477402404216</v>
      </c>
      <c r="T22" s="61">
        <v>4262.6052984100306</v>
      </c>
      <c r="U22" s="54">
        <f>+T22/T7</f>
        <v>0.41740385451652368</v>
      </c>
      <c r="V22" s="61">
        <v>4242.133201200013</v>
      </c>
      <c r="W22" s="54">
        <f>+V22/V7</f>
        <v>0.41623329000711617</v>
      </c>
      <c r="X22" s="61">
        <v>4230.3280884000123</v>
      </c>
      <c r="Y22" s="54">
        <f>+X22/X7</f>
        <v>0.41532855046488476</v>
      </c>
      <c r="Z22" s="61">
        <v>4590.4264259099982</v>
      </c>
      <c r="AA22" s="54">
        <f>+Z22/Z7</f>
        <v>0.43518878148882817</v>
      </c>
      <c r="AB22" s="61">
        <v>4624.9164488900169</v>
      </c>
      <c r="AC22" s="54">
        <f>+AB22/AB7</f>
        <v>0.43698365563148611</v>
      </c>
      <c r="AD22" s="61">
        <v>4638.6765689500035</v>
      </c>
      <c r="AE22" s="54">
        <f>+AD22/AD7</f>
        <v>0.43767262718087624</v>
      </c>
      <c r="AF22" s="60">
        <v>5134.4912614800287</v>
      </c>
      <c r="AG22" s="52">
        <f>+AF22/AF7</f>
        <v>0.46301084116539404</v>
      </c>
      <c r="AH22" s="60">
        <v>5376.1975757999935</v>
      </c>
      <c r="AI22" s="52">
        <f>+AH22/AH7</f>
        <v>0.4747305550187329</v>
      </c>
      <c r="AJ22" s="60">
        <v>5386.6702932399967</v>
      </c>
      <c r="AK22" s="52">
        <f>+AJ22/AJ7</f>
        <v>0.47491592740571337</v>
      </c>
      <c r="AL22" s="60">
        <v>5366.2314215928973</v>
      </c>
      <c r="AM22" s="52">
        <f>+AL22/AL7</f>
        <v>0.47404270760041711</v>
      </c>
      <c r="AN22" s="60">
        <v>5661.9493327799919</v>
      </c>
      <c r="AO22" s="52">
        <f>+AN22/AN7</f>
        <v>0.48757643062567796</v>
      </c>
      <c r="AP22" s="61">
        <v>5679.1400142200755</v>
      </c>
      <c r="AQ22" s="54">
        <f>+AP22/AP7</f>
        <v>0.4879993943623368</v>
      </c>
      <c r="AR22" s="61">
        <v>5675.2606510000114</v>
      </c>
      <c r="AS22" s="54">
        <f>+AR22/AR7</f>
        <v>0.48804633437173284</v>
      </c>
      <c r="AT22" s="61">
        <v>5656.3853628504494</v>
      </c>
      <c r="AU22" s="54">
        <f>+AT22/AT7</f>
        <v>0.4831779273524533</v>
      </c>
      <c r="AV22" s="61">
        <v>5972.0899734100249</v>
      </c>
      <c r="AW22" s="54">
        <f>+AV22/AV7</f>
        <v>0.49606634814928652</v>
      </c>
      <c r="AX22" s="61">
        <v>5985.3830325600256</v>
      </c>
      <c r="AY22" s="54">
        <f>+AX22/AX7</f>
        <v>0.4961484208059852</v>
      </c>
      <c r="AZ22" s="61">
        <v>6001.7915528600279</v>
      </c>
      <c r="BA22" s="54">
        <f>+AZ22/AZ7</f>
        <v>0.54134052467365701</v>
      </c>
      <c r="BB22" s="61">
        <v>6004.8553423717394</v>
      </c>
      <c r="BC22" s="54">
        <f>+BB22/BB7</f>
        <v>0.54034165258434597</v>
      </c>
      <c r="BD22" s="61">
        <v>5973.386119190538</v>
      </c>
      <c r="BE22" s="54">
        <f>+BD22/BD7</f>
        <v>0.5389230182510385</v>
      </c>
      <c r="BF22" s="61">
        <v>5979.7934896900288</v>
      </c>
      <c r="BG22" s="54">
        <f>+BF22/BF7</f>
        <v>0.47493109887870644</v>
      </c>
      <c r="BH22" s="61">
        <v>5972.6366321971882</v>
      </c>
      <c r="BI22" s="54">
        <f>+BH22/BH7</f>
        <v>0.47492162852664183</v>
      </c>
      <c r="BJ22" s="61">
        <v>5972.6977033436342</v>
      </c>
      <c r="BK22" s="54">
        <f>+BJ22/BJ7</f>
        <v>0.47463961859545267</v>
      </c>
      <c r="BL22" s="61">
        <v>6261.7638324889576</v>
      </c>
      <c r="BM22" s="54">
        <f>+BL22/BL7</f>
        <v>0.48598204042467535</v>
      </c>
      <c r="BN22" s="61">
        <v>6230.2665888750598</v>
      </c>
      <c r="BO22" s="54">
        <f>+BN22/BN7</f>
        <v>0.48486241434843041</v>
      </c>
      <c r="BP22" s="61">
        <v>6197.0791578800236</v>
      </c>
      <c r="BQ22" s="54">
        <f>+BP22/BP7</f>
        <v>0.48398200335086705</v>
      </c>
      <c r="BR22" s="61">
        <v>6198.3923021739874</v>
      </c>
      <c r="BS22" s="54">
        <f>+BR22/BR7</f>
        <v>0.48191614509095632</v>
      </c>
      <c r="BT22" s="61">
        <v>6249.2328943924913</v>
      </c>
      <c r="BU22" s="54">
        <f>+BT22/BT7</f>
        <v>0.4332429968004351</v>
      </c>
      <c r="BV22" s="61">
        <v>6209.7724920117189</v>
      </c>
      <c r="BW22" s="54">
        <f>+BV22/BV7</f>
        <v>0.43140504234888655</v>
      </c>
      <c r="BX22" s="61">
        <v>6965.938904742201</v>
      </c>
      <c r="BY22" s="54">
        <f>+BX22/BX7</f>
        <v>0.45990682446629988</v>
      </c>
      <c r="BZ22" s="60">
        <v>6942.4498679863809</v>
      </c>
      <c r="CA22" s="52">
        <f>+BZ22/BZ7</f>
        <v>0.45889591640478888</v>
      </c>
      <c r="CB22" s="60">
        <v>6852.3890107831794</v>
      </c>
      <c r="CC22" s="52">
        <f>+CB22/CB7</f>
        <v>0.45588658227441969</v>
      </c>
      <c r="CD22" s="61">
        <v>6828.5055379419855</v>
      </c>
      <c r="CE22" s="54">
        <f>+CD22/CD7</f>
        <v>0.45497571357371885</v>
      </c>
      <c r="CF22" s="61">
        <v>6824.5023891506698</v>
      </c>
      <c r="CG22" s="54">
        <f>+CF22/CF7</f>
        <v>0.45473982755845416</v>
      </c>
      <c r="CH22" s="61">
        <v>7342.8010804540854</v>
      </c>
      <c r="CI22" s="54">
        <f>+CH22/CH7</f>
        <v>0.47309954782312663</v>
      </c>
      <c r="CJ22" s="61">
        <v>7375.054407551911</v>
      </c>
      <c r="CK22" s="54">
        <f>+CJ22/CJ7</f>
        <v>0.47398505715660399</v>
      </c>
      <c r="CL22" s="61">
        <v>7397.096014584984</v>
      </c>
      <c r="CM22" s="54">
        <f>+CL22/CL7</f>
        <v>0.47445859229012938</v>
      </c>
      <c r="CN22" s="61">
        <v>7322.5665116723067</v>
      </c>
      <c r="CO22" s="54">
        <f>+CN22/CN7</f>
        <v>0.47227095898181831</v>
      </c>
      <c r="CP22" s="61">
        <v>7262.0781872787547</v>
      </c>
      <c r="CQ22" s="54">
        <f>+CP22/CP7</f>
        <v>0.47054737832214211</v>
      </c>
      <c r="CR22" s="61">
        <v>7261.7862439232886</v>
      </c>
      <c r="CS22" s="54">
        <f>+CR22/CR7</f>
        <v>0.47081004965418138</v>
      </c>
      <c r="CT22" s="61">
        <v>7128.0410810320127</v>
      </c>
      <c r="CU22" s="54">
        <f>+CT22/CT7</f>
        <v>0.46640011553771943</v>
      </c>
      <c r="CV22" s="61">
        <v>7144.2671446136173</v>
      </c>
      <c r="CW22" s="54">
        <f>+CV22/CV7</f>
        <v>0.46690602268674697</v>
      </c>
      <c r="CX22" s="61">
        <v>7162.5238728047843</v>
      </c>
      <c r="CY22" s="54">
        <f>+CX22/CX7</f>
        <v>0.46735365148765462</v>
      </c>
      <c r="CZ22" s="61">
        <v>7124.7353005446575</v>
      </c>
      <c r="DA22" s="54">
        <f>+CZ22/CZ7</f>
        <v>0.46608990122815425</v>
      </c>
      <c r="DB22" s="61">
        <v>7193.8656953989457</v>
      </c>
      <c r="DC22" s="54">
        <f>+DB22/DB7</f>
        <v>0.48353050734127029</v>
      </c>
      <c r="DD22" s="61">
        <v>7190.3200382848299</v>
      </c>
      <c r="DE22" s="54">
        <f>+DD22/DD7</f>
        <v>0.48360010507656737</v>
      </c>
      <c r="DF22" s="61">
        <v>7183.7122797455413</v>
      </c>
      <c r="DG22" s="54">
        <f>+DF22/DF7</f>
        <v>0.48301261754170177</v>
      </c>
      <c r="DH22" s="62">
        <v>7127.439368313052</v>
      </c>
      <c r="DI22" s="58">
        <f>+DH22/DH7</f>
        <v>0.4813798557499458</v>
      </c>
    </row>
    <row r="23" spans="1:114">
      <c r="A23" s="193" t="s">
        <v>53</v>
      </c>
      <c r="B23" s="64">
        <f>+B22/B72</f>
        <v>6.1669977989462901E-2</v>
      </c>
      <c r="C23" s="65"/>
      <c r="D23" s="66"/>
      <c r="E23" s="67"/>
      <c r="F23" s="66"/>
      <c r="G23" s="67"/>
      <c r="H23" s="66"/>
      <c r="I23" s="67"/>
      <c r="J23" s="66"/>
      <c r="K23" s="67"/>
      <c r="L23" s="66"/>
      <c r="M23" s="67"/>
      <c r="N23" s="66"/>
      <c r="O23" s="67"/>
      <c r="P23" s="66"/>
      <c r="Q23" s="67"/>
      <c r="R23" s="66"/>
      <c r="S23" s="67"/>
      <c r="T23" s="66"/>
      <c r="U23" s="67"/>
      <c r="V23" s="66"/>
      <c r="W23" s="67"/>
      <c r="X23" s="66"/>
      <c r="Y23" s="67"/>
      <c r="Z23" s="66">
        <f>+Z22/Z72</f>
        <v>7.3154730365062981E-2</v>
      </c>
      <c r="AA23" s="67"/>
      <c r="AB23" s="66"/>
      <c r="AC23" s="67"/>
      <c r="AD23" s="66"/>
      <c r="AE23" s="67"/>
      <c r="AF23" s="64"/>
      <c r="AG23" s="65"/>
      <c r="AH23" s="64"/>
      <c r="AI23" s="65"/>
      <c r="AJ23" s="64"/>
      <c r="AK23" s="65"/>
      <c r="AL23" s="64"/>
      <c r="AM23" s="65"/>
      <c r="AN23" s="64"/>
      <c r="AO23" s="65"/>
      <c r="AP23" s="66"/>
      <c r="AQ23" s="67"/>
      <c r="AR23" s="66"/>
      <c r="AS23" s="67"/>
      <c r="AT23" s="66"/>
      <c r="AU23" s="67"/>
      <c r="AV23" s="66"/>
      <c r="AW23" s="67"/>
      <c r="AX23" s="66">
        <f>+AX22/AX72</f>
        <v>7.9828205202482391E-2</v>
      </c>
      <c r="AY23" s="67"/>
      <c r="AZ23" s="68" t="e">
        <f>+AZ22/AZ72</f>
        <v>#DIV/0!</v>
      </c>
      <c r="BA23" s="67"/>
      <c r="BB23" s="68" t="e">
        <f>+BB22/BB72</f>
        <v>#DIV/0!</v>
      </c>
      <c r="BC23" s="67"/>
      <c r="BD23" s="68" t="e">
        <f>+BD22/BD72</f>
        <v>#DIV/0!</v>
      </c>
      <c r="BE23" s="67"/>
      <c r="BF23" s="68" t="e">
        <f>+BF22/BF72</f>
        <v>#DIV/0!</v>
      </c>
      <c r="BG23" s="67"/>
      <c r="BH23" s="68" t="e">
        <f>+BH22/BH72</f>
        <v>#DIV/0!</v>
      </c>
      <c r="BI23" s="67"/>
      <c r="BJ23" s="68" t="e">
        <f>+BJ22/BJ72</f>
        <v>#DIV/0!</v>
      </c>
      <c r="BK23" s="67"/>
      <c r="BL23" s="68" t="e">
        <f>+BL22/BL72</f>
        <v>#DIV/0!</v>
      </c>
      <c r="BM23" s="67"/>
      <c r="BN23" s="68" t="e">
        <f>+BN22/BN72</f>
        <v>#DIV/0!</v>
      </c>
      <c r="BO23" s="67"/>
      <c r="BP23" s="68"/>
      <c r="BQ23" s="67"/>
      <c r="BR23" s="68"/>
      <c r="BS23" s="67"/>
      <c r="BT23" s="68"/>
      <c r="BU23" s="67"/>
      <c r="BV23" s="66">
        <f>+BV22/BV72</f>
        <v>6.9108209712668123E-2</v>
      </c>
      <c r="BW23" s="67"/>
      <c r="BX23" s="66"/>
      <c r="BY23" s="67"/>
      <c r="BZ23" s="64"/>
      <c r="CA23" s="65"/>
      <c r="CB23" s="64"/>
      <c r="CC23" s="65"/>
      <c r="CD23" s="66"/>
      <c r="CE23" s="67"/>
      <c r="CF23" s="66"/>
      <c r="CG23" s="67"/>
      <c r="CH23" s="66"/>
      <c r="CI23" s="67"/>
      <c r="CJ23" s="66"/>
      <c r="CK23" s="67"/>
      <c r="CL23" s="66"/>
      <c r="CM23" s="67"/>
      <c r="CN23" s="66"/>
      <c r="CO23" s="67"/>
      <c r="CP23" s="66"/>
      <c r="CQ23" s="67"/>
      <c r="CR23" s="66"/>
      <c r="CS23" s="67"/>
      <c r="CT23" s="66">
        <f>+CT22/CT72</f>
        <v>7.4236739592788509E-2</v>
      </c>
      <c r="CU23" s="67"/>
      <c r="CV23" s="66"/>
      <c r="CW23" s="67"/>
      <c r="CX23" s="66"/>
      <c r="CY23" s="67"/>
      <c r="CZ23" s="66"/>
      <c r="DA23" s="67"/>
      <c r="DB23" s="66"/>
      <c r="DC23" s="67"/>
      <c r="DD23" s="66"/>
      <c r="DE23" s="67"/>
      <c r="DF23" s="66"/>
      <c r="DG23" s="67"/>
      <c r="DH23" s="74"/>
      <c r="DI23" s="70"/>
    </row>
    <row r="24" spans="1:114">
      <c r="A24" s="193"/>
      <c r="B24" s="64"/>
      <c r="C24" s="76"/>
      <c r="D24" s="66"/>
      <c r="E24" s="77"/>
      <c r="F24" s="66"/>
      <c r="G24" s="77"/>
      <c r="H24" s="66"/>
      <c r="I24" s="77"/>
      <c r="J24" s="66"/>
      <c r="K24" s="77"/>
      <c r="L24" s="66"/>
      <c r="M24" s="77"/>
      <c r="N24" s="66"/>
      <c r="O24" s="77"/>
      <c r="P24" s="66"/>
      <c r="Q24" s="77"/>
      <c r="R24" s="66"/>
      <c r="S24" s="77"/>
      <c r="T24" s="66"/>
      <c r="U24" s="77"/>
      <c r="V24" s="66"/>
      <c r="W24" s="77"/>
      <c r="X24" s="66"/>
      <c r="Y24" s="77"/>
      <c r="Z24" s="66"/>
      <c r="AA24" s="77"/>
      <c r="AB24" s="66"/>
      <c r="AC24" s="77"/>
      <c r="AD24" s="66"/>
      <c r="AE24" s="77"/>
      <c r="AF24" s="64"/>
      <c r="AG24" s="76"/>
      <c r="AH24" s="64"/>
      <c r="AI24" s="76"/>
      <c r="AJ24" s="64"/>
      <c r="AK24" s="76"/>
      <c r="AL24" s="64"/>
      <c r="AM24" s="76"/>
      <c r="AN24" s="64"/>
      <c r="AO24" s="76"/>
      <c r="AP24" s="66"/>
      <c r="AQ24" s="77"/>
      <c r="AR24" s="66"/>
      <c r="AS24" s="77"/>
      <c r="AT24" s="66"/>
      <c r="AU24" s="77"/>
      <c r="AV24" s="66"/>
      <c r="AW24" s="77"/>
      <c r="AX24" s="66"/>
      <c r="AY24" s="77"/>
      <c r="AZ24" s="66"/>
      <c r="BA24" s="77"/>
      <c r="BB24" s="66"/>
      <c r="BC24" s="77"/>
      <c r="BD24" s="66"/>
      <c r="BE24" s="77"/>
      <c r="BF24" s="66"/>
      <c r="BG24" s="77"/>
      <c r="BH24" s="66"/>
      <c r="BI24" s="77"/>
      <c r="BJ24" s="66"/>
      <c r="BK24" s="77"/>
      <c r="BL24" s="66"/>
      <c r="BM24" s="77"/>
      <c r="BN24" s="66"/>
      <c r="BO24" s="77"/>
      <c r="BP24" s="66"/>
      <c r="BQ24" s="77"/>
      <c r="BR24" s="66"/>
      <c r="BS24" s="77"/>
      <c r="BT24" s="66"/>
      <c r="BU24" s="77"/>
      <c r="BV24" s="66"/>
      <c r="BW24" s="77"/>
      <c r="BX24" s="66"/>
      <c r="BY24" s="77"/>
      <c r="BZ24" s="64"/>
      <c r="CA24" s="76"/>
      <c r="CB24" s="64"/>
      <c r="CC24" s="76"/>
      <c r="CD24" s="66"/>
      <c r="CE24" s="77"/>
      <c r="CF24" s="66"/>
      <c r="CG24" s="77"/>
      <c r="CH24" s="66"/>
      <c r="CI24" s="77"/>
      <c r="CJ24" s="66"/>
      <c r="CK24" s="77"/>
      <c r="CL24" s="66"/>
      <c r="CM24" s="77"/>
      <c r="CN24" s="66"/>
      <c r="CO24" s="77"/>
      <c r="CP24" s="66"/>
      <c r="CQ24" s="77"/>
      <c r="CR24" s="66"/>
      <c r="CS24" s="77"/>
      <c r="CT24" s="66"/>
      <c r="CU24" s="77"/>
      <c r="CV24" s="66"/>
      <c r="CW24" s="77"/>
      <c r="CX24" s="66"/>
      <c r="CY24" s="77"/>
      <c r="CZ24" s="66"/>
      <c r="DA24" s="77"/>
      <c r="DB24" s="66"/>
      <c r="DC24" s="77"/>
      <c r="DD24" s="66"/>
      <c r="DE24" s="77"/>
      <c r="DF24" s="66"/>
      <c r="DG24" s="77"/>
      <c r="DH24" s="74"/>
      <c r="DI24" s="78"/>
    </row>
    <row r="25" spans="1:114">
      <c r="A25" s="99" t="s">
        <v>55</v>
      </c>
      <c r="B25" s="64"/>
      <c r="C25" s="65"/>
      <c r="D25" s="66"/>
      <c r="E25" s="67"/>
      <c r="F25" s="66"/>
      <c r="G25" s="67"/>
      <c r="H25" s="66"/>
      <c r="I25" s="67"/>
      <c r="J25" s="66"/>
      <c r="K25" s="67"/>
      <c r="L25" s="66"/>
      <c r="M25" s="67"/>
      <c r="N25" s="66"/>
      <c r="O25" s="67"/>
      <c r="P25" s="66"/>
      <c r="Q25" s="67"/>
      <c r="R25" s="66"/>
      <c r="S25" s="67"/>
      <c r="T25" s="66"/>
      <c r="U25" s="67"/>
      <c r="V25" s="66"/>
      <c r="W25" s="67"/>
      <c r="X25" s="66"/>
      <c r="Y25" s="67"/>
      <c r="Z25" s="66"/>
      <c r="AA25" s="67"/>
      <c r="AB25" s="66"/>
      <c r="AC25" s="67"/>
      <c r="AD25" s="66"/>
      <c r="AE25" s="67"/>
      <c r="AF25" s="55">
        <f>+AF26+AF28</f>
        <v>11089.35429796107</v>
      </c>
      <c r="AG25" s="65"/>
      <c r="AH25" s="55">
        <f>+AH26+AH28</f>
        <v>11324.734670992098</v>
      </c>
      <c r="AI25" s="65"/>
      <c r="AJ25" s="55">
        <f>+AJ26+AJ28</f>
        <v>11342.366053430484</v>
      </c>
      <c r="AK25" s="65"/>
      <c r="AL25" s="55">
        <f>+AL26+AL28</f>
        <v>11320.143386988322</v>
      </c>
      <c r="AM25" s="65"/>
      <c r="AN25" s="55">
        <f>+AN26+AN28</f>
        <v>11612.434435180459</v>
      </c>
      <c r="AO25" s="65"/>
      <c r="AP25" s="56"/>
      <c r="AQ25" s="67"/>
      <c r="AR25" s="56"/>
      <c r="AS25" s="67"/>
      <c r="AT25" s="56"/>
      <c r="AU25" s="67"/>
      <c r="AV25" s="56"/>
      <c r="AW25" s="67"/>
      <c r="AX25" s="56"/>
      <c r="AY25" s="67"/>
      <c r="AZ25" s="56"/>
      <c r="BA25" s="67"/>
      <c r="BB25" s="56"/>
      <c r="BC25" s="67"/>
      <c r="BD25" s="56"/>
      <c r="BE25" s="67"/>
      <c r="BF25" s="56"/>
      <c r="BG25" s="67"/>
      <c r="BH25" s="56"/>
      <c r="BI25" s="67"/>
      <c r="BJ25" s="56"/>
      <c r="BK25" s="67"/>
      <c r="BL25" s="56"/>
      <c r="BM25" s="67"/>
      <c r="BN25" s="56"/>
      <c r="BO25" s="67"/>
      <c r="BP25" s="56"/>
      <c r="BQ25" s="67"/>
      <c r="BR25" s="56"/>
      <c r="BS25" s="67"/>
      <c r="BT25" s="56"/>
      <c r="BU25" s="67"/>
      <c r="BV25" s="56"/>
      <c r="BW25" s="67"/>
      <c r="BX25" s="56"/>
      <c r="BY25" s="67"/>
      <c r="BZ25" s="55"/>
      <c r="CA25" s="65"/>
      <c r="CB25" s="55"/>
      <c r="CC25" s="65"/>
      <c r="CD25" s="56"/>
      <c r="CE25" s="67"/>
      <c r="CF25" s="56"/>
      <c r="CG25" s="67"/>
      <c r="CH25" s="56"/>
      <c r="CI25" s="67"/>
      <c r="CJ25" s="56"/>
      <c r="CK25" s="67"/>
      <c r="CL25" s="56"/>
      <c r="CM25" s="67"/>
      <c r="CN25" s="56"/>
      <c r="CO25" s="67"/>
      <c r="CP25" s="56"/>
      <c r="CQ25" s="67"/>
      <c r="CR25" s="56"/>
      <c r="CS25" s="67"/>
      <c r="CT25" s="56"/>
      <c r="CU25" s="67"/>
      <c r="CV25" s="56"/>
      <c r="CW25" s="67"/>
      <c r="CX25" s="56"/>
      <c r="CY25" s="67"/>
      <c r="CZ25" s="56"/>
      <c r="DA25" s="67"/>
      <c r="DB25" s="56"/>
      <c r="DC25" s="67"/>
      <c r="DD25" s="56"/>
      <c r="DE25" s="67"/>
      <c r="DF25" s="56"/>
      <c r="DG25" s="67"/>
      <c r="DH25" s="57"/>
      <c r="DI25" s="70"/>
    </row>
    <row r="26" spans="1:114">
      <c r="A26" s="192" t="s">
        <v>56</v>
      </c>
      <c r="B26" s="60">
        <v>3812.0053434421784</v>
      </c>
      <c r="C26" s="71">
        <f>+B26/B7</f>
        <v>0.39797893865046124</v>
      </c>
      <c r="D26" s="61">
        <v>3806.4520906305829</v>
      </c>
      <c r="E26" s="72">
        <f>+D26/D7</f>
        <v>0.39718222800429209</v>
      </c>
      <c r="F26" s="61">
        <v>3832.8625101244797</v>
      </c>
      <c r="G26" s="72">
        <f>+F26/F7</f>
        <v>0.39891533864951378</v>
      </c>
      <c r="H26" s="61">
        <v>3818.7652945749328</v>
      </c>
      <c r="I26" s="72">
        <f>+H26/H7</f>
        <v>0.39824504536497923</v>
      </c>
      <c r="J26" s="61">
        <v>3828.6038883163014</v>
      </c>
      <c r="K26" s="72">
        <f>+J26/J7</f>
        <v>0.39875034854552938</v>
      </c>
      <c r="L26" s="61">
        <v>3847.9426708748051</v>
      </c>
      <c r="M26" s="72">
        <f>+L26/L7</f>
        <v>0.39944965280339595</v>
      </c>
      <c r="N26" s="61">
        <v>4154.1133436614873</v>
      </c>
      <c r="O26" s="72">
        <f>+N26/N7</f>
        <v>0.41784354747303398</v>
      </c>
      <c r="P26" s="61">
        <v>4448.6527208714433</v>
      </c>
      <c r="Q26" s="72">
        <f>+P26/P7</f>
        <v>0.43434839353876914</v>
      </c>
      <c r="R26" s="61">
        <v>4444.526717947303</v>
      </c>
      <c r="S26" s="72">
        <f>+R26/R7</f>
        <v>0.43412085565519382</v>
      </c>
      <c r="T26" s="61">
        <v>4410.4349009323432</v>
      </c>
      <c r="U26" s="72">
        <f>+T26/T7</f>
        <v>0.43187966017638035</v>
      </c>
      <c r="V26" s="61">
        <v>4390.4399999999996</v>
      </c>
      <c r="W26" s="72">
        <f>+V26/V7</f>
        <v>0.43078498460677644</v>
      </c>
      <c r="X26" s="61">
        <v>4375.4510775934796</v>
      </c>
      <c r="Y26" s="72">
        <f>+X26/X7</f>
        <v>0.42957655191567778</v>
      </c>
      <c r="Z26" s="61">
        <v>4735.29</v>
      </c>
      <c r="AA26" s="72">
        <f>+Z26/Z7</f>
        <v>0.44892236448114176</v>
      </c>
      <c r="AB26" s="61">
        <v>4767.8179724267902</v>
      </c>
      <c r="AC26" s="72">
        <f>+AB26/AB7</f>
        <v>0.4504856574169227</v>
      </c>
      <c r="AD26" s="61">
        <v>4781.820666322853</v>
      </c>
      <c r="AE26" s="72">
        <f>+AD26/AD7</f>
        <v>0.45117868914302578</v>
      </c>
      <c r="AF26" s="60">
        <v>5276.0522453963558</v>
      </c>
      <c r="AG26" s="71">
        <f>+AF26/AF7</f>
        <v>0.47577632598197667</v>
      </c>
      <c r="AH26" s="60">
        <v>5510.698384382119</v>
      </c>
      <c r="AI26" s="71">
        <f>+AH26/AH7</f>
        <v>0.48660728436292178</v>
      </c>
      <c r="AJ26" s="60">
        <v>5523.4181015668219</v>
      </c>
      <c r="AK26" s="71">
        <f>+AJ26/AJ7</f>
        <v>0.48697230150637699</v>
      </c>
      <c r="AL26" s="60">
        <v>5499.2895542025835</v>
      </c>
      <c r="AM26" s="71">
        <f>+AL26/AL7</f>
        <v>0.48579681071209918</v>
      </c>
      <c r="AN26" s="60">
        <v>5791.7774032566731</v>
      </c>
      <c r="AO26" s="71">
        <f>+AN26/AN7</f>
        <v>0.49875652134665205</v>
      </c>
      <c r="AP26" s="61">
        <v>5806.8615224361047</v>
      </c>
      <c r="AQ26" s="72">
        <f>+AP26/AP7</f>
        <v>0.49897429874933952</v>
      </c>
      <c r="AR26" s="61">
        <v>5800.0712731831245</v>
      </c>
      <c r="AS26" s="72">
        <f>+AR26/AR7</f>
        <v>0.49877947429128705</v>
      </c>
      <c r="AT26" s="61">
        <v>5881.5969629100582</v>
      </c>
      <c r="AU26" s="72">
        <f>+AT26/AT7</f>
        <v>0.50241588006465931</v>
      </c>
      <c r="AV26" s="61">
        <v>6207.9565492914744</v>
      </c>
      <c r="AW26" s="72">
        <f>+AV26/AV7</f>
        <v>0.51565839573546479</v>
      </c>
      <c r="AX26" s="61">
        <v>6228.3301591267045</v>
      </c>
      <c r="AY26" s="72">
        <f>+AX26/AX7</f>
        <v>0.51628712079054639</v>
      </c>
      <c r="AZ26" s="61">
        <v>6248.8367473474309</v>
      </c>
      <c r="BA26" s="72">
        <f>+AZ26/AZ7</f>
        <v>0.56362313379529305</v>
      </c>
      <c r="BB26" s="61">
        <v>6246.9600892075168</v>
      </c>
      <c r="BC26" s="72">
        <f>+BB26/BB7</f>
        <v>0.5621272363403218</v>
      </c>
      <c r="BD26" s="61">
        <v>6221.4102962447078</v>
      </c>
      <c r="BE26" s="72">
        <f>+BD26/BD7</f>
        <v>0.56129993068062978</v>
      </c>
      <c r="BF26" s="61">
        <v>6230.0488373819908</v>
      </c>
      <c r="BG26" s="72">
        <f>+BF26/BF7</f>
        <v>0.49480704400700171</v>
      </c>
      <c r="BH26" s="61">
        <v>6215.7658944757359</v>
      </c>
      <c r="BI26" s="72">
        <f>+BH26/BH7</f>
        <v>0.49425435413753022</v>
      </c>
      <c r="BJ26" s="61">
        <v>6221.3705179362923</v>
      </c>
      <c r="BK26" s="72">
        <f>+BJ26/BJ7</f>
        <v>0.49440120301437301</v>
      </c>
      <c r="BL26" s="61">
        <v>6513.1462944553077</v>
      </c>
      <c r="BM26" s="72">
        <f>+BL26/BL7</f>
        <v>0.50549209622708746</v>
      </c>
      <c r="BN26" s="61">
        <v>6477.2999515679394</v>
      </c>
      <c r="BO26" s="72">
        <f>+BN26/BN7</f>
        <v>0.50408746530752713</v>
      </c>
      <c r="BP26" s="61">
        <v>6439.0774545225468</v>
      </c>
      <c r="BQ26" s="72">
        <f>+BP26/BP7</f>
        <v>0.50288168454464621</v>
      </c>
      <c r="BR26" s="61">
        <v>6493.857974343372</v>
      </c>
      <c r="BS26" s="72">
        <f>+BR26/BR7</f>
        <v>0.50488817893409288</v>
      </c>
      <c r="BT26" s="61">
        <v>6553.3100284847878</v>
      </c>
      <c r="BU26" s="72">
        <f>+BT26/BT7</f>
        <v>0.45432387041467431</v>
      </c>
      <c r="BV26" s="61">
        <v>6517.7791464761576</v>
      </c>
      <c r="BW26" s="72">
        <f>+BV26/BV7</f>
        <v>0.4528028671458339</v>
      </c>
      <c r="BX26" s="61">
        <v>7268.4275249798766</v>
      </c>
      <c r="BY26" s="72">
        <f>+BX26/BX7</f>
        <v>0.47987779789473395</v>
      </c>
      <c r="BZ26" s="60">
        <v>7244.520453992789</v>
      </c>
      <c r="CA26" s="71">
        <f>+BZ26/BZ7</f>
        <v>0.4788627812752943</v>
      </c>
      <c r="CB26" s="60">
        <v>7153.094023912131</v>
      </c>
      <c r="CC26" s="71">
        <f>+CB26/CB7</f>
        <v>0.4758923613526968</v>
      </c>
      <c r="CD26" s="61">
        <v>7126.8416993186647</v>
      </c>
      <c r="CE26" s="72">
        <f>+CD26/CD7</f>
        <v>0.47485351950841354</v>
      </c>
      <c r="CF26" s="61">
        <v>7125.7192820337459</v>
      </c>
      <c r="CG26" s="72">
        <f>+CF26/CF7</f>
        <v>0.47481093459551832</v>
      </c>
      <c r="CH26" s="61">
        <v>7640.2694218411898</v>
      </c>
      <c r="CI26" s="72">
        <f>+CH26/CH7</f>
        <v>0.49226554949741297</v>
      </c>
      <c r="CJ26" s="61">
        <v>7676.1324652787007</v>
      </c>
      <c r="CK26" s="72">
        <f>+CJ26/CJ7</f>
        <v>0.49333494835931879</v>
      </c>
      <c r="CL26" s="61">
        <v>7704.5327260530676</v>
      </c>
      <c r="CM26" s="72">
        <f>+CL26/CL7</f>
        <v>0.49417795094842543</v>
      </c>
      <c r="CN26" s="61">
        <v>7632.7243924061149</v>
      </c>
      <c r="CO26" s="72">
        <f>+CN26/CN7</f>
        <v>0.4922746775600565</v>
      </c>
      <c r="CP26" s="61">
        <v>7563.6005181335731</v>
      </c>
      <c r="CQ26" s="72">
        <f>+CP26/CP7</f>
        <v>0.49008456019080521</v>
      </c>
      <c r="CR26" s="61">
        <v>7555.0617628824148</v>
      </c>
      <c r="CS26" s="72">
        <f>+CR26/CR7</f>
        <v>0.48982425043144134</v>
      </c>
      <c r="CT26" s="61">
        <v>7416.6239684025895</v>
      </c>
      <c r="CU26" s="72">
        <f>+CT26/CT7</f>
        <v>0.485282595377799</v>
      </c>
      <c r="CV26" s="61">
        <v>7432.5445948837023</v>
      </c>
      <c r="CW26" s="72">
        <f>+CV26/CV7</f>
        <v>0.48574609053574413</v>
      </c>
      <c r="CX26" s="61">
        <v>7451.5232668249691</v>
      </c>
      <c r="CY26" s="72">
        <f>+CX26/CX7</f>
        <v>0.48621082033924862</v>
      </c>
      <c r="CZ26" s="61">
        <v>7424.8415129657624</v>
      </c>
      <c r="DA26" s="72">
        <f>+CZ26/CZ7</f>
        <v>0.48572241654344112</v>
      </c>
      <c r="DB26" s="61">
        <v>7509.5492172295426</v>
      </c>
      <c r="DC26" s="72">
        <f>+DB26/DB7</f>
        <v>0.50474894815364946</v>
      </c>
      <c r="DD26" s="61">
        <v>7499.7708622256168</v>
      </c>
      <c r="DE26" s="72">
        <f>+DD26/DD7</f>
        <v>0.50441287143146973</v>
      </c>
      <c r="DF26" s="61">
        <v>7504.0723538312141</v>
      </c>
      <c r="DG26" s="72">
        <f>+DF26/DF7</f>
        <v>0.50455272826916753</v>
      </c>
      <c r="DH26" s="62">
        <v>7021.598769977486</v>
      </c>
      <c r="DI26" s="73">
        <f>+DH26/DH7</f>
        <v>0.47423149161432476</v>
      </c>
      <c r="DJ26" s="461">
        <f>SUM(DH26:DH28)</f>
        <v>14806.268445132842</v>
      </c>
    </row>
    <row r="27" spans="1:114">
      <c r="A27" s="193" t="s">
        <v>53</v>
      </c>
      <c r="B27" s="64">
        <f>+B26/B72</f>
        <v>6.4315340275078653E-2</v>
      </c>
      <c r="C27" s="65"/>
      <c r="D27" s="66"/>
      <c r="E27" s="67"/>
      <c r="F27" s="66"/>
      <c r="G27" s="67"/>
      <c r="H27" s="66"/>
      <c r="I27" s="67"/>
      <c r="J27" s="66"/>
      <c r="K27" s="67"/>
      <c r="L27" s="66"/>
      <c r="M27" s="67"/>
      <c r="N27" s="66"/>
      <c r="O27" s="67"/>
      <c r="P27" s="66"/>
      <c r="Q27" s="67"/>
      <c r="R27" s="66"/>
      <c r="S27" s="67"/>
      <c r="T27" s="66"/>
      <c r="U27" s="67"/>
      <c r="V27" s="66"/>
      <c r="W27" s="67"/>
      <c r="X27" s="66"/>
      <c r="Y27" s="67"/>
      <c r="Z27" s="66">
        <f>+Z26/Z72</f>
        <v>7.5463329767170281E-2</v>
      </c>
      <c r="AA27" s="67"/>
      <c r="AB27" s="66"/>
      <c r="AC27" s="67"/>
      <c r="AD27" s="66"/>
      <c r="AE27" s="67"/>
      <c r="AF27" s="64"/>
      <c r="AG27" s="65"/>
      <c r="AH27" s="64"/>
      <c r="AI27" s="65"/>
      <c r="AJ27" s="64"/>
      <c r="AK27" s="65"/>
      <c r="AL27" s="64"/>
      <c r="AM27" s="65"/>
      <c r="AN27" s="64"/>
      <c r="AO27" s="65"/>
      <c r="AP27" s="66"/>
      <c r="AQ27" s="67"/>
      <c r="AR27" s="66"/>
      <c r="AS27" s="67"/>
      <c r="AT27" s="66"/>
      <c r="AU27" s="67"/>
      <c r="AV27" s="66"/>
      <c r="AW27" s="67"/>
      <c r="AX27" s="66">
        <f>+AX26/AX72</f>
        <v>8.3068437776975326E-2</v>
      </c>
      <c r="AY27" s="67"/>
      <c r="AZ27" s="68" t="e">
        <f>+AZ26/AZ72</f>
        <v>#DIV/0!</v>
      </c>
      <c r="BA27" s="67"/>
      <c r="BB27" s="68" t="e">
        <f>+BB26/BB72</f>
        <v>#DIV/0!</v>
      </c>
      <c r="BC27" s="67"/>
      <c r="BD27" s="68" t="e">
        <f>+BD26/BD72</f>
        <v>#DIV/0!</v>
      </c>
      <c r="BE27" s="67"/>
      <c r="BF27" s="68" t="e">
        <f>+BF26/BF72</f>
        <v>#DIV/0!</v>
      </c>
      <c r="BG27" s="67"/>
      <c r="BH27" s="68" t="e">
        <f>+BH26/BH72</f>
        <v>#DIV/0!</v>
      </c>
      <c r="BI27" s="67"/>
      <c r="BJ27" s="68" t="e">
        <f>+BJ26/BJ72</f>
        <v>#DIV/0!</v>
      </c>
      <c r="BK27" s="67"/>
      <c r="BL27" s="68" t="e">
        <f>+BL26/BL72</f>
        <v>#DIV/0!</v>
      </c>
      <c r="BM27" s="67"/>
      <c r="BN27" s="68" t="e">
        <f>+BN26/BN72</f>
        <v>#DIV/0!</v>
      </c>
      <c r="BO27" s="67"/>
      <c r="BP27" s="68"/>
      <c r="BQ27" s="67"/>
      <c r="BR27" s="68"/>
      <c r="BS27" s="67"/>
      <c r="BT27" s="68"/>
      <c r="BU27" s="67"/>
      <c r="BV27" s="66">
        <f>+BV26/BV72</f>
        <v>7.2535998491887951E-2</v>
      </c>
      <c r="BW27" s="67"/>
      <c r="BX27" s="66"/>
      <c r="BY27" s="67"/>
      <c r="BZ27" s="64"/>
      <c r="CA27" s="65"/>
      <c r="CB27" s="64"/>
      <c r="CC27" s="65"/>
      <c r="CD27" s="66"/>
      <c r="CE27" s="67"/>
      <c r="CF27" s="66"/>
      <c r="CG27" s="67"/>
      <c r="CH27" s="66"/>
      <c r="CI27" s="67"/>
      <c r="CJ27" s="66"/>
      <c r="CK27" s="67"/>
      <c r="CL27" s="66"/>
      <c r="CM27" s="67"/>
      <c r="CN27" s="66"/>
      <c r="CO27" s="67"/>
      <c r="CP27" s="66"/>
      <c r="CQ27" s="67"/>
      <c r="CR27" s="66"/>
      <c r="CS27" s="67"/>
      <c r="CT27" s="66">
        <f>+CT26/CT72</f>
        <v>7.7242257156046268E-2</v>
      </c>
      <c r="CU27" s="67"/>
      <c r="CV27" s="66"/>
      <c r="CW27" s="67"/>
      <c r="CX27" s="66"/>
      <c r="CY27" s="67"/>
      <c r="CZ27" s="66"/>
      <c r="DA27" s="67"/>
      <c r="DB27" s="66"/>
      <c r="DC27" s="67"/>
      <c r="DD27" s="66"/>
      <c r="DE27" s="67"/>
      <c r="DF27" s="66"/>
      <c r="DG27" s="67"/>
      <c r="DH27" s="74"/>
      <c r="DI27" s="70"/>
    </row>
    <row r="28" spans="1:114" s="26" customFormat="1" ht="12.75" customHeight="1">
      <c r="A28" s="198" t="s">
        <v>57</v>
      </c>
      <c r="B28" s="199">
        <v>5766.4043994668054</v>
      </c>
      <c r="C28" s="71">
        <f>+B28/B7</f>
        <v>0.60202106134953259</v>
      </c>
      <c r="D28" s="200">
        <v>5777.1894276637504</v>
      </c>
      <c r="E28" s="72">
        <f>+D28/D7</f>
        <v>0.60281777199570719</v>
      </c>
      <c r="F28" s="200">
        <v>5775.347901328435</v>
      </c>
      <c r="G28" s="72">
        <f>+F28/F7</f>
        <v>0.60108466134423599</v>
      </c>
      <c r="H28" s="200">
        <v>5770.2185208423216</v>
      </c>
      <c r="I28" s="72">
        <f>+H28/H7</f>
        <v>0.60175495463501116</v>
      </c>
      <c r="J28" s="200">
        <v>5772.9021725094835</v>
      </c>
      <c r="K28" s="72">
        <f>+J28/J7</f>
        <v>0.60124965145446885</v>
      </c>
      <c r="L28" s="200">
        <v>5785.1678991454701</v>
      </c>
      <c r="M28" s="72">
        <f>+L28/L7</f>
        <v>0.60055034764788873</v>
      </c>
      <c r="N28" s="200">
        <v>5787.6779530668191</v>
      </c>
      <c r="O28" s="72">
        <f>+N28/N7</f>
        <v>0.58215645252696668</v>
      </c>
      <c r="P28" s="200">
        <v>5793.4772997485161</v>
      </c>
      <c r="Q28" s="72">
        <f>+P28/P7</f>
        <v>0.56565160646123902</v>
      </c>
      <c r="R28" s="200">
        <v>5793.4672877528992</v>
      </c>
      <c r="S28" s="72">
        <f>+R28/R7</f>
        <v>0.56587914434480935</v>
      </c>
      <c r="T28" s="200">
        <v>5801.7498987202489</v>
      </c>
      <c r="U28" s="72">
        <f>+T28/T7</f>
        <v>0.56812033982362309</v>
      </c>
      <c r="V28" s="200">
        <v>5801.28</v>
      </c>
      <c r="W28" s="72">
        <f>+V28/V7</f>
        <v>0.56921500248257584</v>
      </c>
      <c r="X28" s="200">
        <v>5810.05</v>
      </c>
      <c r="Y28" s="72">
        <f>+X28/X7</f>
        <v>0.57042375773297871</v>
      </c>
      <c r="Z28" s="200">
        <v>5812.8326725315792</v>
      </c>
      <c r="AA28" s="72">
        <f>+Z28/Z7</f>
        <v>0.55107724926796686</v>
      </c>
      <c r="AB28" s="200">
        <v>5815.9107077833614</v>
      </c>
      <c r="AC28" s="72">
        <f>+AB28/AB7</f>
        <v>0.54951434258308141</v>
      </c>
      <c r="AD28" s="200">
        <v>5816.6867131048457</v>
      </c>
      <c r="AE28" s="72">
        <f>+AD28/AD7</f>
        <v>0.54882131085697872</v>
      </c>
      <c r="AF28" s="199">
        <v>5813.3020525647144</v>
      </c>
      <c r="AG28" s="71">
        <f>+AF28/AF7</f>
        <v>0.52422367401802417</v>
      </c>
      <c r="AH28" s="199">
        <v>5814.0362866099795</v>
      </c>
      <c r="AI28" s="71">
        <f>+AH28/AH7</f>
        <v>0.51339271563707323</v>
      </c>
      <c r="AJ28" s="199">
        <v>5818.9479518636617</v>
      </c>
      <c r="AK28" s="71">
        <f>+AJ28/AJ7</f>
        <v>0.51302769849362717</v>
      </c>
      <c r="AL28" s="199">
        <v>5820.8538327857395</v>
      </c>
      <c r="AM28" s="71">
        <f>+AL28/AL7</f>
        <v>0.51420318928790154</v>
      </c>
      <c r="AN28" s="199">
        <v>5820.6570319237862</v>
      </c>
      <c r="AO28" s="71">
        <f>+AN28/AN7</f>
        <v>0.50124347865334917</v>
      </c>
      <c r="AP28" s="200">
        <v>5830.734916881107</v>
      </c>
      <c r="AQ28" s="72">
        <f>+AP28/AP7</f>
        <v>0.50102570125066248</v>
      </c>
      <c r="AR28" s="200">
        <v>5828.4571118149743</v>
      </c>
      <c r="AS28" s="72">
        <f>+AR28/AR7</f>
        <v>0.50122052596173339</v>
      </c>
      <c r="AT28" s="200">
        <v>5825.0333333957524</v>
      </c>
      <c r="AU28" s="72">
        <f>+AT28/AT7</f>
        <v>0.49758411993534568</v>
      </c>
      <c r="AV28" s="200">
        <v>5830.9370295424806</v>
      </c>
      <c r="AW28" s="72">
        <f>+AV28/AV7</f>
        <v>0.4843416042645402</v>
      </c>
      <c r="AX28" s="200">
        <v>5835.3644563660837</v>
      </c>
      <c r="AY28" s="72">
        <f>+AX28/AX7</f>
        <v>0.48371287920985256</v>
      </c>
      <c r="AZ28" s="200">
        <v>4838.0693298914684</v>
      </c>
      <c r="BA28" s="72">
        <f>+AZ28/AZ7</f>
        <v>0.43637686620471283</v>
      </c>
      <c r="BB28" s="200">
        <v>4866.1112678713853</v>
      </c>
      <c r="BC28" s="72">
        <f>+BB28/BB7</f>
        <v>0.43787276365968397</v>
      </c>
      <c r="BD28" s="200">
        <v>4862.5217625044743</v>
      </c>
      <c r="BE28" s="72">
        <f>+BD28/BD7</f>
        <v>0.43870006931937316</v>
      </c>
      <c r="BF28" s="200">
        <v>6360.8164686997434</v>
      </c>
      <c r="BG28" s="72">
        <f>+BF28/BF7</f>
        <v>0.50519295698988043</v>
      </c>
      <c r="BH28" s="200">
        <v>6360.2809217645672</v>
      </c>
      <c r="BI28" s="72">
        <f>+BH28/BH7</f>
        <v>0.50574564623063978</v>
      </c>
      <c r="BJ28" s="200">
        <v>6362.2770991986326</v>
      </c>
      <c r="BK28" s="72">
        <f>+BJ28/BJ7</f>
        <v>0.5055987973527748</v>
      </c>
      <c r="BL28" s="200">
        <v>6371.6175730885661</v>
      </c>
      <c r="BM28" s="72">
        <f>+BL28/BL7</f>
        <v>0.49450790413225953</v>
      </c>
      <c r="BN28" s="200">
        <v>6372.2557254738904</v>
      </c>
      <c r="BO28" s="72">
        <f>+BN28/BN7</f>
        <v>0.49591253469247637</v>
      </c>
      <c r="BP28" s="200">
        <v>6365.281216029578</v>
      </c>
      <c r="BQ28" s="72">
        <f>+BP28/BP7</f>
        <v>0.49711831595830663</v>
      </c>
      <c r="BR28" s="200">
        <v>6368.1147308508007</v>
      </c>
      <c r="BS28" s="72">
        <f>+BR28/BR7</f>
        <v>0.4951118214173349</v>
      </c>
      <c r="BT28" s="200">
        <v>7871.0036720112985</v>
      </c>
      <c r="BU28" s="72">
        <f>+BT28/BT7</f>
        <v>0.54567612958532685</v>
      </c>
      <c r="BV28" s="200">
        <v>7876.5182826895489</v>
      </c>
      <c r="BW28" s="72">
        <f>+BV28/BV7</f>
        <v>0.54719713285416305</v>
      </c>
      <c r="BX28" s="200">
        <v>7877.9859095800921</v>
      </c>
      <c r="BY28" s="72">
        <f>+BX28/BX7</f>
        <v>0.52012220210526261</v>
      </c>
      <c r="BZ28" s="199">
        <v>7884.0732418868101</v>
      </c>
      <c r="CA28" s="71">
        <f>+BZ28/BZ7</f>
        <v>0.52113721872470564</v>
      </c>
      <c r="CB28" s="199">
        <v>7877.8133930085078</v>
      </c>
      <c r="CC28" s="71">
        <f>+CB28/CB7</f>
        <v>0.5241076386473027</v>
      </c>
      <c r="CD28" s="200">
        <v>7881.663885091074</v>
      </c>
      <c r="CE28" s="72">
        <f>+CD28/CD7</f>
        <v>0.52514648049158341</v>
      </c>
      <c r="CF28" s="200">
        <v>7881.7684627545359</v>
      </c>
      <c r="CG28" s="72">
        <f>+CF28/CF7</f>
        <v>0.52518906540447685</v>
      </c>
      <c r="CH28" s="200">
        <v>7880.3564469437815</v>
      </c>
      <c r="CI28" s="72">
        <f>+CH28/CH7</f>
        <v>0.50773445050258792</v>
      </c>
      <c r="CJ28" s="200">
        <v>7883.5445671455391</v>
      </c>
      <c r="CK28" s="72">
        <f>+CJ28/CJ7</f>
        <v>0.50666505164067999</v>
      </c>
      <c r="CL28" s="200">
        <v>7886.0712482168019</v>
      </c>
      <c r="CM28" s="72">
        <f>+CL28/CL7</f>
        <v>0.5058220490515738</v>
      </c>
      <c r="CN28" s="200">
        <v>7872.2868175815202</v>
      </c>
      <c r="CO28" s="72">
        <f>+CN28/CN7</f>
        <v>0.50772532264375136</v>
      </c>
      <c r="CP28" s="200">
        <v>7869.6555645999697</v>
      </c>
      <c r="CQ28" s="72">
        <f>+CP28/CP7</f>
        <v>0.50991544000552513</v>
      </c>
      <c r="CR28" s="200">
        <v>7868.9638093970916</v>
      </c>
      <c r="CS28" s="72">
        <f>+CR28/CR7</f>
        <v>0.51017574979288216</v>
      </c>
      <c r="CT28" s="200">
        <v>7866.4791946701089</v>
      </c>
      <c r="CU28" s="72">
        <f>+CT28/CT7</f>
        <v>0.51471740462219806</v>
      </c>
      <c r="CV28" s="200">
        <v>7868.7511637421549</v>
      </c>
      <c r="CW28" s="72">
        <f>+CV28/CV7</f>
        <v>0.51425390946425198</v>
      </c>
      <c r="CX28" s="200">
        <v>7874.1810472536945</v>
      </c>
      <c r="CY28" s="72">
        <f>+CX28/CX7</f>
        <v>0.51378917966074866</v>
      </c>
      <c r="CZ28" s="200">
        <v>7861.3410062667781</v>
      </c>
      <c r="DA28" s="72">
        <f>+CZ28/CZ7</f>
        <v>0.51427758345655539</v>
      </c>
      <c r="DB28" s="200">
        <v>7368.2415036806797</v>
      </c>
      <c r="DC28" s="72">
        <f>+DB28/DB7</f>
        <v>0.49525105184635293</v>
      </c>
      <c r="DD28" s="200">
        <v>7368.546916169299</v>
      </c>
      <c r="DE28" s="72">
        <f>+DD28/DD7</f>
        <v>0.49558712879922179</v>
      </c>
      <c r="DF28" s="200">
        <v>7368.6494353234793</v>
      </c>
      <c r="DG28" s="72">
        <f>+DF28/DF7</f>
        <v>0.49544727195405541</v>
      </c>
      <c r="DH28" s="225">
        <v>7784.6696751553573</v>
      </c>
      <c r="DI28" s="73">
        <f>+DH28/DH7</f>
        <v>0.52576850838567113</v>
      </c>
      <c r="DJ28" s="15"/>
    </row>
    <row r="29" spans="1:114" s="26" customFormat="1" ht="12.75" customHeight="1">
      <c r="A29" s="201" t="s">
        <v>53</v>
      </c>
      <c r="B29" s="64">
        <f>+B28/B72</f>
        <v>9.7289543875751824E-2</v>
      </c>
      <c r="C29" s="65"/>
      <c r="D29" s="66"/>
      <c r="E29" s="67"/>
      <c r="F29" s="66"/>
      <c r="G29" s="67"/>
      <c r="H29" s="66"/>
      <c r="I29" s="67"/>
      <c r="J29" s="66"/>
      <c r="K29" s="67"/>
      <c r="L29" s="66"/>
      <c r="M29" s="67"/>
      <c r="N29" s="66"/>
      <c r="O29" s="67"/>
      <c r="P29" s="66"/>
      <c r="Q29" s="67"/>
      <c r="R29" s="66"/>
      <c r="S29" s="67"/>
      <c r="T29" s="66"/>
      <c r="U29" s="67"/>
      <c r="V29" s="66"/>
      <c r="W29" s="67"/>
      <c r="X29" s="66"/>
      <c r="Y29" s="67"/>
      <c r="Z29" s="66">
        <f>+Z28/Z72</f>
        <v>9.2635447638609744E-2</v>
      </c>
      <c r="AA29" s="67"/>
      <c r="AB29" s="66"/>
      <c r="AC29" s="67"/>
      <c r="AD29" s="66"/>
      <c r="AE29" s="67"/>
      <c r="AF29" s="64"/>
      <c r="AG29" s="65"/>
      <c r="AH29" s="64"/>
      <c r="AI29" s="65"/>
      <c r="AJ29" s="64"/>
      <c r="AK29" s="65"/>
      <c r="AL29" s="64"/>
      <c r="AM29" s="65"/>
      <c r="AN29" s="64"/>
      <c r="AO29" s="65"/>
      <c r="AP29" s="66"/>
      <c r="AQ29" s="67"/>
      <c r="AR29" s="66"/>
      <c r="AS29" s="67"/>
      <c r="AT29" s="66"/>
      <c r="AU29" s="67"/>
      <c r="AV29" s="66"/>
      <c r="AW29" s="67"/>
      <c r="AX29" s="66">
        <f>+AX28/AX72</f>
        <v>7.782737858546436E-2</v>
      </c>
      <c r="AY29" s="67"/>
      <c r="AZ29" s="68" t="e">
        <f>+AZ28/AZ72</f>
        <v>#DIV/0!</v>
      </c>
      <c r="BA29" s="67"/>
      <c r="BB29" s="68" t="e">
        <f>+BB28/BB72</f>
        <v>#DIV/0!</v>
      </c>
      <c r="BC29" s="67"/>
      <c r="BD29" s="68" t="e">
        <f>+BD28/BD72</f>
        <v>#DIV/0!</v>
      </c>
      <c r="BE29" s="67"/>
      <c r="BF29" s="68" t="e">
        <f>+BF28/BF72</f>
        <v>#DIV/0!</v>
      </c>
      <c r="BG29" s="67"/>
      <c r="BH29" s="68" t="e">
        <f>+BH28/BH72</f>
        <v>#DIV/0!</v>
      </c>
      <c r="BI29" s="67"/>
      <c r="BJ29" s="68" t="e">
        <f>+BJ28/BJ72</f>
        <v>#DIV/0!</v>
      </c>
      <c r="BK29" s="67"/>
      <c r="BL29" s="68" t="e">
        <f>+BL28/BL72</f>
        <v>#DIV/0!</v>
      </c>
      <c r="BM29" s="67"/>
      <c r="BN29" s="68" t="e">
        <f>+BN28/BN72</f>
        <v>#DIV/0!</v>
      </c>
      <c r="BO29" s="67"/>
      <c r="BP29" s="68"/>
      <c r="BQ29" s="67"/>
      <c r="BR29" s="68"/>
      <c r="BS29" s="67"/>
      <c r="BT29" s="68"/>
      <c r="BU29" s="67"/>
      <c r="BV29" s="66">
        <f>+BV28/BV72</f>
        <v>8.7657330117328014E-2</v>
      </c>
      <c r="BW29" s="67"/>
      <c r="BX29" s="66"/>
      <c r="BY29" s="67"/>
      <c r="BZ29" s="64"/>
      <c r="CA29" s="65"/>
      <c r="CB29" s="64"/>
      <c r="CC29" s="65"/>
      <c r="CD29" s="66"/>
      <c r="CE29" s="67"/>
      <c r="CF29" s="66"/>
      <c r="CG29" s="67"/>
      <c r="CH29" s="66"/>
      <c r="CI29" s="67"/>
      <c r="CJ29" s="66"/>
      <c r="CK29" s="67"/>
      <c r="CL29" s="66"/>
      <c r="CM29" s="67"/>
      <c r="CN29" s="66"/>
      <c r="CO29" s="67"/>
      <c r="CP29" s="66"/>
      <c r="CQ29" s="67"/>
      <c r="CR29" s="66"/>
      <c r="CS29" s="67"/>
      <c r="CT29" s="66">
        <f>+CT28/CT72</f>
        <v>8.1927385216789952E-2</v>
      </c>
      <c r="CU29" s="67"/>
      <c r="CV29" s="66"/>
      <c r="CW29" s="67"/>
      <c r="CX29" s="66"/>
      <c r="CY29" s="67"/>
      <c r="CZ29" s="66"/>
      <c r="DA29" s="67"/>
      <c r="DB29" s="66"/>
      <c r="DC29" s="67"/>
      <c r="DD29" s="66"/>
      <c r="DE29" s="67"/>
      <c r="DF29" s="66"/>
      <c r="DG29" s="67"/>
      <c r="DH29" s="74"/>
      <c r="DI29" s="70"/>
      <c r="DJ29" s="15"/>
    </row>
    <row r="30" spans="1:114" s="26" customFormat="1" ht="12.75" customHeight="1">
      <c r="A30" s="201"/>
      <c r="B30" s="64"/>
      <c r="C30" s="76"/>
      <c r="D30" s="66"/>
      <c r="E30" s="77"/>
      <c r="F30" s="66"/>
      <c r="G30" s="77"/>
      <c r="H30" s="66"/>
      <c r="I30" s="77"/>
      <c r="J30" s="66"/>
      <c r="K30" s="77"/>
      <c r="L30" s="66"/>
      <c r="M30" s="77"/>
      <c r="N30" s="66"/>
      <c r="O30" s="77"/>
      <c r="P30" s="66"/>
      <c r="Q30" s="77"/>
      <c r="R30" s="66"/>
      <c r="S30" s="77"/>
      <c r="T30" s="66"/>
      <c r="U30" s="77"/>
      <c r="V30" s="66"/>
      <c r="W30" s="77"/>
      <c r="X30" s="66"/>
      <c r="Y30" s="77"/>
      <c r="Z30" s="66"/>
      <c r="AA30" s="77"/>
      <c r="AB30" s="66"/>
      <c r="AC30" s="77"/>
      <c r="AD30" s="66"/>
      <c r="AE30" s="77"/>
      <c r="AF30" s="64"/>
      <c r="AG30" s="76"/>
      <c r="AH30" s="64"/>
      <c r="AI30" s="76"/>
      <c r="AJ30" s="64"/>
      <c r="AK30" s="76"/>
      <c r="AL30" s="64"/>
      <c r="AM30" s="76"/>
      <c r="AN30" s="64"/>
      <c r="AO30" s="76"/>
      <c r="AP30" s="66"/>
      <c r="AQ30" s="77"/>
      <c r="AR30" s="66"/>
      <c r="AS30" s="77"/>
      <c r="AT30" s="66"/>
      <c r="AU30" s="77"/>
      <c r="AV30" s="66"/>
      <c r="AW30" s="77"/>
      <c r="AX30" s="66"/>
      <c r="AY30" s="77"/>
      <c r="AZ30" s="66"/>
      <c r="BA30" s="77"/>
      <c r="BB30" s="66"/>
      <c r="BC30" s="77"/>
      <c r="BD30" s="66"/>
      <c r="BE30" s="77"/>
      <c r="BF30" s="66"/>
      <c r="BG30" s="77"/>
      <c r="BH30" s="66"/>
      <c r="BI30" s="77"/>
      <c r="BJ30" s="66"/>
      <c r="BK30" s="77"/>
      <c r="BL30" s="66"/>
      <c r="BM30" s="77"/>
      <c r="BN30" s="66"/>
      <c r="BO30" s="77"/>
      <c r="BP30" s="66"/>
      <c r="BQ30" s="77"/>
      <c r="BR30" s="66"/>
      <c r="BS30" s="77"/>
      <c r="BT30" s="66"/>
      <c r="BU30" s="77"/>
      <c r="BV30" s="66"/>
      <c r="BW30" s="77"/>
      <c r="BX30" s="66"/>
      <c r="BY30" s="77"/>
      <c r="BZ30" s="64"/>
      <c r="CA30" s="76"/>
      <c r="CB30" s="64"/>
      <c r="CC30" s="76"/>
      <c r="CD30" s="66"/>
      <c r="CE30" s="77"/>
      <c r="CF30" s="66"/>
      <c r="CG30" s="77"/>
      <c r="CH30" s="66"/>
      <c r="CI30" s="77"/>
      <c r="CJ30" s="66"/>
      <c r="CK30" s="77"/>
      <c r="CL30" s="66"/>
      <c r="CM30" s="77"/>
      <c r="CN30" s="66"/>
      <c r="CO30" s="77"/>
      <c r="CP30" s="66"/>
      <c r="CQ30" s="77"/>
      <c r="CR30" s="66"/>
      <c r="CS30" s="77"/>
      <c r="CT30" s="66"/>
      <c r="CU30" s="77"/>
      <c r="CV30" s="66"/>
      <c r="CW30" s="77"/>
      <c r="CX30" s="66"/>
      <c r="CY30" s="77"/>
      <c r="CZ30" s="66"/>
      <c r="DA30" s="77"/>
      <c r="DB30" s="66"/>
      <c r="DC30" s="77"/>
      <c r="DD30" s="66"/>
      <c r="DE30" s="77"/>
      <c r="DF30" s="66"/>
      <c r="DG30" s="77"/>
      <c r="DH30" s="74"/>
      <c r="DI30" s="78"/>
      <c r="DJ30" s="15"/>
    </row>
    <row r="31" spans="1:114" s="26" customFormat="1" ht="12.75" customHeight="1">
      <c r="A31" s="201" t="s">
        <v>98</v>
      </c>
      <c r="B31" s="202">
        <v>4.5073358266092975E-2</v>
      </c>
      <c r="C31" s="76"/>
      <c r="D31" s="203">
        <v>4.5607428326128213E-2</v>
      </c>
      <c r="E31" s="77"/>
      <c r="F31" s="81">
        <v>4.6316892452265876E-2</v>
      </c>
      <c r="G31" s="77"/>
      <c r="H31" s="81">
        <v>4.6346315786643985E-2</v>
      </c>
      <c r="I31" s="77"/>
      <c r="J31" s="203">
        <v>4.7029086807109946E-2</v>
      </c>
      <c r="K31" s="77"/>
      <c r="L31" s="203">
        <v>4.6355736372638727E-2</v>
      </c>
      <c r="M31" s="77"/>
      <c r="N31" s="203">
        <v>4.5788240922368509E-2</v>
      </c>
      <c r="O31" s="77"/>
      <c r="P31" s="203">
        <v>4.5191220390359332E-2</v>
      </c>
      <c r="Q31" s="77"/>
      <c r="R31" s="203">
        <v>4.500151954605415E-2</v>
      </c>
      <c r="S31" s="77"/>
      <c r="T31" s="203">
        <v>4.5761908417925413E-2</v>
      </c>
      <c r="U31" s="77"/>
      <c r="V31" s="203">
        <v>4.5470043631528761E-2</v>
      </c>
      <c r="W31" s="77"/>
      <c r="X31" s="203">
        <v>4.4916168174471888E-2</v>
      </c>
      <c r="Y31" s="77"/>
      <c r="Z31" s="203">
        <v>4.3442400563797376E-2</v>
      </c>
      <c r="AA31" s="77"/>
      <c r="AB31" s="203">
        <v>4.2659096151435288E-2</v>
      </c>
      <c r="AC31" s="77"/>
      <c r="AD31" s="203">
        <v>4.2144648021391062E-2</v>
      </c>
      <c r="AE31" s="77"/>
      <c r="AF31" s="202">
        <v>4.1030265056559864E-2</v>
      </c>
      <c r="AG31" s="76"/>
      <c r="AH31" s="202">
        <v>3.9360133469047182E-2</v>
      </c>
      <c r="AI31" s="76"/>
      <c r="AJ31" s="202">
        <v>4.2177486219682543E-2</v>
      </c>
      <c r="AK31" s="76"/>
      <c r="AL31" s="202">
        <v>4.185768409402988E-2</v>
      </c>
      <c r="AM31" s="76"/>
      <c r="AN31" s="202">
        <v>4.4206529476847681E-2</v>
      </c>
      <c r="AO31" s="76"/>
      <c r="AP31" s="203">
        <v>4.2571382979309104E-2</v>
      </c>
      <c r="AQ31" s="77"/>
      <c r="AR31" s="203">
        <v>4.3306796386761763E-2</v>
      </c>
      <c r="AS31" s="77"/>
      <c r="AT31" s="203">
        <v>4.6212581168154798E-2</v>
      </c>
      <c r="AU31" s="77"/>
      <c r="AV31" s="203">
        <v>4.5688579326110208E-2</v>
      </c>
      <c r="AW31" s="77"/>
      <c r="AX31" s="203">
        <v>4.6950295391828253E-2</v>
      </c>
      <c r="AY31" s="77"/>
      <c r="AZ31" s="203">
        <v>4.7449002056602872E-2</v>
      </c>
      <c r="BA31" s="77"/>
      <c r="BB31" s="203">
        <v>4.8089708822491306E-2</v>
      </c>
      <c r="BC31" s="77"/>
      <c r="BD31" s="203">
        <v>4.8474015327238433E-2</v>
      </c>
      <c r="BE31" s="77"/>
      <c r="BF31" s="203">
        <v>5.1071352160483682E-2</v>
      </c>
      <c r="BG31" s="77"/>
      <c r="BH31" s="203">
        <v>5.606766025863362E-2</v>
      </c>
      <c r="BI31" s="77"/>
      <c r="BJ31" s="203">
        <v>5.7469444285247508E-2</v>
      </c>
      <c r="BK31" s="77"/>
      <c r="BL31" s="203">
        <v>5.8154038027699875E-2</v>
      </c>
      <c r="BM31" s="77"/>
      <c r="BN31" s="203">
        <v>5.8300381063604842E-2</v>
      </c>
      <c r="BO31" s="77"/>
      <c r="BP31" s="203">
        <v>6.779050066630922E-2</v>
      </c>
      <c r="BQ31" s="77"/>
      <c r="BR31" s="203">
        <v>6.9221708555479031E-2</v>
      </c>
      <c r="BS31" s="77"/>
      <c r="BT31" s="203">
        <v>7.0309877220680619E-2</v>
      </c>
      <c r="BU31" s="77"/>
      <c r="BV31" s="203">
        <v>7.0579312475679598E-2</v>
      </c>
      <c r="BW31" s="77"/>
      <c r="BX31" s="203">
        <v>7.1223135443025332E-2</v>
      </c>
      <c r="BY31" s="77"/>
      <c r="BZ31" s="202">
        <v>7.1372669403772238E-2</v>
      </c>
      <c r="CA31" s="76"/>
      <c r="CB31" s="202">
        <v>7.2318664160141502E-2</v>
      </c>
      <c r="CC31" s="76"/>
      <c r="CD31" s="203">
        <v>7.0979880461692041E-2</v>
      </c>
      <c r="CE31" s="77"/>
      <c r="CF31" s="203">
        <v>7.0381772023573541E-2</v>
      </c>
      <c r="CG31" s="77"/>
      <c r="CH31" s="203">
        <v>7.0712533917887163E-2</v>
      </c>
      <c r="CI31" s="77"/>
      <c r="CJ31" s="203">
        <v>6.9947010001747356E-2</v>
      </c>
      <c r="CK31" s="77"/>
      <c r="CL31" s="203">
        <v>6.9690397242551202E-2</v>
      </c>
      <c r="CM31" s="77"/>
      <c r="CN31" s="203">
        <v>6.9159635617964343E-2</v>
      </c>
      <c r="CO31" s="77"/>
      <c r="CP31" s="203">
        <v>6.6707276628082277E-2</v>
      </c>
      <c r="CQ31" s="77"/>
      <c r="CR31" s="203">
        <v>6.4191377855545517E-2</v>
      </c>
      <c r="CS31" s="77"/>
      <c r="CT31" s="203">
        <v>6.3749676397246893E-2</v>
      </c>
      <c r="CU31" s="77"/>
      <c r="CV31" s="203">
        <v>6.3666776720161536E-2</v>
      </c>
      <c r="CW31" s="77"/>
      <c r="CX31" s="203">
        <v>6.0490333643826139E-2</v>
      </c>
      <c r="CY31" s="77"/>
      <c r="CZ31" s="203">
        <v>6.0770804402334413E-2</v>
      </c>
      <c r="DA31" s="77"/>
      <c r="DB31" s="203">
        <v>6.0886873297090499E-2</v>
      </c>
      <c r="DC31" s="77"/>
      <c r="DD31" s="203">
        <v>5.9045401449228256E-2</v>
      </c>
      <c r="DE31" s="77"/>
      <c r="DF31" s="203">
        <v>5.8699224571047426E-2</v>
      </c>
      <c r="DG31" s="77"/>
      <c r="DH31" s="226">
        <v>5.971815829596936E-2</v>
      </c>
      <c r="DI31" s="78"/>
      <c r="DJ31" s="15"/>
    </row>
    <row r="32" spans="1:114" s="26" customFormat="1" ht="12.75" customHeight="1">
      <c r="A32" s="201"/>
      <c r="B32" s="64"/>
      <c r="C32" s="76"/>
      <c r="D32" s="66"/>
      <c r="E32" s="77"/>
      <c r="F32" s="66"/>
      <c r="G32" s="77"/>
      <c r="H32" s="66"/>
      <c r="I32" s="77"/>
      <c r="J32" s="66"/>
      <c r="K32" s="77"/>
      <c r="L32" s="66"/>
      <c r="M32" s="77"/>
      <c r="N32" s="66"/>
      <c r="O32" s="77"/>
      <c r="P32" s="66"/>
      <c r="Q32" s="77"/>
      <c r="R32" s="66"/>
      <c r="S32" s="77"/>
      <c r="T32" s="66"/>
      <c r="U32" s="77"/>
      <c r="V32" s="66"/>
      <c r="W32" s="77"/>
      <c r="X32" s="66"/>
      <c r="Y32" s="77"/>
      <c r="Z32" s="66"/>
      <c r="AA32" s="77"/>
      <c r="AB32" s="66"/>
      <c r="AC32" s="77"/>
      <c r="AD32" s="66"/>
      <c r="AE32" s="77"/>
      <c r="AF32" s="64"/>
      <c r="AG32" s="76"/>
      <c r="AH32" s="64"/>
      <c r="AI32" s="76"/>
      <c r="AJ32" s="64"/>
      <c r="AK32" s="76"/>
      <c r="AL32" s="64"/>
      <c r="AM32" s="76"/>
      <c r="AN32" s="64"/>
      <c r="AO32" s="76"/>
      <c r="AP32" s="66"/>
      <c r="AQ32" s="77"/>
      <c r="AR32" s="66"/>
      <c r="AS32" s="77"/>
      <c r="AT32" s="66"/>
      <c r="AU32" s="77"/>
      <c r="AV32" s="66"/>
      <c r="AW32" s="77"/>
      <c r="AX32" s="66"/>
      <c r="AY32" s="77"/>
      <c r="AZ32" s="66"/>
      <c r="BA32" s="77"/>
      <c r="BB32" s="66"/>
      <c r="BC32" s="77"/>
      <c r="BD32" s="66"/>
      <c r="BE32" s="77"/>
      <c r="BF32" s="66"/>
      <c r="BG32" s="77"/>
      <c r="BH32" s="66"/>
      <c r="BI32" s="77"/>
      <c r="BJ32" s="66"/>
      <c r="BK32" s="77"/>
      <c r="BL32" s="66"/>
      <c r="BM32" s="77"/>
      <c r="BN32" s="66"/>
      <c r="BO32" s="77"/>
      <c r="BP32" s="66"/>
      <c r="BQ32" s="77"/>
      <c r="BR32" s="66"/>
      <c r="BS32" s="77"/>
      <c r="BT32" s="66"/>
      <c r="BU32" s="77"/>
      <c r="BV32" s="66"/>
      <c r="BW32" s="77"/>
      <c r="BX32" s="66"/>
      <c r="BY32" s="77"/>
      <c r="BZ32" s="64"/>
      <c r="CA32" s="76"/>
      <c r="CB32" s="64"/>
      <c r="CC32" s="76"/>
      <c r="CD32" s="66"/>
      <c r="CE32" s="77"/>
      <c r="CF32" s="66"/>
      <c r="CG32" s="77"/>
      <c r="CH32" s="66"/>
      <c r="CI32" s="77"/>
      <c r="CJ32" s="66"/>
      <c r="CK32" s="77"/>
      <c r="CL32" s="66"/>
      <c r="CM32" s="77"/>
      <c r="CN32" s="66"/>
      <c r="CO32" s="77"/>
      <c r="CP32" s="66"/>
      <c r="CQ32" s="77"/>
      <c r="CR32" s="66"/>
      <c r="CS32" s="77"/>
      <c r="CT32" s="66"/>
      <c r="CU32" s="77"/>
      <c r="CV32" s="66"/>
      <c r="CW32" s="77"/>
      <c r="CX32" s="66"/>
      <c r="CY32" s="77"/>
      <c r="CZ32" s="66"/>
      <c r="DA32" s="77"/>
      <c r="DB32" s="66"/>
      <c r="DC32" s="77"/>
      <c r="DD32" s="66"/>
      <c r="DE32" s="77"/>
      <c r="DF32" s="66"/>
      <c r="DG32" s="77"/>
      <c r="DH32" s="74"/>
      <c r="DI32" s="78"/>
      <c r="DJ32" s="15"/>
    </row>
    <row r="33" spans="1:114" s="26" customFormat="1" ht="12.75" customHeight="1">
      <c r="A33" s="204" t="s">
        <v>60</v>
      </c>
      <c r="B33" s="64"/>
      <c r="C33" s="76"/>
      <c r="D33" s="66"/>
      <c r="E33" s="77"/>
      <c r="F33" s="66"/>
      <c r="G33" s="77"/>
      <c r="H33" s="66"/>
      <c r="I33" s="77"/>
      <c r="J33" s="66"/>
      <c r="K33" s="77"/>
      <c r="L33" s="66"/>
      <c r="M33" s="77"/>
      <c r="N33" s="66"/>
      <c r="O33" s="77"/>
      <c r="P33" s="66"/>
      <c r="Q33" s="77"/>
      <c r="R33" s="66"/>
      <c r="S33" s="77"/>
      <c r="T33" s="66"/>
      <c r="U33" s="77"/>
      <c r="V33" s="66"/>
      <c r="W33" s="77"/>
      <c r="X33" s="66"/>
      <c r="Y33" s="77"/>
      <c r="Z33" s="66"/>
      <c r="AA33" s="77"/>
      <c r="AB33" s="66"/>
      <c r="AC33" s="77"/>
      <c r="AD33" s="66"/>
      <c r="AE33" s="77"/>
      <c r="AF33" s="55">
        <f>+AF34+AF36+AF38</f>
        <v>11089.354297961079</v>
      </c>
      <c r="AG33" s="76"/>
      <c r="AH33" s="55">
        <f>+AH34+AH36+AH38</f>
        <v>11324.734670992128</v>
      </c>
      <c r="AI33" s="76"/>
      <c r="AJ33" s="55">
        <f>+AJ34+AJ36+AJ38</f>
        <v>11342.366053430502</v>
      </c>
      <c r="AK33" s="76"/>
      <c r="AL33" s="55">
        <f>+AL34+AL36+AL38</f>
        <v>11320.143386988344</v>
      </c>
      <c r="AM33" s="205">
        <f>+AL33*1000000</f>
        <v>11320143386.988344</v>
      </c>
      <c r="AN33" s="55">
        <f>+AN34+AN36+AN38</f>
        <v>11612.434435180472</v>
      </c>
      <c r="AO33" s="205">
        <f>+AN33*1000000</f>
        <v>11612434435.180471</v>
      </c>
      <c r="AP33" s="56"/>
      <c r="AQ33" s="206"/>
      <c r="AR33" s="56"/>
      <c r="AS33" s="206"/>
      <c r="AT33" s="56"/>
      <c r="AU33" s="206"/>
      <c r="AV33" s="56"/>
      <c r="AW33" s="206"/>
      <c r="AX33" s="56"/>
      <c r="AY33" s="206"/>
      <c r="AZ33" s="56"/>
      <c r="BA33" s="206"/>
      <c r="BB33" s="56"/>
      <c r="BC33" s="206"/>
      <c r="BD33" s="56"/>
      <c r="BE33" s="206"/>
      <c r="BF33" s="56"/>
      <c r="BG33" s="206"/>
      <c r="BH33" s="56"/>
      <c r="BI33" s="206"/>
      <c r="BJ33" s="56"/>
      <c r="BK33" s="206"/>
      <c r="BL33" s="56"/>
      <c r="BM33" s="206"/>
      <c r="BN33" s="56"/>
      <c r="BO33" s="206"/>
      <c r="BP33" s="56"/>
      <c r="BQ33" s="206"/>
      <c r="BR33" s="56"/>
      <c r="BS33" s="206"/>
      <c r="BT33" s="56"/>
      <c r="BU33" s="206"/>
      <c r="BV33" s="56"/>
      <c r="BW33" s="206"/>
      <c r="BX33" s="56"/>
      <c r="BY33" s="206"/>
      <c r="BZ33" s="55"/>
      <c r="CA33" s="205"/>
      <c r="CB33" s="55"/>
      <c r="CC33" s="205"/>
      <c r="CD33" s="56"/>
      <c r="CE33" s="206"/>
      <c r="CF33" s="56"/>
      <c r="CG33" s="206"/>
      <c r="CH33" s="56"/>
      <c r="CI33" s="206"/>
      <c r="CJ33" s="56"/>
      <c r="CK33" s="206"/>
      <c r="CL33" s="56"/>
      <c r="CM33" s="206"/>
      <c r="CN33" s="56"/>
      <c r="CO33" s="206"/>
      <c r="CP33" s="56"/>
      <c r="CQ33" s="206"/>
      <c r="CR33" s="56"/>
      <c r="CS33" s="206"/>
      <c r="CT33" s="56"/>
      <c r="CU33" s="206"/>
      <c r="CV33" s="56"/>
      <c r="CW33" s="206"/>
      <c r="CX33" s="56"/>
      <c r="CY33" s="206"/>
      <c r="CZ33" s="56"/>
      <c r="DA33" s="206"/>
      <c r="DB33" s="56"/>
      <c r="DC33" s="206"/>
      <c r="DD33" s="56"/>
      <c r="DE33" s="206"/>
      <c r="DF33" s="56"/>
      <c r="DG33" s="206"/>
      <c r="DH33" s="57"/>
      <c r="DI33" s="227"/>
      <c r="DJ33" s="461">
        <f>SUM(DH34:DH38)</f>
        <v>14806.268445132868</v>
      </c>
    </row>
    <row r="34" spans="1:114" s="26" customFormat="1">
      <c r="A34" s="198" t="s">
        <v>61</v>
      </c>
      <c r="B34" s="60">
        <v>130.04791136723745</v>
      </c>
      <c r="C34" s="71">
        <f>+B34/B7</f>
        <v>1.3577192337539404E-2</v>
      </c>
      <c r="D34" s="61">
        <v>126.86719730229248</v>
      </c>
      <c r="E34" s="72">
        <f>+D34/D7</f>
        <v>1.3237890530453796E-2</v>
      </c>
      <c r="F34" s="61">
        <v>130.43424894044395</v>
      </c>
      <c r="G34" s="72">
        <f>+F34/F7</f>
        <v>1.3575290647689404E-2</v>
      </c>
      <c r="H34" s="61">
        <v>132.94862852122674</v>
      </c>
      <c r="I34" s="72">
        <f>+H34/H7</f>
        <v>1.3864725510065984E-2</v>
      </c>
      <c r="J34" s="61">
        <v>136.52313598377606</v>
      </c>
      <c r="K34" s="72">
        <f>+J34/J7</f>
        <v>1.4218929313682486E-2</v>
      </c>
      <c r="L34" s="61">
        <v>134.94236205700017</v>
      </c>
      <c r="M34" s="72">
        <f>+L34/L7</f>
        <v>1.4008181587561034E-2</v>
      </c>
      <c r="N34" s="61">
        <v>136.20039521434086</v>
      </c>
      <c r="O34" s="72">
        <f>+N34/N7</f>
        <v>1.3699784188706763E-2</v>
      </c>
      <c r="P34" s="61">
        <v>136.2648763987402</v>
      </c>
      <c r="Q34" s="72">
        <f>+P34/P7</f>
        <v>1.3304349400408526E-2</v>
      </c>
      <c r="R34" s="61">
        <v>143.19902469647977</v>
      </c>
      <c r="S34" s="72">
        <f>+R34/R7</f>
        <v>1.3987019783050409E-2</v>
      </c>
      <c r="T34" s="61">
        <v>147.05039272790646</v>
      </c>
      <c r="U34" s="72">
        <f>+T34/T7</f>
        <v>1.4399503692188322E-2</v>
      </c>
      <c r="V34" s="61">
        <v>146.90490225412185</v>
      </c>
      <c r="W34" s="72">
        <f>+V34/V7</f>
        <v>1.4414142103343148E-2</v>
      </c>
      <c r="X34" s="61">
        <v>146.84141117834929</v>
      </c>
      <c r="Y34" s="72">
        <f>+X34/X7</f>
        <v>1.4416714065312248E-2</v>
      </c>
      <c r="Z34" s="61">
        <v>146.32938625351184</v>
      </c>
      <c r="AA34" s="72">
        <f>+Z34/Z7</f>
        <v>1.3872547208302093E-2</v>
      </c>
      <c r="AB34" s="61">
        <v>1148.7860593558673</v>
      </c>
      <c r="AC34" s="72">
        <f>+AB34/AB7</f>
        <v>0.10854265959254179</v>
      </c>
      <c r="AD34" s="61">
        <v>1155.9277393705715</v>
      </c>
      <c r="AE34" s="72">
        <f>+AD34/AD7</f>
        <v>0.10906514455179772</v>
      </c>
      <c r="AF34" s="60">
        <v>1171.6473923550345</v>
      </c>
      <c r="AG34" s="71">
        <f>+AF34/AF7</f>
        <v>0.10565515005417934</v>
      </c>
      <c r="AH34" s="60">
        <v>1171.1081547340552</v>
      </c>
      <c r="AI34" s="71">
        <f>+AH34/AH7</f>
        <v>0.10341153137422292</v>
      </c>
      <c r="AJ34" s="60">
        <v>1171.698784539843</v>
      </c>
      <c r="AK34" s="71">
        <f>+AJ34/AJ7</f>
        <v>0.10330285400950089</v>
      </c>
      <c r="AL34" s="60">
        <v>1170.2291246853142</v>
      </c>
      <c r="AM34" s="71">
        <f>+AL34/AL7</f>
        <v>0.10337582172593396</v>
      </c>
      <c r="AN34" s="60">
        <v>1169.8470783288662</v>
      </c>
      <c r="AO34" s="71">
        <f>+AN34/AN7</f>
        <v>0.10074089846180372</v>
      </c>
      <c r="AP34" s="61">
        <v>1164.700188904932</v>
      </c>
      <c r="AQ34" s="72">
        <f>+AP34/AP7</f>
        <v>0.10008081952129183</v>
      </c>
      <c r="AR34" s="61">
        <v>1190.1562978904001</v>
      </c>
      <c r="AS34" s="72">
        <f>+AR34/AR7</f>
        <v>0.10234797205525577</v>
      </c>
      <c r="AT34" s="61">
        <v>1190.105008318161</v>
      </c>
      <c r="AU34" s="72">
        <f>+AT34/AT7</f>
        <v>0.10166076643709515</v>
      </c>
      <c r="AV34" s="61">
        <v>1190.7051765351277</v>
      </c>
      <c r="AW34" s="72">
        <f>+AV34/AV7</f>
        <v>9.8904867688884512E-2</v>
      </c>
      <c r="AX34" s="61">
        <v>1252.4235595389021</v>
      </c>
      <c r="AY34" s="72">
        <f>+AX34/AX7</f>
        <v>0.10381757823436429</v>
      </c>
      <c r="AZ34" s="61">
        <v>253.56868734320574</v>
      </c>
      <c r="BA34" s="72">
        <f>+AZ34/AZ7</f>
        <v>2.2871005272045775E-2</v>
      </c>
      <c r="BB34" s="61">
        <v>254.7294516979216</v>
      </c>
      <c r="BC34" s="72">
        <f>+BB34/BB7</f>
        <v>2.2921606773960223E-2</v>
      </c>
      <c r="BD34" s="61">
        <v>322.98332707676559</v>
      </c>
      <c r="BE34" s="72">
        <f>+BD34/BD7</f>
        <v>2.9139778678255006E-2</v>
      </c>
      <c r="BF34" s="61">
        <v>325.51588605071413</v>
      </c>
      <c r="BG34" s="72">
        <f>+BF34/BF7</f>
        <v>2.5853337198197331E-2</v>
      </c>
      <c r="BH34" s="61">
        <v>324.1385075200651</v>
      </c>
      <c r="BI34" s="72">
        <f>+BH34/BH7</f>
        <v>2.5774276477789595E-2</v>
      </c>
      <c r="BJ34" s="61">
        <v>385.39814514548885</v>
      </c>
      <c r="BK34" s="72">
        <f>+BJ34/BJ7</f>
        <v>3.0626902231607096E-2</v>
      </c>
      <c r="BL34" s="61">
        <v>388.09932105532044</v>
      </c>
      <c r="BM34" s="72">
        <f>+BL34/BL7</f>
        <v>3.0120794232976755E-2</v>
      </c>
      <c r="BN34" s="61">
        <v>380.11795906862966</v>
      </c>
      <c r="BO34" s="72">
        <f>+BN34/BN7</f>
        <v>2.9582187012721684E-2</v>
      </c>
      <c r="BP34" s="61">
        <v>454.81791006006648</v>
      </c>
      <c r="BQ34" s="72">
        <f>+BP34/BP7</f>
        <v>3.5520553741970946E-2</v>
      </c>
      <c r="BR34" s="61">
        <v>456.4185990976016</v>
      </c>
      <c r="BS34" s="72">
        <f>+BR34/BR7</f>
        <v>3.5485893938624197E-2</v>
      </c>
      <c r="BT34" s="61">
        <v>461.35447788851712</v>
      </c>
      <c r="BU34" s="72">
        <f>+BT34/BT7</f>
        <v>3.1984501132462928E-2</v>
      </c>
      <c r="BV34" s="61">
        <v>495.12897721342313</v>
      </c>
      <c r="BW34" s="72">
        <f>+BV34/BV7</f>
        <v>3.4397578600133129E-2</v>
      </c>
      <c r="BX34" s="61">
        <v>492.92443018160247</v>
      </c>
      <c r="BY34" s="72">
        <f>+BX34/BX7</f>
        <v>3.2543970380267198E-2</v>
      </c>
      <c r="BZ34" s="60">
        <v>482.81351166163103</v>
      </c>
      <c r="CA34" s="71">
        <f>+BZ34/BZ7</f>
        <v>3.1913971739034104E-2</v>
      </c>
      <c r="CB34" s="60">
        <v>504.73863226914</v>
      </c>
      <c r="CC34" s="71">
        <f>+CB34/CB7</f>
        <v>3.3580050642913535E-2</v>
      </c>
      <c r="CD34" s="61">
        <v>1002.3271724224988</v>
      </c>
      <c r="CE34" s="72">
        <f>+CD34/CD7</f>
        <v>6.6783942397547882E-2</v>
      </c>
      <c r="CF34" s="61">
        <v>1009.4517238334812</v>
      </c>
      <c r="CG34" s="72">
        <f>+CF34/CF7</f>
        <v>6.726320494141555E-2</v>
      </c>
      <c r="CH34" s="61">
        <v>1039.0606615282779</v>
      </c>
      <c r="CI34" s="72">
        <f>+CH34/CH7</f>
        <v>6.6947085144165086E-2</v>
      </c>
      <c r="CJ34" s="61">
        <v>1042.0507739669106</v>
      </c>
      <c r="CK34" s="72">
        <f>+CJ34/CJ7</f>
        <v>6.697123415835804E-2</v>
      </c>
      <c r="CL34" s="61">
        <v>1045.0187021591219</v>
      </c>
      <c r="CM34" s="72">
        <f>+CL34/CL7</f>
        <v>6.702875038605173E-2</v>
      </c>
      <c r="CN34" s="61">
        <v>1070.1545848218502</v>
      </c>
      <c r="CO34" s="72">
        <f>+CN34/CN7</f>
        <v>6.9019916886652127E-2</v>
      </c>
      <c r="CP34" s="61">
        <v>1064.5849612638699</v>
      </c>
      <c r="CQ34" s="72">
        <f>+CP34/CP7</f>
        <v>6.897993241127641E-2</v>
      </c>
      <c r="CR34" s="61">
        <v>1080.9029194860589</v>
      </c>
      <c r="CS34" s="72">
        <f>+CR34/CR7</f>
        <v>7.0079170620098039E-2</v>
      </c>
      <c r="CT34" s="61">
        <v>1016.5930773960478</v>
      </c>
      <c r="CU34" s="72">
        <f>+CT34/CT7</f>
        <v>6.6517451760212856E-2</v>
      </c>
      <c r="CV34" s="61">
        <v>1038.6226668587301</v>
      </c>
      <c r="CW34" s="72">
        <f>+CV34/CV7</f>
        <v>6.7878085832908594E-2</v>
      </c>
      <c r="CX34" s="61">
        <v>1041.761921891821</v>
      </c>
      <c r="CY34" s="72">
        <f>+CX34/CX7</f>
        <v>6.7974815417443726E-2</v>
      </c>
      <c r="CZ34" s="61">
        <v>996.52550119690954</v>
      </c>
      <c r="DA34" s="72">
        <f>+CZ34/CZ7</f>
        <v>6.5191260142492241E-2</v>
      </c>
      <c r="DB34" s="61">
        <v>504.39233720788548</v>
      </c>
      <c r="DC34" s="72">
        <f>+DB34/DB7</f>
        <v>3.3902368078009094E-2</v>
      </c>
      <c r="DD34" s="61">
        <v>519.10182196293954</v>
      </c>
      <c r="DE34" s="72">
        <f>+DD34/DD7</f>
        <v>3.491328540455306E-2</v>
      </c>
      <c r="DF34" s="61">
        <v>463.21809827191765</v>
      </c>
      <c r="DG34" s="72">
        <f>+DF34/DF7</f>
        <v>3.1145482645490004E-2</v>
      </c>
      <c r="DH34" s="62">
        <v>482.3606511375292</v>
      </c>
      <c r="DI34" s="73">
        <f>+DH34/DH7</f>
        <v>3.2578137626303141E-2</v>
      </c>
      <c r="DJ34" s="461"/>
    </row>
    <row r="35" spans="1:114" s="26" customFormat="1">
      <c r="A35" s="201" t="s">
        <v>53</v>
      </c>
      <c r="B35" s="64">
        <f>+B34/B72</f>
        <v>2.1941405948016123E-3</v>
      </c>
      <c r="C35" s="65"/>
      <c r="D35" s="66"/>
      <c r="E35" s="67"/>
      <c r="F35" s="66"/>
      <c r="G35" s="67"/>
      <c r="H35" s="66"/>
      <c r="I35" s="67"/>
      <c r="J35" s="66"/>
      <c r="K35" s="67"/>
      <c r="L35" s="66"/>
      <c r="M35" s="67"/>
      <c r="N35" s="66"/>
      <c r="O35" s="67"/>
      <c r="P35" s="66"/>
      <c r="Q35" s="67"/>
      <c r="R35" s="66"/>
      <c r="S35" s="67"/>
      <c r="T35" s="66"/>
      <c r="U35" s="67"/>
      <c r="V35" s="66"/>
      <c r="W35" s="67"/>
      <c r="X35" s="66"/>
      <c r="Y35" s="67"/>
      <c r="Z35" s="66">
        <f>+Z34/Z72</f>
        <v>2.3319591259408396E-3</v>
      </c>
      <c r="AA35" s="67"/>
      <c r="AB35" s="66"/>
      <c r="AC35" s="67"/>
      <c r="AD35" s="66"/>
      <c r="AE35" s="67"/>
      <c r="AF35" s="64"/>
      <c r="AG35" s="65"/>
      <c r="AH35" s="64"/>
      <c r="AI35" s="65"/>
      <c r="AJ35" s="64"/>
      <c r="AK35" s="65"/>
      <c r="AL35" s="64"/>
      <c r="AM35" s="65"/>
      <c r="AN35" s="64"/>
      <c r="AO35" s="65"/>
      <c r="AP35" s="66"/>
      <c r="AQ35" s="67"/>
      <c r="AR35" s="66"/>
      <c r="AS35" s="67"/>
      <c r="AT35" s="66"/>
      <c r="AU35" s="67"/>
      <c r="AV35" s="66"/>
      <c r="AW35" s="67"/>
      <c r="AX35" s="66">
        <f>+AX34/AX72</f>
        <v>1.6703814002782827E-2</v>
      </c>
      <c r="AY35" s="67"/>
      <c r="AZ35" s="68" t="e">
        <f>+AZ34/AZ72</f>
        <v>#DIV/0!</v>
      </c>
      <c r="BA35" s="67"/>
      <c r="BB35" s="68" t="e">
        <f>+BB34/BB72</f>
        <v>#DIV/0!</v>
      </c>
      <c r="BC35" s="67"/>
      <c r="BD35" s="68" t="e">
        <f>+BD34/BD72</f>
        <v>#DIV/0!</v>
      </c>
      <c r="BE35" s="67"/>
      <c r="BF35" s="68" t="e">
        <f>+BF34/BF72</f>
        <v>#DIV/0!</v>
      </c>
      <c r="BG35" s="67"/>
      <c r="BH35" s="68" t="e">
        <f>+BH34/BH72</f>
        <v>#DIV/0!</v>
      </c>
      <c r="BI35" s="67"/>
      <c r="BJ35" s="68" t="e">
        <f>+BJ34/BJ72</f>
        <v>#DIV/0!</v>
      </c>
      <c r="BK35" s="67"/>
      <c r="BL35" s="68" t="e">
        <f>+BL34/BL72</f>
        <v>#DIV/0!</v>
      </c>
      <c r="BM35" s="67"/>
      <c r="BN35" s="68" t="e">
        <f>+BN34/BN72</f>
        <v>#DIV/0!</v>
      </c>
      <c r="BO35" s="67"/>
      <c r="BP35" s="68"/>
      <c r="BQ35" s="67"/>
      <c r="BR35" s="68"/>
      <c r="BS35" s="67"/>
      <c r="BT35" s="68"/>
      <c r="BU35" s="67"/>
      <c r="BV35" s="66">
        <f>+BV34/BV72</f>
        <v>5.5102626120524783E-3</v>
      </c>
      <c r="BW35" s="67"/>
      <c r="BX35" s="66"/>
      <c r="BY35" s="67"/>
      <c r="BZ35" s="64"/>
      <c r="CA35" s="65"/>
      <c r="CB35" s="64"/>
      <c r="CC35" s="65"/>
      <c r="CD35" s="66"/>
      <c r="CE35" s="67"/>
      <c r="CF35" s="66"/>
      <c r="CG35" s="67"/>
      <c r="CH35" s="66"/>
      <c r="CI35" s="67"/>
      <c r="CJ35" s="66"/>
      <c r="CK35" s="67"/>
      <c r="CL35" s="66"/>
      <c r="CM35" s="67"/>
      <c r="CN35" s="66"/>
      <c r="CO35" s="67"/>
      <c r="CP35" s="66"/>
      <c r="CQ35" s="67"/>
      <c r="CR35" s="66"/>
      <c r="CS35" s="67"/>
      <c r="CT35" s="66">
        <f>+CT34/CT72</f>
        <v>1.0587559008225497E-2</v>
      </c>
      <c r="CU35" s="67"/>
      <c r="CV35" s="66"/>
      <c r="CW35" s="67"/>
      <c r="CX35" s="66"/>
      <c r="CY35" s="67"/>
      <c r="CZ35" s="66"/>
      <c r="DA35" s="67"/>
      <c r="DB35" s="66"/>
      <c r="DC35" s="67"/>
      <c r="DD35" s="66"/>
      <c r="DE35" s="67"/>
      <c r="DF35" s="66"/>
      <c r="DG35" s="67"/>
      <c r="DH35" s="74"/>
      <c r="DI35" s="70"/>
      <c r="DJ35" s="15"/>
    </row>
    <row r="36" spans="1:114" s="26" customFormat="1" ht="13.8" customHeight="1">
      <c r="A36" s="198" t="s">
        <v>62</v>
      </c>
      <c r="B36" s="60">
        <v>2754.0436899825422</v>
      </c>
      <c r="C36" s="71">
        <f>+B36/B7</f>
        <v>0.2875261931680651</v>
      </c>
      <c r="D36" s="61">
        <v>2755.4606564542655</v>
      </c>
      <c r="E36" s="72">
        <f>+D36/D7</f>
        <v>0.28751708327093939</v>
      </c>
      <c r="F36" s="61">
        <v>2776.838795881853</v>
      </c>
      <c r="G36" s="72">
        <f>+F36/F7</f>
        <v>0.28900686776743839</v>
      </c>
      <c r="H36" s="61">
        <v>2806.3296346012762</v>
      </c>
      <c r="I36" s="72">
        <f>+H36/H7</f>
        <v>0.29266183869131235</v>
      </c>
      <c r="J36" s="61">
        <v>2824.8580813553194</v>
      </c>
      <c r="K36" s="72">
        <f>+J36/J7</f>
        <v>0.2942098940999221</v>
      </c>
      <c r="L36" s="61">
        <v>2831.5242318192741</v>
      </c>
      <c r="M36" s="72">
        <f>+L36/L7</f>
        <v>0.29393664824207849</v>
      </c>
      <c r="N36" s="61">
        <v>2847.5831042046648</v>
      </c>
      <c r="O36" s="72">
        <f>+N36/N7</f>
        <v>0.28642555644290818</v>
      </c>
      <c r="P36" s="61">
        <v>2898.756887027806</v>
      </c>
      <c r="Q36" s="72">
        <f>+P36/P7</f>
        <v>0.28302285571379293</v>
      </c>
      <c r="R36" s="61">
        <v>2897.7573128985309</v>
      </c>
      <c r="S36" s="72">
        <f>+R36/R7</f>
        <v>0.2830395594376357</v>
      </c>
      <c r="T36" s="61">
        <v>2929.8081089322295</v>
      </c>
      <c r="U36" s="72">
        <f>+T36/T7</f>
        <v>0.2868933696765758</v>
      </c>
      <c r="V36" s="61">
        <v>2932.1241579981829</v>
      </c>
      <c r="W36" s="72">
        <f>+V36/V7</f>
        <v>0.28769669105338069</v>
      </c>
      <c r="X36" s="61">
        <v>2944.4294812890321</v>
      </c>
      <c r="Y36" s="72">
        <f>+X36/X7</f>
        <v>0.28908056369508955</v>
      </c>
      <c r="Z36" s="61">
        <v>3103.0124180738244</v>
      </c>
      <c r="AA36" s="72">
        <f>+Z36/Z7</f>
        <v>0.29417663368791486</v>
      </c>
      <c r="AB36" s="61">
        <v>2134.1711343436455</v>
      </c>
      <c r="AC36" s="72">
        <f>+AB36/AB7</f>
        <v>0.20164643282420935</v>
      </c>
      <c r="AD36" s="61">
        <v>2136.7407350815743</v>
      </c>
      <c r="AE36" s="72">
        <f>+AD36/AD7</f>
        <v>0.20160770366864286</v>
      </c>
      <c r="AF36" s="60">
        <v>2219.7525787372242</v>
      </c>
      <c r="AG36" s="71">
        <f>+AF36/AF7</f>
        <v>0.20016968698938206</v>
      </c>
      <c r="AH36" s="60">
        <v>2199.9020099170607</v>
      </c>
      <c r="AI36" s="71">
        <f>+AH36/AH7</f>
        <v>0.19425638426231917</v>
      </c>
      <c r="AJ36" s="60">
        <v>2222.9659103268996</v>
      </c>
      <c r="AK36" s="71">
        <f>+AJ36/AJ7</f>
        <v>0.19598784767262697</v>
      </c>
      <c r="AL36" s="60">
        <v>2264.1133302471903</v>
      </c>
      <c r="AM36" s="71">
        <f>+AL36/AL7</f>
        <v>0.2000074780721969</v>
      </c>
      <c r="AN36" s="60">
        <v>2344.6579760024965</v>
      </c>
      <c r="AO36" s="71">
        <f>+AN36/AN7</f>
        <v>0.20190925417836927</v>
      </c>
      <c r="AP36" s="61">
        <v>2358.3101759425213</v>
      </c>
      <c r="AQ36" s="72">
        <f>+AP36/AP7</f>
        <v>0.20264581163641812</v>
      </c>
      <c r="AR36" s="61">
        <v>2373.1200685736439</v>
      </c>
      <c r="AS36" s="72">
        <f>+AR36/AR7</f>
        <v>0.20407741982516386</v>
      </c>
      <c r="AT36" s="61">
        <v>2378.912692618449</v>
      </c>
      <c r="AU36" s="72">
        <f>+AT36/AT7</f>
        <v>0.20321071328007684</v>
      </c>
      <c r="AV36" s="61">
        <v>2460.3877196014269</v>
      </c>
      <c r="AW36" s="72">
        <f>+AV36/AV7</f>
        <v>0.20436992016667893</v>
      </c>
      <c r="AX36" s="61">
        <v>2462.7971557561714</v>
      </c>
      <c r="AY36" s="72">
        <f>+AX36/AX7</f>
        <v>0.20414949435095192</v>
      </c>
      <c r="AZ36" s="61">
        <v>2496.4341739442689</v>
      </c>
      <c r="BA36" s="72">
        <f>+AZ36/AZ7</f>
        <v>0.22516959705010861</v>
      </c>
      <c r="BB36" s="61">
        <v>2505.8854643195059</v>
      </c>
      <c r="BC36" s="72">
        <f>+BB36/BB7</f>
        <v>0.22548991037687341</v>
      </c>
      <c r="BD36" s="61">
        <v>2490.6942430389627</v>
      </c>
      <c r="BE36" s="72">
        <f>+BD36/BD7</f>
        <v>0.22471215357846969</v>
      </c>
      <c r="BF36" s="61">
        <v>2497.0624390721255</v>
      </c>
      <c r="BG36" s="72">
        <f>+BF36/BF7</f>
        <v>0.19832333845675029</v>
      </c>
      <c r="BH36" s="61">
        <v>2515.6653462534373</v>
      </c>
      <c r="BI36" s="72">
        <f>+BH36/BH7</f>
        <v>0.20003625812930184</v>
      </c>
      <c r="BJ36" s="61">
        <v>2509.3343294016786</v>
      </c>
      <c r="BK36" s="72">
        <f>+BJ36/BJ7</f>
        <v>0.19941231721286126</v>
      </c>
      <c r="BL36" s="61">
        <v>2604.5382837456677</v>
      </c>
      <c r="BM36" s="72">
        <f>+BL36/BL7</f>
        <v>0.20214094037394917</v>
      </c>
      <c r="BN36" s="61">
        <v>2588.5371460204992</v>
      </c>
      <c r="BO36" s="72">
        <f>+BN36/BN7</f>
        <v>0.20144954511115284</v>
      </c>
      <c r="BP36" s="61">
        <v>2538.3497936362128</v>
      </c>
      <c r="BQ36" s="72">
        <f>+BP36/BP7</f>
        <v>0.1982410724522003</v>
      </c>
      <c r="BR36" s="61">
        <v>2553.0327737854054</v>
      </c>
      <c r="BS36" s="72">
        <f>+BR36/BR7</f>
        <v>0.19849465033086228</v>
      </c>
      <c r="BT36" s="61">
        <v>2615.0853036613585</v>
      </c>
      <c r="BU36" s="72">
        <f>+BT36/BT7</f>
        <v>0.18129703485105308</v>
      </c>
      <c r="BV36" s="61">
        <v>2553.0349061624952</v>
      </c>
      <c r="BW36" s="72">
        <f>+BV36/BV7</f>
        <v>0.17736432908420605</v>
      </c>
      <c r="BX36" s="61">
        <v>2661.3664758856589</v>
      </c>
      <c r="BY36" s="72">
        <f>+BX36/BX7</f>
        <v>0.17570935108724423</v>
      </c>
      <c r="BZ36" s="60">
        <v>3070.7751623450436</v>
      </c>
      <c r="CA36" s="71">
        <f>+BZ36/BZ7</f>
        <v>0.20297822944252877</v>
      </c>
      <c r="CB36" s="60">
        <v>3016.5271449056163</v>
      </c>
      <c r="CC36" s="71">
        <f>+CB36/CB7</f>
        <v>0.2006882925451221</v>
      </c>
      <c r="CD36" s="61">
        <v>2496.7958606505899</v>
      </c>
      <c r="CE36" s="72">
        <f>+CD36/CD7</f>
        <v>0.16635872549790423</v>
      </c>
      <c r="CF36" s="61">
        <v>2539.4510128820439</v>
      </c>
      <c r="CG36" s="72">
        <f>+CF36/CF7</f>
        <v>0.16921226630779149</v>
      </c>
      <c r="CH36" s="61">
        <v>2506.4945622210803</v>
      </c>
      <c r="CI36" s="72">
        <f>+CH36/CH7</f>
        <v>0.1614944257668201</v>
      </c>
      <c r="CJ36" s="61">
        <v>2584.8086152781739</v>
      </c>
      <c r="CK36" s="72">
        <f>+CJ36/CJ7</f>
        <v>0.16612225368764294</v>
      </c>
      <c r="CL36" s="61">
        <v>2601.6888108010089</v>
      </c>
      <c r="CM36" s="72">
        <f>+CL36/CL7</f>
        <v>0.16687543440233191</v>
      </c>
      <c r="CN36" s="61">
        <v>2552.7485867440128</v>
      </c>
      <c r="CO36" s="72">
        <f>+CN36/CN7</f>
        <v>0.16464022841982318</v>
      </c>
      <c r="CP36" s="61">
        <v>2545.6331372636905</v>
      </c>
      <c r="CQ36" s="72">
        <f>+CP36/CP7</f>
        <v>0.16494465744085499</v>
      </c>
      <c r="CR36" s="61">
        <v>2566.2508713237185</v>
      </c>
      <c r="CS36" s="72">
        <f>+CR36/CR7</f>
        <v>0.16638009706827298</v>
      </c>
      <c r="CT36" s="61">
        <v>2568.334404724571</v>
      </c>
      <c r="CU36" s="72">
        <f>+CT36/CT7</f>
        <v>0.16805058353137459</v>
      </c>
      <c r="CV36" s="61">
        <v>2616.1702829684605</v>
      </c>
      <c r="CW36" s="72">
        <f>+CV36/CV7</f>
        <v>0.17097704169881345</v>
      </c>
      <c r="CX36" s="61">
        <v>3027.0929759719152</v>
      </c>
      <c r="CY36" s="72">
        <f>+CX36/CX7</f>
        <v>0.19751738086132367</v>
      </c>
      <c r="CZ36" s="61">
        <v>3057.4839554412042</v>
      </c>
      <c r="DA36" s="72">
        <f>+CZ36/CZ7</f>
        <v>0.20001618792621206</v>
      </c>
      <c r="DB36" s="61">
        <v>3099.951528769926</v>
      </c>
      <c r="DC36" s="72">
        <f>+DB36/DB7</f>
        <v>0.20836101185460676</v>
      </c>
      <c r="DD36" s="61">
        <v>3126.8061191320444</v>
      </c>
      <c r="DE36" s="72">
        <f>+DD36/DD7</f>
        <v>0.21029992541569967</v>
      </c>
      <c r="DF36" s="61">
        <v>3168.4082316115519</v>
      </c>
      <c r="DG36" s="72">
        <f>+DF36/DF7</f>
        <v>0.21303486189254489</v>
      </c>
      <c r="DH36" s="62">
        <v>3192.1222254642703</v>
      </c>
      <c r="DI36" s="73">
        <f>+DH36/DH7</f>
        <v>0.21559262128018356</v>
      </c>
      <c r="DJ36" s="15"/>
    </row>
    <row r="37" spans="1:114" s="26" customFormat="1">
      <c r="A37" s="201" t="s">
        <v>53</v>
      </c>
      <c r="B37" s="64">
        <f>+B36/B72</f>
        <v>4.6465637137254753E-2</v>
      </c>
      <c r="C37" s="65"/>
      <c r="D37" s="66"/>
      <c r="E37" s="67"/>
      <c r="F37" s="66"/>
      <c r="G37" s="67"/>
      <c r="H37" s="66"/>
      <c r="I37" s="67"/>
      <c r="J37" s="66"/>
      <c r="K37" s="67"/>
      <c r="L37" s="66"/>
      <c r="M37" s="67"/>
      <c r="N37" s="66"/>
      <c r="O37" s="67"/>
      <c r="P37" s="66"/>
      <c r="Q37" s="67"/>
      <c r="R37" s="66"/>
      <c r="S37" s="67"/>
      <c r="T37" s="66"/>
      <c r="U37" s="67"/>
      <c r="V37" s="66"/>
      <c r="W37" s="67"/>
      <c r="X37" s="66"/>
      <c r="Y37" s="67"/>
      <c r="Z37" s="66">
        <f>+Z36/Z72</f>
        <v>4.9450751564683364E-2</v>
      </c>
      <c r="AA37" s="67"/>
      <c r="AB37" s="66"/>
      <c r="AC37" s="67"/>
      <c r="AD37" s="66"/>
      <c r="AE37" s="67"/>
      <c r="AF37" s="64"/>
      <c r="AG37" s="65"/>
      <c r="AH37" s="64"/>
      <c r="AI37" s="65"/>
      <c r="AJ37" s="64"/>
      <c r="AK37" s="65"/>
      <c r="AL37" s="64"/>
      <c r="AM37" s="65"/>
      <c r="AN37" s="64"/>
      <c r="AO37" s="65"/>
      <c r="AP37" s="66"/>
      <c r="AQ37" s="67"/>
      <c r="AR37" s="66"/>
      <c r="AS37" s="67"/>
      <c r="AT37" s="66"/>
      <c r="AU37" s="67"/>
      <c r="AV37" s="66"/>
      <c r="AW37" s="67"/>
      <c r="AX37" s="66">
        <f>+AX36/AX72</f>
        <v>3.2846799553562574E-2</v>
      </c>
      <c r="AY37" s="67"/>
      <c r="AZ37" s="68" t="e">
        <f>+AZ36/AZ72</f>
        <v>#DIV/0!</v>
      </c>
      <c r="BA37" s="67"/>
      <c r="BB37" s="68" t="e">
        <f>+BB36/BB72</f>
        <v>#DIV/0!</v>
      </c>
      <c r="BC37" s="67"/>
      <c r="BD37" s="68" t="e">
        <f>+BD36/BD72</f>
        <v>#DIV/0!</v>
      </c>
      <c r="BE37" s="67"/>
      <c r="BF37" s="68" t="e">
        <f>+BF36/BF72</f>
        <v>#DIV/0!</v>
      </c>
      <c r="BG37" s="67"/>
      <c r="BH37" s="68" t="e">
        <f>+BH36/BH72</f>
        <v>#DIV/0!</v>
      </c>
      <c r="BI37" s="67"/>
      <c r="BJ37" s="68" t="e">
        <f>+BJ36/BJ72</f>
        <v>#DIV/0!</v>
      </c>
      <c r="BK37" s="67"/>
      <c r="BL37" s="68" t="e">
        <f>+BL36/BL72</f>
        <v>#DIV/0!</v>
      </c>
      <c r="BM37" s="67"/>
      <c r="BN37" s="68" t="e">
        <f>+BN36/BN72</f>
        <v>#DIV/0!</v>
      </c>
      <c r="BO37" s="67"/>
      <c r="BP37" s="68"/>
      <c r="BQ37" s="67"/>
      <c r="BR37" s="68"/>
      <c r="BS37" s="67"/>
      <c r="BT37" s="68"/>
      <c r="BU37" s="67"/>
      <c r="BV37" s="66">
        <f>+BV36/BV72</f>
        <v>2.8412582252539426E-2</v>
      </c>
      <c r="BW37" s="67"/>
      <c r="BX37" s="66"/>
      <c r="BY37" s="67"/>
      <c r="BZ37" s="64"/>
      <c r="CA37" s="65"/>
      <c r="CB37" s="64"/>
      <c r="CC37" s="65"/>
      <c r="CD37" s="66"/>
      <c r="CE37" s="67"/>
      <c r="CF37" s="66"/>
      <c r="CG37" s="67"/>
      <c r="CH37" s="66"/>
      <c r="CI37" s="67"/>
      <c r="CJ37" s="66"/>
      <c r="CK37" s="67"/>
      <c r="CL37" s="66"/>
      <c r="CM37" s="67"/>
      <c r="CN37" s="66"/>
      <c r="CO37" s="67"/>
      <c r="CP37" s="66"/>
      <c r="CQ37" s="67"/>
      <c r="CR37" s="66"/>
      <c r="CS37" s="67"/>
      <c r="CT37" s="66">
        <f>+CT36/CT72</f>
        <v>2.6748551281235409E-2</v>
      </c>
      <c r="CU37" s="67"/>
      <c r="CV37" s="66"/>
      <c r="CW37" s="67"/>
      <c r="CX37" s="66"/>
      <c r="CY37" s="67"/>
      <c r="CZ37" s="66"/>
      <c r="DA37" s="67"/>
      <c r="DB37" s="66"/>
      <c r="DC37" s="67"/>
      <c r="DD37" s="66"/>
      <c r="DE37" s="67"/>
      <c r="DF37" s="66"/>
      <c r="DG37" s="67"/>
      <c r="DH37" s="74"/>
      <c r="DI37" s="70"/>
      <c r="DJ37" s="15"/>
    </row>
    <row r="38" spans="1:114" s="26" customFormat="1">
      <c r="A38" s="198" t="s">
        <v>63</v>
      </c>
      <c r="B38" s="60">
        <v>6694.3181415592171</v>
      </c>
      <c r="C38" s="71">
        <f>+B38/B7</f>
        <v>0.69889661449439067</v>
      </c>
      <c r="D38" s="61">
        <v>6701.3136645377799</v>
      </c>
      <c r="E38" s="72">
        <f>+D38/D7</f>
        <v>0.69924502619860662</v>
      </c>
      <c r="F38" s="61">
        <v>6700.9373666306547</v>
      </c>
      <c r="G38" s="72">
        <f>+F38/F7</f>
        <v>0.69741784157862585</v>
      </c>
      <c r="H38" s="61">
        <v>6649.7055522947549</v>
      </c>
      <c r="I38" s="72">
        <f>+H38/H7</f>
        <v>0.69347343579861243</v>
      </c>
      <c r="J38" s="61">
        <v>6640.1248434866957</v>
      </c>
      <c r="K38" s="72">
        <f>+J38/J7</f>
        <v>0.69157117658639422</v>
      </c>
      <c r="L38" s="61">
        <v>6666.6439761440433</v>
      </c>
      <c r="M38" s="72">
        <f>+L38/L7</f>
        <v>0.69205517062164956</v>
      </c>
      <c r="N38" s="61">
        <v>6958.0077973093012</v>
      </c>
      <c r="O38" s="72">
        <f>+N38/N7</f>
        <v>0.69987465936838578</v>
      </c>
      <c r="P38" s="61">
        <v>7207.1082571934203</v>
      </c>
      <c r="Q38" s="72">
        <f>+P38/P7</f>
        <v>0.70367279488580736</v>
      </c>
      <c r="R38" s="61">
        <v>7197.0376681051948</v>
      </c>
      <c r="S38" s="72">
        <f>+R38/R7</f>
        <v>0.70297342077931746</v>
      </c>
      <c r="T38" s="61">
        <v>7135.3262979924511</v>
      </c>
      <c r="U38" s="72">
        <f>+T38/T7</f>
        <v>0.6987071266312388</v>
      </c>
      <c r="V38" s="61">
        <v>7112.6910713294164</v>
      </c>
      <c r="W38" s="72">
        <f>+V38/V7</f>
        <v>0.69788916684327751</v>
      </c>
      <c r="X38" s="61">
        <v>7094.227031200413</v>
      </c>
      <c r="Y38" s="72">
        <f>+X38/X7</f>
        <v>0.6965027222396043</v>
      </c>
      <c r="Z38" s="61">
        <v>7298.7849424276365</v>
      </c>
      <c r="AA38" s="72">
        <f>+Z38/Z7</f>
        <v>0.69195081910378642</v>
      </c>
      <c r="AB38" s="61">
        <v>7300.7714865106282</v>
      </c>
      <c r="AC38" s="72">
        <f>+AB38/AB7</f>
        <v>0.68981090758325192</v>
      </c>
      <c r="AD38" s="61">
        <v>7305.8389049755342</v>
      </c>
      <c r="AE38" s="72">
        <f>+AD38/AD7</f>
        <v>0.68932715177956216</v>
      </c>
      <c r="AF38" s="60">
        <v>7697.9543268688194</v>
      </c>
      <c r="AG38" s="71">
        <f>+AF38/AF7</f>
        <v>0.69417516295644011</v>
      </c>
      <c r="AH38" s="60">
        <v>7953.7245063410119</v>
      </c>
      <c r="AI38" s="71">
        <f>+AH38/AH7</f>
        <v>0.70233208436345551</v>
      </c>
      <c r="AJ38" s="60">
        <v>7947.7013585637596</v>
      </c>
      <c r="AK38" s="71">
        <f>+AJ38/AJ7</f>
        <v>0.70070929831787798</v>
      </c>
      <c r="AL38" s="60">
        <v>7885.8009320558385</v>
      </c>
      <c r="AM38" s="71">
        <f>+AL38/AL7</f>
        <v>0.69661670020187161</v>
      </c>
      <c r="AN38" s="60">
        <v>8097.9293808491093</v>
      </c>
      <c r="AO38" s="71">
        <f>+AN38/AN7</f>
        <v>0.6973498473598293</v>
      </c>
      <c r="AP38" s="61">
        <v>8114.586074469772</v>
      </c>
      <c r="AQ38" s="72">
        <f>+AP38/AP7</f>
        <v>0.69727336884229318</v>
      </c>
      <c r="AR38" s="61">
        <v>8065.2520185340345</v>
      </c>
      <c r="AS38" s="72">
        <f>+AR38/AR7</f>
        <v>0.6935746083725991</v>
      </c>
      <c r="AT38" s="61">
        <v>8137.6125953691917</v>
      </c>
      <c r="AU38" s="72">
        <f>+AT38/AT7</f>
        <v>0.69512852028283234</v>
      </c>
      <c r="AV38" s="61">
        <v>8387.8006826973706</v>
      </c>
      <c r="AW38" s="72">
        <f>+AV38/AV7</f>
        <v>0.69672521214443905</v>
      </c>
      <c r="AX38" s="61">
        <v>8348.4739001977105</v>
      </c>
      <c r="AY38" s="72">
        <f>+AX38/AX7</f>
        <v>0.69203292741508238</v>
      </c>
      <c r="AZ38" s="61">
        <v>8336.9032159514009</v>
      </c>
      <c r="BA38" s="72">
        <f>+AZ38/AZ7</f>
        <v>0.75195939767784925</v>
      </c>
      <c r="BB38" s="61">
        <v>8352.4564410615003</v>
      </c>
      <c r="BC38" s="72">
        <f>+BB38/BB7</f>
        <v>0.75158848284917446</v>
      </c>
      <c r="BD38" s="61">
        <v>8270.2544886334799</v>
      </c>
      <c r="BE38" s="72">
        <f>+BD38/BD7</f>
        <v>0.74614806774328057</v>
      </c>
      <c r="BF38" s="61">
        <v>9768.2869809588992</v>
      </c>
      <c r="BG38" s="72">
        <f>+BF38/BF7</f>
        <v>0.77582332534193488</v>
      </c>
      <c r="BH38" s="61">
        <v>9736.2429624667875</v>
      </c>
      <c r="BI38" s="72">
        <f>+BH38/BH7</f>
        <v>0.7741894657610775</v>
      </c>
      <c r="BJ38" s="61">
        <v>9688.9151425877535</v>
      </c>
      <c r="BK38" s="72">
        <f>+BJ38/BJ7</f>
        <v>0.76996078092267917</v>
      </c>
      <c r="BL38" s="61">
        <v>9892.1262627428932</v>
      </c>
      <c r="BM38" s="72">
        <f>+BL38/BL7</f>
        <v>0.76773826575242166</v>
      </c>
      <c r="BN38" s="61">
        <v>9880.9005719527013</v>
      </c>
      <c r="BO38" s="72">
        <f>+BN38/BN7</f>
        <v>0.76896826787612904</v>
      </c>
      <c r="BP38" s="61">
        <v>9811.1909668558565</v>
      </c>
      <c r="BQ38" s="72">
        <f>+BP38/BP7</f>
        <v>0.76623837430878239</v>
      </c>
      <c r="BR38" s="61">
        <v>9852.5213323111457</v>
      </c>
      <c r="BS38" s="72">
        <f>+BR38/BR7</f>
        <v>0.76601945608193978</v>
      </c>
      <c r="BT38" s="61">
        <v>11347.873918946221</v>
      </c>
      <c r="BU38" s="72">
        <f>+BT38/BT7</f>
        <v>0.78671846401648582</v>
      </c>
      <c r="BV38" s="61">
        <v>11346.133545789766</v>
      </c>
      <c r="BW38" s="72">
        <f>+BV38/BV7</f>
        <v>0.78823809231565622</v>
      </c>
      <c r="BX38" s="61">
        <v>11992.122528492735</v>
      </c>
      <c r="BY38" s="72">
        <f>+BX38/BX7</f>
        <v>0.79174667853248704</v>
      </c>
      <c r="BZ38" s="60">
        <v>11575.005021872912</v>
      </c>
      <c r="CA38" s="71">
        <f>+BZ38/BZ7</f>
        <v>0.76510779881843627</v>
      </c>
      <c r="CB38" s="60">
        <v>11509.641639745867</v>
      </c>
      <c r="CC38" s="71">
        <f>+CB38/CB7</f>
        <v>0.76573165681196276</v>
      </c>
      <c r="CD38" s="61">
        <v>11509.382551336639</v>
      </c>
      <c r="CE38" s="72">
        <f>+CD38/CD7</f>
        <v>0.7668573321045441</v>
      </c>
      <c r="CF38" s="61">
        <v>11458.585008072776</v>
      </c>
      <c r="CG38" s="72">
        <f>+CF38/CF7</f>
        <v>0.76352452875078947</v>
      </c>
      <c r="CH38" s="61">
        <v>11975.070645035617</v>
      </c>
      <c r="CI38" s="72">
        <f>+CH38/CH7</f>
        <v>0.77155848908901592</v>
      </c>
      <c r="CJ38" s="61">
        <v>11932.817643179187</v>
      </c>
      <c r="CK38" s="72">
        <f>+CJ38/CJ7</f>
        <v>0.76690651215399985</v>
      </c>
      <c r="CL38" s="61">
        <v>11943.896461309723</v>
      </c>
      <c r="CM38" s="72">
        <f>+CL38/CL7</f>
        <v>0.76609581521161463</v>
      </c>
      <c r="CN38" s="61">
        <v>11882.108038421744</v>
      </c>
      <c r="CO38" s="72">
        <f>+CN38/CN7</f>
        <v>0.7663398548973307</v>
      </c>
      <c r="CP38" s="61">
        <v>11823.037984206007</v>
      </c>
      <c r="CQ38" s="72">
        <f>+CP38/CP7</f>
        <v>0.76607541034420057</v>
      </c>
      <c r="CR38" s="61">
        <v>11776.871781469763</v>
      </c>
      <c r="CS38" s="72">
        <f>+CR38/CR7</f>
        <v>0.76354073253595467</v>
      </c>
      <c r="CT38" s="61">
        <v>11698.175680952114</v>
      </c>
      <c r="CU38" s="72">
        <f>+CT38/CT7</f>
        <v>0.7654319647084119</v>
      </c>
      <c r="CV38" s="61">
        <v>11646.502808798696</v>
      </c>
      <c r="CW38" s="72">
        <f>+CV38/CV7</f>
        <v>0.761144872468276</v>
      </c>
      <c r="CX38" s="61">
        <v>11256.849416214935</v>
      </c>
      <c r="CY38" s="72">
        <f>+CX38/CX7</f>
        <v>0.73450780372123026</v>
      </c>
      <c r="CZ38" s="61">
        <v>11232.173062594429</v>
      </c>
      <c r="DA38" s="72">
        <f>+CZ38/CZ7</f>
        <v>0.73479255193129234</v>
      </c>
      <c r="DB38" s="61">
        <v>11273.446858252399</v>
      </c>
      <c r="DC38" s="72">
        <f>+DB38/DB7</f>
        <v>0.75773662029053712</v>
      </c>
      <c r="DD38" s="61">
        <v>11222.409837299971</v>
      </c>
      <c r="DE38" s="72">
        <f>+DD38/DD7</f>
        <v>0.75478678941044142</v>
      </c>
      <c r="DF38" s="61">
        <v>11241.095459271241</v>
      </c>
      <c r="DG38" s="72">
        <f>+DF38/DF7</f>
        <v>0.75581965568518916</v>
      </c>
      <c r="DH38" s="62">
        <v>11131.785568531068</v>
      </c>
      <c r="DI38" s="73">
        <f>+DH38/DH7</f>
        <v>0.75182924109351079</v>
      </c>
      <c r="DJ38" s="15"/>
    </row>
    <row r="39" spans="1:114" s="26" customFormat="1">
      <c r="A39" s="201" t="s">
        <v>53</v>
      </c>
      <c r="B39" s="64">
        <f>+B38/B72</f>
        <v>0.11294510641877432</v>
      </c>
      <c r="C39" s="65"/>
      <c r="D39" s="66"/>
      <c r="E39" s="67"/>
      <c r="F39" s="66"/>
      <c r="G39" s="67"/>
      <c r="H39" s="66"/>
      <c r="I39" s="67"/>
      <c r="J39" s="66"/>
      <c r="K39" s="67"/>
      <c r="L39" s="66"/>
      <c r="M39" s="67"/>
      <c r="N39" s="66"/>
      <c r="O39" s="67"/>
      <c r="P39" s="66"/>
      <c r="Q39" s="67"/>
      <c r="R39" s="66"/>
      <c r="S39" s="67"/>
      <c r="T39" s="66"/>
      <c r="U39" s="67"/>
      <c r="V39" s="66"/>
      <c r="W39" s="67"/>
      <c r="X39" s="66"/>
      <c r="Y39" s="67"/>
      <c r="Z39" s="66">
        <f>+Z38/Z72</f>
        <v>0.11631613164348407</v>
      </c>
      <c r="AA39" s="67"/>
      <c r="AB39" s="66"/>
      <c r="AC39" s="67"/>
      <c r="AD39" s="66"/>
      <c r="AE39" s="67"/>
      <c r="AF39" s="64"/>
      <c r="AG39" s="65"/>
      <c r="AH39" s="64"/>
      <c r="AI39" s="65"/>
      <c r="AJ39" s="64"/>
      <c r="AK39" s="65"/>
      <c r="AL39" s="64"/>
      <c r="AM39" s="65"/>
      <c r="AN39" s="64"/>
      <c r="AO39" s="65"/>
      <c r="AP39" s="66"/>
      <c r="AQ39" s="67"/>
      <c r="AR39" s="66"/>
      <c r="AS39" s="67"/>
      <c r="AT39" s="66"/>
      <c r="AU39" s="67"/>
      <c r="AV39" s="66"/>
      <c r="AW39" s="67"/>
      <c r="AX39" s="66">
        <f>+AX38/AX72</f>
        <v>0.11134520280609424</v>
      </c>
      <c r="AY39" s="67"/>
      <c r="AZ39" s="68" t="e">
        <f>+AZ38/AZ72</f>
        <v>#DIV/0!</v>
      </c>
      <c r="BA39" s="67"/>
      <c r="BB39" s="68" t="e">
        <f>+BB38/BB72</f>
        <v>#DIV/0!</v>
      </c>
      <c r="BC39" s="67"/>
      <c r="BD39" s="68" t="e">
        <f>+BD38/BD72</f>
        <v>#DIV/0!</v>
      </c>
      <c r="BE39" s="67"/>
      <c r="BF39" s="68" t="e">
        <f>+BF38/BF72</f>
        <v>#DIV/0!</v>
      </c>
      <c r="BG39" s="67"/>
      <c r="BH39" s="68" t="e">
        <f>+BH38/BH72</f>
        <v>#DIV/0!</v>
      </c>
      <c r="BI39" s="67"/>
      <c r="BJ39" s="68" t="e">
        <f>+BJ38/BJ72</f>
        <v>#DIV/0!</v>
      </c>
      <c r="BK39" s="67"/>
      <c r="BL39" s="68" t="e">
        <f>+BL38/BL72</f>
        <v>#DIV/0!</v>
      </c>
      <c r="BM39" s="67"/>
      <c r="BN39" s="68" t="e">
        <f>+BN38/BN72</f>
        <v>#DIV/0!</v>
      </c>
      <c r="BO39" s="67"/>
      <c r="BP39" s="68"/>
      <c r="BQ39" s="67"/>
      <c r="BR39" s="68"/>
      <c r="BS39" s="67"/>
      <c r="BT39" s="68"/>
      <c r="BU39" s="67"/>
      <c r="BV39" s="66">
        <f>+BV38/BV72</f>
        <v>0.12627048374462382</v>
      </c>
      <c r="BW39" s="67"/>
      <c r="BX39" s="66"/>
      <c r="BY39" s="67"/>
      <c r="BZ39" s="64"/>
      <c r="CA39" s="65"/>
      <c r="CB39" s="64"/>
      <c r="CC39" s="65"/>
      <c r="CD39" s="66"/>
      <c r="CE39" s="67"/>
      <c r="CF39" s="66"/>
      <c r="CG39" s="67"/>
      <c r="CH39" s="66"/>
      <c r="CI39" s="67"/>
      <c r="CJ39" s="66"/>
      <c r="CK39" s="67"/>
      <c r="CL39" s="66"/>
      <c r="CM39" s="67"/>
      <c r="CN39" s="66"/>
      <c r="CO39" s="67"/>
      <c r="CP39" s="66"/>
      <c r="CQ39" s="67"/>
      <c r="CR39" s="66"/>
      <c r="CS39" s="67"/>
      <c r="CT39" s="66">
        <f>+CT38/CT72</f>
        <v>0.12183353208337568</v>
      </c>
      <c r="CU39" s="67"/>
      <c r="CV39" s="66"/>
      <c r="CW39" s="67"/>
      <c r="CX39" s="66"/>
      <c r="CY39" s="67"/>
      <c r="CZ39" s="66"/>
      <c r="DA39" s="67"/>
      <c r="DB39" s="66"/>
      <c r="DC39" s="67"/>
      <c r="DD39" s="66"/>
      <c r="DE39" s="67"/>
      <c r="DF39" s="66"/>
      <c r="DG39" s="67"/>
      <c r="DH39" s="74"/>
      <c r="DI39" s="70"/>
      <c r="DJ39" s="15"/>
    </row>
    <row r="40" spans="1:114" s="26" customFormat="1" ht="12.75" customHeight="1">
      <c r="A40" s="198"/>
      <c r="B40" s="207"/>
      <c r="C40" s="208"/>
      <c r="D40" s="209"/>
      <c r="E40" s="210"/>
      <c r="F40" s="209"/>
      <c r="G40" s="210"/>
      <c r="H40" s="209"/>
      <c r="I40" s="210"/>
      <c r="J40" s="209"/>
      <c r="K40" s="210"/>
      <c r="L40" s="209"/>
      <c r="M40" s="210"/>
      <c r="N40" s="209"/>
      <c r="O40" s="210"/>
      <c r="P40" s="209"/>
      <c r="Q40" s="210"/>
      <c r="R40" s="209"/>
      <c r="S40" s="210"/>
      <c r="T40" s="209"/>
      <c r="U40" s="210"/>
      <c r="V40" s="209"/>
      <c r="W40" s="210"/>
      <c r="X40" s="209"/>
      <c r="Y40" s="210"/>
      <c r="Z40" s="209"/>
      <c r="AA40" s="210"/>
      <c r="AB40" s="209"/>
      <c r="AC40" s="210"/>
      <c r="AD40" s="209"/>
      <c r="AE40" s="210"/>
      <c r="AF40" s="207"/>
      <c r="AG40" s="208"/>
      <c r="AH40" s="207"/>
      <c r="AI40" s="208"/>
      <c r="AJ40" s="207"/>
      <c r="AK40" s="208"/>
      <c r="AL40" s="207"/>
      <c r="AM40" s="208"/>
      <c r="AN40" s="207"/>
      <c r="AO40" s="208"/>
      <c r="AP40" s="209"/>
      <c r="AQ40" s="210"/>
      <c r="AR40" s="209"/>
      <c r="AS40" s="210"/>
      <c r="AT40" s="209"/>
      <c r="AU40" s="210"/>
      <c r="AV40" s="209"/>
      <c r="AW40" s="210"/>
      <c r="AX40" s="209"/>
      <c r="AY40" s="210"/>
      <c r="AZ40" s="209"/>
      <c r="BA40" s="210"/>
      <c r="BB40" s="209"/>
      <c r="BC40" s="210"/>
      <c r="BD40" s="209"/>
      <c r="BE40" s="210"/>
      <c r="BF40" s="209"/>
      <c r="BG40" s="210"/>
      <c r="BH40" s="209"/>
      <c r="BI40" s="210"/>
      <c r="BJ40" s="209"/>
      <c r="BK40" s="210"/>
      <c r="BL40" s="209"/>
      <c r="BM40" s="210"/>
      <c r="BN40" s="209"/>
      <c r="BO40" s="210"/>
      <c r="BP40" s="209"/>
      <c r="BQ40" s="210"/>
      <c r="BR40" s="209"/>
      <c r="BS40" s="210"/>
      <c r="BT40" s="209"/>
      <c r="BU40" s="210"/>
      <c r="BV40" s="209"/>
      <c r="BW40" s="210"/>
      <c r="BX40" s="209"/>
      <c r="BY40" s="210"/>
      <c r="BZ40" s="207"/>
      <c r="CA40" s="208"/>
      <c r="CB40" s="207"/>
      <c r="CC40" s="208"/>
      <c r="CD40" s="209"/>
      <c r="CE40" s="210"/>
      <c r="CF40" s="209"/>
      <c r="CG40" s="210"/>
      <c r="CH40" s="209"/>
      <c r="CI40" s="210"/>
      <c r="CJ40" s="209"/>
      <c r="CK40" s="210"/>
      <c r="CL40" s="209"/>
      <c r="CM40" s="210"/>
      <c r="CN40" s="209"/>
      <c r="CO40" s="210"/>
      <c r="CP40" s="209"/>
      <c r="CQ40" s="210"/>
      <c r="CR40" s="209"/>
      <c r="CS40" s="210"/>
      <c r="CT40" s="209"/>
      <c r="CU40" s="210"/>
      <c r="CV40" s="209"/>
      <c r="CW40" s="210"/>
      <c r="CX40" s="209"/>
      <c r="CY40" s="210"/>
      <c r="CZ40" s="209"/>
      <c r="DA40" s="210"/>
      <c r="DB40" s="209"/>
      <c r="DC40" s="210"/>
      <c r="DD40" s="209"/>
      <c r="DE40" s="210"/>
      <c r="DF40" s="209"/>
      <c r="DG40" s="210"/>
      <c r="DH40" s="228"/>
      <c r="DI40" s="229"/>
      <c r="DJ40" s="129"/>
    </row>
    <row r="41" spans="1:114" s="90" customFormat="1" ht="12.75" customHeight="1">
      <c r="A41" s="204" t="s">
        <v>64</v>
      </c>
      <c r="B41" s="51">
        <v>12.615333493036326</v>
      </c>
      <c r="C41" s="85" t="s">
        <v>65</v>
      </c>
      <c r="D41" s="53">
        <v>12.244220296578559</v>
      </c>
      <c r="E41" s="87" t="s">
        <v>65</v>
      </c>
      <c r="F41" s="53">
        <v>12.138320556611109</v>
      </c>
      <c r="G41" s="87" t="s">
        <v>65</v>
      </c>
      <c r="H41" s="53">
        <v>12.097789212816171</v>
      </c>
      <c r="I41" s="87" t="s">
        <v>65</v>
      </c>
      <c r="J41" s="53">
        <v>12.019502738826413</v>
      </c>
      <c r="K41" s="87" t="s">
        <v>65</v>
      </c>
      <c r="L41" s="53">
        <v>11.935640853531156</v>
      </c>
      <c r="M41" s="87" t="s">
        <v>65</v>
      </c>
      <c r="N41" s="53">
        <v>12.081309441352715</v>
      </c>
      <c r="O41" s="87" t="s">
        <v>65</v>
      </c>
      <c r="P41" s="53">
        <v>11.856787018302811</v>
      </c>
      <c r="Q41" s="87" t="s">
        <v>65</v>
      </c>
      <c r="R41" s="53">
        <v>11.769525726729217</v>
      </c>
      <c r="S41" s="87" t="s">
        <v>65</v>
      </c>
      <c r="T41" s="53">
        <v>11.727082732260895</v>
      </c>
      <c r="U41" s="87" t="s">
        <v>65</v>
      </c>
      <c r="V41" s="53">
        <v>11.679516125652745</v>
      </c>
      <c r="W41" s="87" t="s">
        <v>65</v>
      </c>
      <c r="X41" s="53">
        <v>11.603806242565774</v>
      </c>
      <c r="Y41" s="87" t="s">
        <v>65</v>
      </c>
      <c r="Z41" s="53">
        <v>11.373239623531822</v>
      </c>
      <c r="AA41" s="87" t="s">
        <v>65</v>
      </c>
      <c r="AB41" s="53">
        <v>11.281194249593515</v>
      </c>
      <c r="AC41" s="87" t="s">
        <v>65</v>
      </c>
      <c r="AD41" s="53">
        <v>11.199410058778142</v>
      </c>
      <c r="AE41" s="87" t="s">
        <v>65</v>
      </c>
      <c r="AF41" s="51">
        <v>11.068961261797066</v>
      </c>
      <c r="AG41" s="85" t="s">
        <v>65</v>
      </c>
      <c r="AH41" s="51">
        <v>11.060876759325122</v>
      </c>
      <c r="AI41" s="85" t="s">
        <v>65</v>
      </c>
      <c r="AJ41" s="51">
        <v>10.975814079718376</v>
      </c>
      <c r="AK41" s="85" t="s">
        <v>65</v>
      </c>
      <c r="AL41" s="51">
        <v>10.907546312483175</v>
      </c>
      <c r="AM41" s="85" t="s">
        <v>65</v>
      </c>
      <c r="AN41" s="51">
        <v>10.825875449158159</v>
      </c>
      <c r="AO41" s="85" t="s">
        <v>65</v>
      </c>
      <c r="AP41" s="53">
        <v>10.752418749519785</v>
      </c>
      <c r="AQ41" s="87" t="s">
        <v>65</v>
      </c>
      <c r="AR41" s="53">
        <v>10.705451900680755</v>
      </c>
      <c r="AS41" s="87" t="s">
        <v>65</v>
      </c>
      <c r="AT41" s="53">
        <v>10.657382404051329</v>
      </c>
      <c r="AU41" s="87" t="s">
        <v>65</v>
      </c>
      <c r="AV41" s="53">
        <v>10.492709227067211</v>
      </c>
      <c r="AW41" s="87" t="s">
        <v>65</v>
      </c>
      <c r="AX41" s="53">
        <v>10.402744090789541</v>
      </c>
      <c r="AY41" s="87" t="s">
        <v>65</v>
      </c>
      <c r="AZ41" s="53">
        <v>11.242202527883128</v>
      </c>
      <c r="BA41" s="87" t="s">
        <v>65</v>
      </c>
      <c r="BB41" s="53">
        <v>11.179435499175646</v>
      </c>
      <c r="BC41" s="87" t="s">
        <v>65</v>
      </c>
      <c r="BD41" s="53">
        <v>11.142641878825017</v>
      </c>
      <c r="BE41" s="87" t="s">
        <v>65</v>
      </c>
      <c r="BF41" s="53">
        <v>10.941206266268289</v>
      </c>
      <c r="BG41" s="87" t="s">
        <v>65</v>
      </c>
      <c r="BH41" s="53">
        <v>10.876527926471537</v>
      </c>
      <c r="BI41" s="87" t="s">
        <v>65</v>
      </c>
      <c r="BJ41" s="53">
        <v>10.794267548680736</v>
      </c>
      <c r="BK41" s="87" t="s">
        <v>65</v>
      </c>
      <c r="BL41" s="53">
        <v>10.621643221953692</v>
      </c>
      <c r="BM41" s="87" t="s">
        <v>65</v>
      </c>
      <c r="BN41" s="53">
        <v>10.564552651457305</v>
      </c>
      <c r="BO41" s="87" t="s">
        <v>65</v>
      </c>
      <c r="BP41" s="53">
        <v>10.529872620670359</v>
      </c>
      <c r="BQ41" s="87" t="s">
        <v>65</v>
      </c>
      <c r="BR41" s="53">
        <v>10.466508664144278</v>
      </c>
      <c r="BS41" s="87" t="s">
        <v>65</v>
      </c>
      <c r="BT41" s="53">
        <v>12.408070383135176</v>
      </c>
      <c r="BU41" s="87" t="s">
        <v>65</v>
      </c>
      <c r="BV41" s="53">
        <v>12.369289116006366</v>
      </c>
      <c r="BW41" s="87" t="s">
        <v>65</v>
      </c>
      <c r="BX41" s="53">
        <v>12.280767838230942</v>
      </c>
      <c r="BY41" s="87" t="s">
        <v>65</v>
      </c>
      <c r="BZ41" s="51">
        <v>12.213496059366308</v>
      </c>
      <c r="CA41" s="85" t="s">
        <v>65</v>
      </c>
      <c r="CB41" s="51">
        <v>12.213496059366308</v>
      </c>
      <c r="CC41" s="85" t="s">
        <v>65</v>
      </c>
      <c r="CD41" s="53">
        <v>12.179035863386005</v>
      </c>
      <c r="CE41" s="87" t="s">
        <v>65</v>
      </c>
      <c r="CF41" s="53">
        <v>12.094404735813901</v>
      </c>
      <c r="CG41" s="87" t="s">
        <v>65</v>
      </c>
      <c r="CH41" s="53">
        <v>12.067584185353683</v>
      </c>
      <c r="CI41" s="87" t="s">
        <v>65</v>
      </c>
      <c r="CJ41" s="53">
        <v>11.974018734123616</v>
      </c>
      <c r="CK41" s="87" t="s">
        <v>65</v>
      </c>
      <c r="CL41" s="53">
        <v>11.884374043298441</v>
      </c>
      <c r="CM41" s="87" t="s">
        <v>65</v>
      </c>
      <c r="CN41" s="53">
        <v>11.879791000085214</v>
      </c>
      <c r="CO41" s="87" t="s">
        <v>65</v>
      </c>
      <c r="CP41" s="53">
        <v>11.829510117144302</v>
      </c>
      <c r="CQ41" s="87" t="s">
        <v>65</v>
      </c>
      <c r="CR41" s="53">
        <v>11.906446450310614</v>
      </c>
      <c r="CS41" s="87" t="s">
        <v>65</v>
      </c>
      <c r="CT41" s="53">
        <v>11.906446450310614</v>
      </c>
      <c r="CU41" s="87" t="s">
        <v>65</v>
      </c>
      <c r="CV41" s="53">
        <v>11.674088180424517</v>
      </c>
      <c r="CW41" s="87" t="s">
        <v>65</v>
      </c>
      <c r="CX41" s="53">
        <v>11.596265776754809</v>
      </c>
      <c r="CY41" s="87" t="s">
        <v>65</v>
      </c>
      <c r="CZ41" s="53">
        <v>11.586968981066303</v>
      </c>
      <c r="DA41" s="87" t="s">
        <v>65</v>
      </c>
      <c r="DB41" s="53">
        <v>11.880648989272355</v>
      </c>
      <c r="DC41" s="87" t="s">
        <v>65</v>
      </c>
      <c r="DD41" s="53">
        <v>11.803980991281739</v>
      </c>
      <c r="DE41" s="87" t="s">
        <v>65</v>
      </c>
      <c r="DF41" s="53">
        <v>11.774630686298538</v>
      </c>
      <c r="DG41" s="87" t="s">
        <v>65</v>
      </c>
      <c r="DH41" s="75">
        <v>11.712726552481712</v>
      </c>
      <c r="DI41" s="89" t="s">
        <v>65</v>
      </c>
      <c r="DJ41" s="55"/>
    </row>
    <row r="42" spans="1:114" s="90" customFormat="1" ht="14.25" customHeight="1">
      <c r="A42" s="204" t="s">
        <v>285</v>
      </c>
      <c r="B42" s="51">
        <v>8.0801669736563628</v>
      </c>
      <c r="C42" s="85" t="s">
        <v>65</v>
      </c>
      <c r="D42" s="53">
        <v>8.0801669736563628</v>
      </c>
      <c r="E42" s="87" t="s">
        <v>65</v>
      </c>
      <c r="F42" s="53">
        <v>8.0801669736563628</v>
      </c>
      <c r="G42" s="87" t="s">
        <v>65</v>
      </c>
      <c r="H42" s="53">
        <v>8.1538033839533277</v>
      </c>
      <c r="I42" s="87" t="s">
        <v>65</v>
      </c>
      <c r="J42" s="53">
        <v>8.1538033839533277</v>
      </c>
      <c r="K42" s="87" t="s">
        <v>65</v>
      </c>
      <c r="L42" s="53">
        <v>8.1538033839533277</v>
      </c>
      <c r="M42" s="87" t="s">
        <v>65</v>
      </c>
      <c r="N42" s="53">
        <v>8.2283657508887345</v>
      </c>
      <c r="O42" s="87" t="s">
        <v>65</v>
      </c>
      <c r="P42" s="53">
        <v>8.2283657508887345</v>
      </c>
      <c r="Q42" s="87" t="s">
        <v>65</v>
      </c>
      <c r="R42" s="53">
        <v>8.2283657508887345</v>
      </c>
      <c r="S42" s="87" t="s">
        <v>65</v>
      </c>
      <c r="T42" s="53">
        <v>8</v>
      </c>
      <c r="U42" s="87" t="s">
        <v>65</v>
      </c>
      <c r="V42" s="53">
        <v>8</v>
      </c>
      <c r="W42" s="87" t="s">
        <v>65</v>
      </c>
      <c r="X42" s="53">
        <v>8</v>
      </c>
      <c r="Y42" s="87" t="s">
        <v>65</v>
      </c>
      <c r="Z42" s="53">
        <v>7.8182606989736643</v>
      </c>
      <c r="AA42" s="87" t="s">
        <v>65</v>
      </c>
      <c r="AB42" s="53">
        <v>7.8182606989736643</v>
      </c>
      <c r="AC42" s="87" t="s">
        <v>65</v>
      </c>
      <c r="AD42" s="53">
        <v>7.8182606989736643</v>
      </c>
      <c r="AE42" s="87" t="s">
        <v>65</v>
      </c>
      <c r="AF42" s="51">
        <v>7.7226094559497742</v>
      </c>
      <c r="AG42" s="85" t="s">
        <v>65</v>
      </c>
      <c r="AH42" s="51">
        <v>7.7226094559497742</v>
      </c>
      <c r="AI42" s="85" t="s">
        <v>65</v>
      </c>
      <c r="AJ42" s="51">
        <v>7.7226094559497742</v>
      </c>
      <c r="AK42" s="85" t="s">
        <v>65</v>
      </c>
      <c r="AL42" s="51">
        <v>7.2</v>
      </c>
      <c r="AM42" s="85" t="s">
        <v>65</v>
      </c>
      <c r="AN42" s="51">
        <v>7.2</v>
      </c>
      <c r="AO42" s="85" t="s">
        <v>65</v>
      </c>
      <c r="AP42" s="53">
        <v>7.2</v>
      </c>
      <c r="AQ42" s="87" t="s">
        <v>65</v>
      </c>
      <c r="AR42" s="53">
        <v>7.0019686334031546</v>
      </c>
      <c r="AS42" s="87" t="s">
        <v>65</v>
      </c>
      <c r="AT42" s="53">
        <v>7.0019686334031546</v>
      </c>
      <c r="AU42" s="87" t="s">
        <v>65</v>
      </c>
      <c r="AV42" s="53">
        <v>7.0019686334031546</v>
      </c>
      <c r="AW42" s="87" t="s">
        <v>65</v>
      </c>
      <c r="AX42" s="53">
        <v>7.2119718562051869</v>
      </c>
      <c r="AY42" s="87" t="s">
        <v>65</v>
      </c>
      <c r="AZ42" s="53">
        <v>7.2119718562051869</v>
      </c>
      <c r="BA42" s="87" t="s">
        <v>65</v>
      </c>
      <c r="BB42" s="53">
        <v>7.2119718562051869</v>
      </c>
      <c r="BC42" s="87" t="s">
        <v>65</v>
      </c>
      <c r="BD42" s="53">
        <v>8.84</v>
      </c>
      <c r="BE42" s="87" t="s">
        <v>65</v>
      </c>
      <c r="BF42" s="53">
        <v>8.84</v>
      </c>
      <c r="BG42" s="87" t="s">
        <v>65</v>
      </c>
      <c r="BH42" s="53">
        <v>8.84</v>
      </c>
      <c r="BI42" s="87" t="s">
        <v>65</v>
      </c>
      <c r="BJ42" s="53">
        <v>8.4833964522346434</v>
      </c>
      <c r="BK42" s="87" t="s">
        <v>65</v>
      </c>
      <c r="BL42" s="53">
        <v>8.4833964522346434</v>
      </c>
      <c r="BM42" s="87" t="s">
        <v>65</v>
      </c>
      <c r="BN42" s="53">
        <v>8.4833964522346434</v>
      </c>
      <c r="BO42" s="87" t="s">
        <v>65</v>
      </c>
      <c r="BP42" s="53">
        <v>8.2845232610472905</v>
      </c>
      <c r="BQ42" s="87" t="s">
        <v>65</v>
      </c>
      <c r="BR42" s="53">
        <v>8.2845232610472905</v>
      </c>
      <c r="BS42" s="87" t="s">
        <v>65</v>
      </c>
      <c r="BT42" s="53">
        <v>8.2845232610472905</v>
      </c>
      <c r="BU42" s="87" t="s">
        <v>65</v>
      </c>
      <c r="BV42" s="53">
        <v>9.388767101180223</v>
      </c>
      <c r="BW42" s="87" t="s">
        <v>65</v>
      </c>
      <c r="BX42" s="53">
        <v>9.388767101180223</v>
      </c>
      <c r="BY42" s="87" t="s">
        <v>65</v>
      </c>
      <c r="BZ42" s="51">
        <v>9.388767101180223</v>
      </c>
      <c r="CA42" s="85" t="s">
        <v>65</v>
      </c>
      <c r="CB42" s="51">
        <v>9.1607681663184</v>
      </c>
      <c r="CC42" s="85" t="s">
        <v>65</v>
      </c>
      <c r="CD42" s="53">
        <v>9.1607681663184</v>
      </c>
      <c r="CE42" s="87" t="s">
        <v>65</v>
      </c>
      <c r="CF42" s="53">
        <v>9.1607681663184</v>
      </c>
      <c r="CG42" s="87" t="s">
        <v>65</v>
      </c>
      <c r="CH42" s="53">
        <v>9.090621694490693</v>
      </c>
      <c r="CI42" s="87" t="s">
        <v>65</v>
      </c>
      <c r="CJ42" s="53">
        <v>9.090621694490693</v>
      </c>
      <c r="CK42" s="87" t="s">
        <v>65</v>
      </c>
      <c r="CL42" s="53">
        <v>9.090621694490693</v>
      </c>
      <c r="CM42" s="87" t="s">
        <v>65</v>
      </c>
      <c r="CN42" s="53">
        <v>9.2688394095508926</v>
      </c>
      <c r="CO42" s="87" t="s">
        <v>65</v>
      </c>
      <c r="CP42" s="53">
        <v>9.2688394095508926</v>
      </c>
      <c r="CQ42" s="87" t="s">
        <v>65</v>
      </c>
      <c r="CR42" s="53">
        <v>9.2688394095508926</v>
      </c>
      <c r="CS42" s="87" t="s">
        <v>65</v>
      </c>
      <c r="CT42" s="53">
        <v>9.0657891641234407</v>
      </c>
      <c r="CU42" s="87" t="s">
        <v>65</v>
      </c>
      <c r="CV42" s="53">
        <v>9.0657891641234407</v>
      </c>
      <c r="CW42" s="87" t="s">
        <v>65</v>
      </c>
      <c r="CX42" s="53">
        <v>9.0657891641234407</v>
      </c>
      <c r="CY42" s="87" t="s">
        <v>65</v>
      </c>
      <c r="CZ42" s="53">
        <v>9.0700029153925108</v>
      </c>
      <c r="DA42" s="87" t="s">
        <v>65</v>
      </c>
      <c r="DB42" s="53">
        <v>9.0700029153925108</v>
      </c>
      <c r="DC42" s="87" t="s">
        <v>65</v>
      </c>
      <c r="DD42" s="53">
        <v>9.0700029153925108</v>
      </c>
      <c r="DE42" s="87" t="s">
        <v>65</v>
      </c>
      <c r="DF42" s="53">
        <v>9.2870593621526361</v>
      </c>
      <c r="DG42" s="87" t="s">
        <v>65</v>
      </c>
      <c r="DH42" s="75">
        <v>9.2870593621526361</v>
      </c>
      <c r="DI42" s="89" t="s">
        <v>65</v>
      </c>
      <c r="DJ42" s="55"/>
    </row>
    <row r="43" spans="1:114" s="90" customFormat="1" ht="14.25" customHeight="1">
      <c r="A43" s="204" t="s">
        <v>286</v>
      </c>
      <c r="B43" s="51">
        <v>7.7919492758080064</v>
      </c>
      <c r="C43" s="85" t="s">
        <v>65</v>
      </c>
      <c r="D43" s="53">
        <v>7.7919492758080064</v>
      </c>
      <c r="E43" s="87" t="s">
        <v>65</v>
      </c>
      <c r="F43" s="53">
        <v>7.7919492758080064</v>
      </c>
      <c r="G43" s="87" t="s">
        <v>65</v>
      </c>
      <c r="H43" s="53">
        <v>7.8876798019458274</v>
      </c>
      <c r="I43" s="87" t="s">
        <v>65</v>
      </c>
      <c r="J43" s="53">
        <v>7.8876798019458274</v>
      </c>
      <c r="K43" s="87" t="s">
        <v>65</v>
      </c>
      <c r="L43" s="53">
        <v>7.8876798019458274</v>
      </c>
      <c r="M43" s="87" t="s">
        <v>65</v>
      </c>
      <c r="N43" s="53">
        <v>7.9837317534899048</v>
      </c>
      <c r="O43" s="87" t="s">
        <v>65</v>
      </c>
      <c r="P43" s="53">
        <v>7.9837317534899048</v>
      </c>
      <c r="Q43" s="87" t="s">
        <v>65</v>
      </c>
      <c r="R43" s="53">
        <v>7.9837317534899048</v>
      </c>
      <c r="S43" s="87" t="s">
        <v>65</v>
      </c>
      <c r="T43" s="53">
        <v>7.75</v>
      </c>
      <c r="U43" s="87" t="s">
        <v>65</v>
      </c>
      <c r="V43" s="53">
        <v>7.75</v>
      </c>
      <c r="W43" s="87" t="s">
        <v>65</v>
      </c>
      <c r="X43" s="53">
        <v>7.75</v>
      </c>
      <c r="Y43" s="87" t="s">
        <v>65</v>
      </c>
      <c r="Z43" s="53">
        <v>7.5664763979550598</v>
      </c>
      <c r="AA43" s="87" t="s">
        <v>65</v>
      </c>
      <c r="AB43" s="53">
        <v>7.5664763979550598</v>
      </c>
      <c r="AC43" s="87" t="s">
        <v>65</v>
      </c>
      <c r="AD43" s="53">
        <v>7.5664763979550598</v>
      </c>
      <c r="AE43" s="87" t="s">
        <v>65</v>
      </c>
      <c r="AF43" s="51">
        <v>7.4738273913676743</v>
      </c>
      <c r="AG43" s="85" t="s">
        <v>65</v>
      </c>
      <c r="AH43" s="51">
        <v>7.4738273913676743</v>
      </c>
      <c r="AI43" s="85" t="s">
        <v>65</v>
      </c>
      <c r="AJ43" s="51">
        <v>7.4738273913676743</v>
      </c>
      <c r="AK43" s="85" t="s">
        <v>65</v>
      </c>
      <c r="AL43" s="51">
        <v>6.93</v>
      </c>
      <c r="AM43" s="85" t="s">
        <v>65</v>
      </c>
      <c r="AN43" s="51">
        <v>6.93</v>
      </c>
      <c r="AO43" s="85" t="s">
        <v>65</v>
      </c>
      <c r="AP43" s="53">
        <v>6.93</v>
      </c>
      <c r="AQ43" s="87" t="s">
        <v>65</v>
      </c>
      <c r="AR43" s="53">
        <v>6.7241988777095081</v>
      </c>
      <c r="AS43" s="87" t="s">
        <v>65</v>
      </c>
      <c r="AT43" s="53">
        <v>6.7241988777095081</v>
      </c>
      <c r="AU43" s="87" t="s">
        <v>65</v>
      </c>
      <c r="AV43" s="53">
        <v>6.7241988777095081</v>
      </c>
      <c r="AW43" s="87" t="s">
        <v>65</v>
      </c>
      <c r="AX43" s="53">
        <v>6.9598513881684632</v>
      </c>
      <c r="AY43" s="87" t="s">
        <v>65</v>
      </c>
      <c r="AZ43" s="53">
        <v>6.9598513881684632</v>
      </c>
      <c r="BA43" s="87" t="s">
        <v>65</v>
      </c>
      <c r="BB43" s="53">
        <v>6.9598513881684632</v>
      </c>
      <c r="BC43" s="87" t="s">
        <v>65</v>
      </c>
      <c r="BD43" s="53">
        <v>8.5500000000000007</v>
      </c>
      <c r="BE43" s="87" t="s">
        <v>65</v>
      </c>
      <c r="BF43" s="53">
        <v>8.5500000000000007</v>
      </c>
      <c r="BG43" s="87" t="s">
        <v>65</v>
      </c>
      <c r="BH43" s="53">
        <v>8.5500000000000007</v>
      </c>
      <c r="BI43" s="87" t="s">
        <v>65</v>
      </c>
      <c r="BJ43" s="53">
        <v>8.204575829665588</v>
      </c>
      <c r="BK43" s="87" t="s">
        <v>65</v>
      </c>
      <c r="BL43" s="53">
        <v>8.204575829665588</v>
      </c>
      <c r="BM43" s="87" t="s">
        <v>65</v>
      </c>
      <c r="BN43" s="53">
        <v>8.204575829665588</v>
      </c>
      <c r="BO43" s="87" t="s">
        <v>65</v>
      </c>
      <c r="BP43" s="53">
        <v>8.0030820013151427</v>
      </c>
      <c r="BQ43" s="87" t="s">
        <v>65</v>
      </c>
      <c r="BR43" s="53">
        <v>8.0030820013151427</v>
      </c>
      <c r="BS43" s="87" t="s">
        <v>65</v>
      </c>
      <c r="BT43" s="53">
        <v>8.0030820013151427</v>
      </c>
      <c r="BU43" s="87" t="s">
        <v>65</v>
      </c>
      <c r="BV43" s="53">
        <v>9.1011190885644435</v>
      </c>
      <c r="BW43" s="87" t="s">
        <v>65</v>
      </c>
      <c r="BX43" s="53">
        <v>9.1011190885644435</v>
      </c>
      <c r="BY43" s="87" t="s">
        <v>65</v>
      </c>
      <c r="BZ43" s="51">
        <v>9.1011190885644435</v>
      </c>
      <c r="CA43" s="85" t="s">
        <v>65</v>
      </c>
      <c r="CB43" s="51">
        <v>8.8722476205210477</v>
      </c>
      <c r="CC43" s="85" t="s">
        <v>65</v>
      </c>
      <c r="CD43" s="53">
        <v>8.8722476205210477</v>
      </c>
      <c r="CE43" s="87" t="s">
        <v>65</v>
      </c>
      <c r="CF43" s="53">
        <v>8.8722476205210477</v>
      </c>
      <c r="CG43" s="87" t="s">
        <v>65</v>
      </c>
      <c r="CH43" s="53">
        <v>8.8001956033672961</v>
      </c>
      <c r="CI43" s="87" t="s">
        <v>65</v>
      </c>
      <c r="CJ43" s="53">
        <v>8.8001956033672961</v>
      </c>
      <c r="CK43" s="87" t="s">
        <v>65</v>
      </c>
      <c r="CL43" s="53">
        <v>8.8001956033672961</v>
      </c>
      <c r="CM43" s="87" t="s">
        <v>65</v>
      </c>
      <c r="CN43" s="53">
        <v>8.9931702351504015</v>
      </c>
      <c r="CO43" s="87" t="s">
        <v>65</v>
      </c>
      <c r="CP43" s="53">
        <v>8.9931702351504015</v>
      </c>
      <c r="CQ43" s="87" t="s">
        <v>65</v>
      </c>
      <c r="CR43" s="53">
        <v>8.9931702351504015</v>
      </c>
      <c r="CS43" s="87" t="s">
        <v>65</v>
      </c>
      <c r="CT43" s="53">
        <v>8.7745574970323936</v>
      </c>
      <c r="CU43" s="87" t="s">
        <v>65</v>
      </c>
      <c r="CV43" s="53">
        <v>8.7745574970323936</v>
      </c>
      <c r="CW43" s="87" t="s">
        <v>65</v>
      </c>
      <c r="CX43" s="53">
        <v>8.7745574970323936</v>
      </c>
      <c r="CY43" s="87" t="s">
        <v>65</v>
      </c>
      <c r="CZ43" s="53">
        <v>8.7806204983996157</v>
      </c>
      <c r="DA43" s="87" t="s">
        <v>65</v>
      </c>
      <c r="DB43" s="53">
        <v>8.7806204983996157</v>
      </c>
      <c r="DC43" s="87" t="s">
        <v>65</v>
      </c>
      <c r="DD43" s="53">
        <v>8.7806204983996157</v>
      </c>
      <c r="DE43" s="87" t="s">
        <v>65</v>
      </c>
      <c r="DF43" s="53">
        <v>8.9876199353541217</v>
      </c>
      <c r="DG43" s="87" t="s">
        <v>65</v>
      </c>
      <c r="DH43" s="75">
        <v>8.9876199353541217</v>
      </c>
      <c r="DI43" s="89" t="s">
        <v>65</v>
      </c>
      <c r="DJ43" s="55"/>
    </row>
    <row r="44" spans="1:114" s="90" customFormat="1" ht="14.25" customHeight="1">
      <c r="A44" s="50" t="s">
        <v>68</v>
      </c>
      <c r="B44" s="51">
        <v>8.9714268588002799</v>
      </c>
      <c r="C44" s="85" t="s">
        <v>65</v>
      </c>
      <c r="D44" s="53">
        <v>8.9714268588002799</v>
      </c>
      <c r="E44" s="87" t="s">
        <v>65</v>
      </c>
      <c r="F44" s="53">
        <v>8.6523917120848832</v>
      </c>
      <c r="G44" s="87" t="s">
        <v>65</v>
      </c>
      <c r="H44" s="53">
        <v>8.6603921233913272</v>
      </c>
      <c r="I44" s="87" t="s">
        <v>65</v>
      </c>
      <c r="J44" s="53">
        <v>8.6292598064524419</v>
      </c>
      <c r="K44" s="87" t="s">
        <v>65</v>
      </c>
      <c r="L44" s="53">
        <v>8.5516887687562502</v>
      </c>
      <c r="M44" s="87" t="s">
        <v>65</v>
      </c>
      <c r="N44" s="53">
        <v>8.2252382498995864</v>
      </c>
      <c r="O44" s="87" t="s">
        <v>65</v>
      </c>
      <c r="P44" s="53">
        <v>7.9194890044177049</v>
      </c>
      <c r="Q44" s="87" t="s">
        <v>65</v>
      </c>
      <c r="R44" s="53">
        <v>7.8956892518586983</v>
      </c>
      <c r="S44" s="87" t="s">
        <v>65</v>
      </c>
      <c r="T44" s="53">
        <v>7.8956892518586983</v>
      </c>
      <c r="U44" s="87" t="s">
        <v>65</v>
      </c>
      <c r="V44" s="53">
        <v>7.8713303249317521</v>
      </c>
      <c r="W44" s="87" t="s">
        <v>65</v>
      </c>
      <c r="X44" s="53">
        <v>7.8187131577048996</v>
      </c>
      <c r="Y44" s="87" t="s">
        <v>65</v>
      </c>
      <c r="Z44" s="53">
        <v>7.5163553145930138</v>
      </c>
      <c r="AA44" s="87" t="s">
        <v>65</v>
      </c>
      <c r="AB44" s="53">
        <v>7.4192296567323899</v>
      </c>
      <c r="AC44" s="87" t="s">
        <v>65</v>
      </c>
      <c r="AD44" s="53">
        <v>7.3489158167958015</v>
      </c>
      <c r="AE44" s="87" t="s">
        <v>65</v>
      </c>
      <c r="AF44" s="51">
        <v>7.0553006316930515</v>
      </c>
      <c r="AG44" s="85" t="s">
        <v>65</v>
      </c>
      <c r="AH44" s="51">
        <v>6.8733790442205072</v>
      </c>
      <c r="AI44" s="85" t="s">
        <v>65</v>
      </c>
      <c r="AJ44" s="51">
        <v>6.8268606057953747</v>
      </c>
      <c r="AK44" s="85" t="s">
        <v>65</v>
      </c>
      <c r="AL44" s="51">
        <v>6.8832203391224498</v>
      </c>
      <c r="AM44" s="85" t="s">
        <v>65</v>
      </c>
      <c r="AN44" s="51">
        <v>6.5617372715954687</v>
      </c>
      <c r="AO44" s="85" t="s">
        <v>65</v>
      </c>
      <c r="AP44" s="53">
        <v>6.4985694357268304</v>
      </c>
      <c r="AQ44" s="87" t="s">
        <v>65</v>
      </c>
      <c r="AR44" s="53">
        <v>6.5114478984196777</v>
      </c>
      <c r="AS44" s="87" t="s">
        <v>65</v>
      </c>
      <c r="AT44" s="53">
        <v>6.4302777992933109</v>
      </c>
      <c r="AU44" s="87" t="s">
        <v>65</v>
      </c>
      <c r="AV44" s="53">
        <v>6.2466219904879337</v>
      </c>
      <c r="AW44" s="87" t="s">
        <v>65</v>
      </c>
      <c r="AX44" s="53">
        <v>6.1742120129417923</v>
      </c>
      <c r="AY44" s="87" t="s">
        <v>65</v>
      </c>
      <c r="AZ44" s="53">
        <v>6.6312990241256804</v>
      </c>
      <c r="BA44" s="87" t="s">
        <v>65</v>
      </c>
      <c r="BB44" s="53">
        <v>6.6122845909712371</v>
      </c>
      <c r="BC44" s="87" t="s">
        <v>65</v>
      </c>
      <c r="BD44" s="53">
        <v>6.6255595649759469</v>
      </c>
      <c r="BE44" s="87" t="s">
        <v>65</v>
      </c>
      <c r="BF44" s="53">
        <v>6.9698462247330637</v>
      </c>
      <c r="BG44" s="87" t="s">
        <v>65</v>
      </c>
      <c r="BH44" s="53">
        <v>6.974319389734859</v>
      </c>
      <c r="BI44" s="87" t="s">
        <v>65</v>
      </c>
      <c r="BJ44" s="53">
        <v>6.903635145180079</v>
      </c>
      <c r="BK44" s="87" t="s">
        <v>65</v>
      </c>
      <c r="BL44" s="53">
        <v>6.6871300026751843</v>
      </c>
      <c r="BM44" s="87" t="s">
        <v>65</v>
      </c>
      <c r="BN44" s="53">
        <v>6.6503073832284665</v>
      </c>
      <c r="BO44" s="87" t="s">
        <v>65</v>
      </c>
      <c r="BP44" s="53">
        <v>6.6668141487316062</v>
      </c>
      <c r="BQ44" s="87" t="s">
        <v>65</v>
      </c>
      <c r="BR44" s="53">
        <v>6.5966137642449745</v>
      </c>
      <c r="BS44" s="87" t="s">
        <v>65</v>
      </c>
      <c r="BT44" s="53">
        <v>8.9524294605926382</v>
      </c>
      <c r="BU44" s="87" t="s">
        <v>65</v>
      </c>
      <c r="BV44" s="53">
        <v>8.9231099681911559</v>
      </c>
      <c r="BW44" s="87" t="s">
        <v>65</v>
      </c>
      <c r="BX44" s="53">
        <v>8.4570261128696522</v>
      </c>
      <c r="BY44" s="87" t="s">
        <v>65</v>
      </c>
      <c r="BZ44" s="51">
        <v>8.4168282743969254</v>
      </c>
      <c r="CA44" s="85" t="s">
        <v>65</v>
      </c>
      <c r="CB44" s="51">
        <v>8.4372668246057749</v>
      </c>
      <c r="CC44" s="85" t="s">
        <v>65</v>
      </c>
      <c r="CD44" s="379">
        <v>8.4064950981514244</v>
      </c>
      <c r="CE44" s="87" t="s">
        <v>65</v>
      </c>
      <c r="CF44" s="379">
        <v>8.3627928906414244</v>
      </c>
      <c r="CG44" s="87" t="s">
        <v>65</v>
      </c>
      <c r="CH44" s="53">
        <v>8.0942456761813251</v>
      </c>
      <c r="CI44" s="87" t="s">
        <v>65</v>
      </c>
      <c r="CJ44" s="53">
        <v>7.9959162549545821</v>
      </c>
      <c r="CK44" s="87" t="s">
        <v>65</v>
      </c>
      <c r="CL44" s="53">
        <v>7.9329648702871287</v>
      </c>
      <c r="CM44" s="87" t="s">
        <v>65</v>
      </c>
      <c r="CN44" s="53">
        <v>7.9553778885967965</v>
      </c>
      <c r="CO44" s="87" t="s">
        <v>65</v>
      </c>
      <c r="CP44" s="53">
        <v>7.9204399629668618</v>
      </c>
      <c r="CQ44" s="87" t="s">
        <v>65</v>
      </c>
      <c r="CR44" s="53">
        <v>7.8749933471466678</v>
      </c>
      <c r="CS44" s="87" t="s">
        <v>65</v>
      </c>
      <c r="CT44" s="53">
        <v>7.9381807595088301</v>
      </c>
      <c r="CU44" s="87" t="s">
        <v>65</v>
      </c>
      <c r="CV44" s="53">
        <v>7.881764677664691</v>
      </c>
      <c r="CW44" s="87" t="s">
        <v>65</v>
      </c>
      <c r="CX44" s="53">
        <v>7.8014970725293189</v>
      </c>
      <c r="CY44" s="87" t="s">
        <v>65</v>
      </c>
      <c r="CZ44" s="53">
        <v>7.7908694074376754</v>
      </c>
      <c r="DA44" s="87" t="s">
        <v>65</v>
      </c>
      <c r="DB44" s="53">
        <v>7.96</v>
      </c>
      <c r="DC44" s="87" t="s">
        <v>65</v>
      </c>
      <c r="DD44" s="53">
        <v>7.9116269761433955</v>
      </c>
      <c r="DE44" s="87" t="s">
        <v>65</v>
      </c>
      <c r="DF44" s="53">
        <v>7.9180126101478301</v>
      </c>
      <c r="DG44" s="87" t="s">
        <v>65</v>
      </c>
      <c r="DH44" s="75">
        <v>8.0727471818000556</v>
      </c>
      <c r="DI44" s="89" t="s">
        <v>65</v>
      </c>
      <c r="DJ44" s="55"/>
    </row>
    <row r="45" spans="1:114" s="26" customFormat="1">
      <c r="A45" s="198"/>
      <c r="B45" s="59"/>
      <c r="C45" s="76"/>
      <c r="D45" s="92"/>
      <c r="E45" s="77"/>
      <c r="F45" s="92"/>
      <c r="G45" s="77"/>
      <c r="H45" s="92"/>
      <c r="I45" s="77"/>
      <c r="J45" s="92"/>
      <c r="K45" s="77"/>
      <c r="L45" s="92"/>
      <c r="M45" s="77"/>
      <c r="N45" s="92"/>
      <c r="O45" s="77"/>
      <c r="P45" s="92"/>
      <c r="Q45" s="77"/>
      <c r="R45" s="92"/>
      <c r="S45" s="77"/>
      <c r="T45" s="92"/>
      <c r="U45" s="77"/>
      <c r="V45" s="92"/>
      <c r="W45" s="77"/>
      <c r="X45" s="92"/>
      <c r="Y45" s="77"/>
      <c r="Z45" s="92"/>
      <c r="AA45" s="77"/>
      <c r="AB45" s="92"/>
      <c r="AC45" s="77"/>
      <c r="AD45" s="92"/>
      <c r="AE45" s="77"/>
      <c r="AF45" s="59"/>
      <c r="AG45" s="76"/>
      <c r="AH45" s="59"/>
      <c r="AI45" s="76"/>
      <c r="AJ45" s="59"/>
      <c r="AK45" s="76"/>
      <c r="AL45" s="59"/>
      <c r="AM45" s="76"/>
      <c r="AN45" s="59"/>
      <c r="AO45" s="76"/>
      <c r="AP45" s="92"/>
      <c r="AQ45" s="77"/>
      <c r="AR45" s="92"/>
      <c r="AS45" s="77"/>
      <c r="AT45" s="92"/>
      <c r="AU45" s="77"/>
      <c r="AV45" s="92"/>
      <c r="AW45" s="77"/>
      <c r="AX45" s="92"/>
      <c r="AY45" s="77"/>
      <c r="AZ45" s="92"/>
      <c r="BA45" s="77"/>
      <c r="BB45" s="92"/>
      <c r="BC45" s="77"/>
      <c r="BD45" s="92"/>
      <c r="BE45" s="77"/>
      <c r="BF45" s="92"/>
      <c r="BG45" s="77"/>
      <c r="BH45" s="92"/>
      <c r="BI45" s="77"/>
      <c r="BJ45" s="92"/>
      <c r="BK45" s="77"/>
      <c r="BL45" s="92"/>
      <c r="BM45" s="77"/>
      <c r="BN45" s="92"/>
      <c r="BO45" s="77"/>
      <c r="BP45" s="92"/>
      <c r="BQ45" s="77"/>
      <c r="BR45" s="92"/>
      <c r="BS45" s="77"/>
      <c r="BT45" s="92"/>
      <c r="BU45" s="77"/>
      <c r="BV45" s="92"/>
      <c r="BW45" s="77"/>
      <c r="BX45" s="92"/>
      <c r="BY45" s="77"/>
      <c r="BZ45" s="59"/>
      <c r="CA45" s="76"/>
      <c r="CB45" s="59"/>
      <c r="CC45" s="76"/>
      <c r="CD45" s="92"/>
      <c r="CE45" s="77"/>
      <c r="CF45" s="92"/>
      <c r="CG45" s="77"/>
      <c r="CH45" s="92"/>
      <c r="CI45" s="77"/>
      <c r="CJ45" s="92"/>
      <c r="CK45" s="77"/>
      <c r="CL45" s="92"/>
      <c r="CM45" s="77"/>
      <c r="CN45" s="92"/>
      <c r="CO45" s="77"/>
      <c r="CP45" s="92"/>
      <c r="CQ45" s="77"/>
      <c r="CR45" s="92"/>
      <c r="CS45" s="77"/>
      <c r="CT45" s="92"/>
      <c r="CU45" s="77"/>
      <c r="CV45" s="92"/>
      <c r="CW45" s="77"/>
      <c r="CX45" s="92"/>
      <c r="CY45" s="77"/>
      <c r="CZ45" s="92"/>
      <c r="DA45" s="77"/>
      <c r="DB45" s="92"/>
      <c r="DC45" s="77"/>
      <c r="DD45" s="92"/>
      <c r="DE45" s="77"/>
      <c r="DF45" s="92"/>
      <c r="DG45" s="77"/>
      <c r="DH45" s="93"/>
      <c r="DI45" s="78"/>
      <c r="DJ45" s="55"/>
    </row>
    <row r="46" spans="1:114" s="26" customFormat="1">
      <c r="A46" s="204" t="s">
        <v>69</v>
      </c>
      <c r="B46" s="94"/>
      <c r="C46" s="76"/>
      <c r="D46" s="95"/>
      <c r="E46" s="77"/>
      <c r="F46" s="95"/>
      <c r="G46" s="77"/>
      <c r="H46" s="95"/>
      <c r="I46" s="77"/>
      <c r="J46" s="95"/>
      <c r="K46" s="77"/>
      <c r="L46" s="95"/>
      <c r="M46" s="77"/>
      <c r="N46" s="95"/>
      <c r="O46" s="77"/>
      <c r="P46" s="95"/>
      <c r="Q46" s="77"/>
      <c r="R46" s="95"/>
      <c r="S46" s="77"/>
      <c r="T46" s="95"/>
      <c r="U46" s="77"/>
      <c r="V46" s="95"/>
      <c r="W46" s="77"/>
      <c r="X46" s="95"/>
      <c r="Y46" s="77"/>
      <c r="Z46" s="95"/>
      <c r="AA46" s="77"/>
      <c r="AB46" s="95"/>
      <c r="AC46" s="77"/>
      <c r="AD46" s="95"/>
      <c r="AE46" s="77"/>
      <c r="AF46" s="94"/>
      <c r="AG46" s="76"/>
      <c r="AH46" s="94"/>
      <c r="AI46" s="76"/>
      <c r="AJ46" s="94"/>
      <c r="AK46" s="76"/>
      <c r="AL46" s="94"/>
      <c r="AM46" s="76"/>
      <c r="AN46" s="94"/>
      <c r="AO46" s="76"/>
      <c r="AP46" s="95"/>
      <c r="AQ46" s="77"/>
      <c r="AR46" s="95"/>
      <c r="AS46" s="77"/>
      <c r="AT46" s="95"/>
      <c r="AU46" s="77"/>
      <c r="AV46" s="95"/>
      <c r="AW46" s="77"/>
      <c r="AX46" s="95"/>
      <c r="AY46" s="77"/>
      <c r="AZ46" s="95"/>
      <c r="BA46" s="77"/>
      <c r="BB46" s="95"/>
      <c r="BC46" s="77"/>
      <c r="BD46" s="95"/>
      <c r="BE46" s="77"/>
      <c r="BF46" s="95"/>
      <c r="BG46" s="77"/>
      <c r="BH46" s="95"/>
      <c r="BI46" s="77"/>
      <c r="BJ46" s="95"/>
      <c r="BK46" s="77"/>
      <c r="BL46" s="95"/>
      <c r="BM46" s="77"/>
      <c r="BN46" s="95"/>
      <c r="BO46" s="77"/>
      <c r="BP46" s="95"/>
      <c r="BQ46" s="77"/>
      <c r="BR46" s="95"/>
      <c r="BS46" s="77"/>
      <c r="BT46" s="95"/>
      <c r="BU46" s="77"/>
      <c r="BV46" s="95"/>
      <c r="BW46" s="77"/>
      <c r="BX46" s="95"/>
      <c r="BY46" s="77"/>
      <c r="BZ46" s="94"/>
      <c r="CA46" s="76"/>
      <c r="CB46" s="94"/>
      <c r="CC46" s="76"/>
      <c r="CD46" s="95"/>
      <c r="CE46" s="77"/>
      <c r="CF46" s="95"/>
      <c r="CG46" s="77"/>
      <c r="CH46" s="95"/>
      <c r="CI46" s="77"/>
      <c r="CJ46" s="95"/>
      <c r="CK46" s="77"/>
      <c r="CL46" s="95"/>
      <c r="CM46" s="77"/>
      <c r="CN46" s="95"/>
      <c r="CO46" s="77"/>
      <c r="CP46" s="95"/>
      <c r="CQ46" s="77"/>
      <c r="CR46" s="95"/>
      <c r="CS46" s="77"/>
      <c r="CT46" s="95"/>
      <c r="CU46" s="77"/>
      <c r="CV46" s="95"/>
      <c r="CW46" s="77"/>
      <c r="CX46" s="95"/>
      <c r="CY46" s="77"/>
      <c r="CZ46" s="95"/>
      <c r="DA46" s="77"/>
      <c r="DB46" s="95"/>
      <c r="DC46" s="77"/>
      <c r="DD46" s="95"/>
      <c r="DE46" s="77"/>
      <c r="DF46" s="95"/>
      <c r="DG46" s="77"/>
      <c r="DH46" s="97"/>
      <c r="DI46" s="78"/>
      <c r="DJ46" s="55"/>
    </row>
    <row r="47" spans="1:114" s="213" customFormat="1">
      <c r="A47" s="204" t="s">
        <v>70</v>
      </c>
      <c r="B47" s="94">
        <f>+'Deuda Externa colones'!B47/'Deuda Externa dólares'!B91</f>
        <v>388.96903007014691</v>
      </c>
      <c r="C47" s="211"/>
      <c r="D47" s="95">
        <f>+'Deuda Externa colones'!D47/'Deuda Externa dólares'!D91</f>
        <v>22.960922280774462</v>
      </c>
      <c r="E47" s="212"/>
      <c r="F47" s="95">
        <f>+'Deuda Externa colones'!F47/'Deuda Externa dólares'!F91</f>
        <v>40.948510910201215</v>
      </c>
      <c r="G47" s="212"/>
      <c r="H47" s="95">
        <f>+'Deuda Externa colones'!F47/'Deuda Externa dólares'!H91</f>
        <v>41.075456104577569</v>
      </c>
      <c r="I47" s="212"/>
      <c r="J47" s="95">
        <f>+'Deuda Externa colones'!H47/'Deuda Externa dólares'!J91</f>
        <v>100.41865788601184</v>
      </c>
      <c r="K47" s="212"/>
      <c r="L47" s="95">
        <f>+'Deuda Externa colones'!J47/'Deuda Externa dólares'!L91</f>
        <v>33.024442090807234</v>
      </c>
      <c r="M47" s="212"/>
      <c r="N47" s="95">
        <f>+'Deuda Externa colones'!L47/'Deuda Externa dólares'!N91</f>
        <v>1.3804706574341821</v>
      </c>
      <c r="O47" s="212"/>
      <c r="P47" s="95">
        <f>+'Deuda Externa colones'!N47/'Deuda Externa dólares'!P91</f>
        <v>1.6559123469134822</v>
      </c>
      <c r="Q47" s="212"/>
      <c r="R47" s="95">
        <f>+'Deuda Externa colones'!P47/'Deuda Externa dólares'!R91</f>
        <v>23.37475524650273</v>
      </c>
      <c r="S47" s="212"/>
      <c r="T47" s="95">
        <f>+'Deuda Externa colones'!R47/'Deuda Externa dólares'!T91</f>
        <v>39.558699109414761</v>
      </c>
      <c r="U47" s="212"/>
      <c r="V47" s="95">
        <f>+'Deuda Externa colones'!T47/'Deuda Externa dólares'!V91</f>
        <v>100.79766323993448</v>
      </c>
      <c r="W47" s="212"/>
      <c r="X47" s="95">
        <f>+'Deuda Externa colones'!X47/'Deuda Externa dólares'!X91</f>
        <v>5.2110416647771505</v>
      </c>
      <c r="Y47" s="212"/>
      <c r="Z47" s="95">
        <f>+'Deuda Externa colones'!Z47/'Deuda Externa dólares'!Z91</f>
        <v>393.44527432857188</v>
      </c>
      <c r="AA47" s="212"/>
      <c r="AB47" s="95">
        <f>+'Deuda Externa colones'!AB47/'Deuda Externa dólares'!AB91</f>
        <v>23.30420395421827</v>
      </c>
      <c r="AC47" s="212"/>
      <c r="AD47" s="95">
        <f>+'Deuda Externa colones'!AD47/'Deuda Externa dólares'!AD91</f>
        <v>40.60803635402452</v>
      </c>
      <c r="AE47" s="212"/>
      <c r="AF47" s="94">
        <f>+'Deuda Externa colones'!AF47/'Deuda Externa dólares'!AF91</f>
        <v>100.55013527801563</v>
      </c>
      <c r="AG47" s="211"/>
      <c r="AH47" s="94">
        <f>+'Deuda Externa colones'!AH47/'Deuda Externa dólares'!AH91</f>
        <v>33.12452773629154</v>
      </c>
      <c r="AI47" s="211"/>
      <c r="AJ47" s="95">
        <f>+'Deuda Externa colones'!AJ47/'Deuda Externa dólares'!AJ91</f>
        <v>6.3597972834037879</v>
      </c>
      <c r="AK47" s="211"/>
      <c r="AL47" s="95">
        <f>+'Deuda Externa colones'!AL47/'Deuda Externa dólares'!AL91</f>
        <v>8.7822091456632556</v>
      </c>
      <c r="AM47" s="211"/>
      <c r="AN47" s="95">
        <f>+'Deuda Externa colones'!AN47/'Deuda Externa dólares'!AN91</f>
        <v>27.016540339609882</v>
      </c>
      <c r="AO47" s="211"/>
      <c r="AP47" s="95">
        <f>+'Deuda Externa colones'!AP47/'Deuda Externa dólares'!AP91</f>
        <v>45.313404973970826</v>
      </c>
      <c r="AQ47" s="212"/>
      <c r="AR47" s="95">
        <f>+'Deuda Externa colones'!AR47/'Deuda Externa dólares'!AR91</f>
        <v>110.97097928933876</v>
      </c>
      <c r="AS47" s="212"/>
      <c r="AT47" s="95">
        <f>+'Deuda Externa colones'!AT47/'Deuda Externa dólares'!AT91</f>
        <v>45.853061414900836</v>
      </c>
      <c r="AU47" s="212"/>
      <c r="AV47" s="95">
        <f>+'Deuda Externa colones'!AV47/'Deuda Externa dólares'!AV91</f>
        <v>12.315469750958798</v>
      </c>
      <c r="AW47" s="212"/>
      <c r="AX47" s="95">
        <f>+'Deuda Externa colones'!AX47/'Deuda Externa dólares'!AX91</f>
        <v>515.21476019644899</v>
      </c>
      <c r="AY47" s="212"/>
      <c r="AZ47" s="95">
        <f>+'Deuda Externa colones'!AZ47/'Deuda Externa dólares'!AZ91</f>
        <v>37.537413810436121</v>
      </c>
      <c r="BA47" s="212"/>
      <c r="BB47" s="95">
        <f>+'Deuda Externa colones'!BB47/'Deuda Externa dólares'!BB91</f>
        <v>56.389318983039644</v>
      </c>
      <c r="BC47" s="212"/>
      <c r="BD47" s="95">
        <f>+'Deuda Externa colones'!BD47/'Deuda Externa dólares'!BD91</f>
        <v>129.43371660934753</v>
      </c>
      <c r="BE47" s="212"/>
      <c r="BF47" s="95">
        <f>+'Deuda Externa colones'!BF47/'Deuda Externa dólares'!BF91</f>
        <v>67.707995465322242</v>
      </c>
      <c r="BG47" s="212"/>
      <c r="BH47" s="95">
        <f>+'Deuda Externa colones'!BH47/'Deuda Externa dólares'!BH91</f>
        <v>23.004271925853281</v>
      </c>
      <c r="BI47" s="212"/>
      <c r="BJ47" s="95">
        <f>+'Deuda Externa colones'!BJ47/'Deuda Externa dólares'!BJ91</f>
        <v>33.119370527594093</v>
      </c>
      <c r="BK47" s="212"/>
      <c r="BL47" s="95">
        <f>+'Deuda Externa colones'!BL47/'Deuda Externa dólares'!BL91</f>
        <v>20.586880246397261</v>
      </c>
      <c r="BM47" s="212"/>
      <c r="BN47" s="95">
        <f>+'Deuda Externa colones'!BN47/'Deuda Externa dólares'!BN91</f>
        <v>67.577435299630054</v>
      </c>
      <c r="BO47" s="212"/>
      <c r="BP47" s="95">
        <f>+'Deuda Externa colones'!BP47/'Deuda Externa dólares'!BP91</f>
        <v>175.27410129168638</v>
      </c>
      <c r="BQ47" s="212"/>
      <c r="BR47" s="95">
        <f>+'Deuda Externa colones'!BR47/'Deuda Externa dólares'!BR91</f>
        <v>81.553341742675983</v>
      </c>
      <c r="BS47" s="212"/>
      <c r="BT47" s="95">
        <f>+'Deuda Externa colones'!BT47/'Deuda Externa dólares'!BT91</f>
        <v>27.015837411605737</v>
      </c>
      <c r="BU47" s="212"/>
      <c r="BV47" s="95">
        <f>+'Deuda Externa colones'!BV47/'Deuda Externa dólares'!BV91</f>
        <v>783.30787240499149</v>
      </c>
      <c r="BW47" s="212"/>
      <c r="BX47" s="95">
        <f>+'Deuda Externa colones'!BX47/'Deuda Externa dólares'!BX91</f>
        <v>25.768168048728345</v>
      </c>
      <c r="BY47" s="212"/>
      <c r="BZ47" s="94">
        <f>+'Deuda Externa colones'!BZ47/'Deuda Externa dólares'!BZ91</f>
        <v>72.837887395013283</v>
      </c>
      <c r="CA47" s="211"/>
      <c r="CB47" s="94">
        <f>+'Deuda Externa colones'!CB47/'Deuda Externa dólares'!CB91</f>
        <v>143.04119542554295</v>
      </c>
      <c r="CC47" s="211"/>
      <c r="CD47" s="95">
        <f>+'Deuda Externa colones'!CD47/'Deuda Externa dólares'!CD91</f>
        <v>126.86109611854977</v>
      </c>
      <c r="CE47" s="212"/>
      <c r="CF47" s="95">
        <f>+'Deuda Externa colones'!CF47/'Deuda Externa dólares'!CF91</f>
        <v>81.66783791146139</v>
      </c>
      <c r="CG47" s="212"/>
      <c r="CH47" s="95">
        <f>+'Deuda Externa colones'!CH47/'Deuda Externa dólares'!CH91</f>
        <v>36.702572041553942</v>
      </c>
      <c r="CI47" s="212"/>
      <c r="CJ47" s="95">
        <f>+'Deuda Externa colones'!CJ47/'Deuda Externa dólares'!CJ91</f>
        <v>38.36002931314119</v>
      </c>
      <c r="CK47" s="212"/>
      <c r="CL47" s="95">
        <f>+'Deuda Externa colones'!CL47/'Deuda Externa dólares'!CL91</f>
        <v>69.870397862749542</v>
      </c>
      <c r="CM47" s="212"/>
      <c r="CN47" s="95">
        <f>+'Deuda Externa colones'!CN47/'Deuda Externa dólares'!CN91</f>
        <v>178.07656715540369</v>
      </c>
      <c r="CO47" s="212"/>
      <c r="CP47" s="95">
        <f>+'Deuda Externa colones'!CP47/'Deuda Externa dólares'!CP91</f>
        <v>97.191469093952193</v>
      </c>
      <c r="CQ47" s="212"/>
      <c r="CR47" s="95">
        <f>+'Deuda Externa colones'!CR47/'Deuda Externa dólares'!CR91</f>
        <v>84.684125060263924</v>
      </c>
      <c r="CS47" s="212"/>
      <c r="CT47" s="95">
        <f>+'Deuda Externa colones'!CT47/'Deuda Externa dólares'!CT91</f>
        <v>1000.879434027504</v>
      </c>
      <c r="CU47" s="212"/>
      <c r="CV47" s="95">
        <f>+'Deuda Externa colones'!CV47/'Deuda Externa dólares'!CV91</f>
        <v>29.27629100612149</v>
      </c>
      <c r="CW47" s="212"/>
      <c r="CX47" s="95">
        <f>+'Deuda Externa colones'!CX47/'Deuda Externa dólares'!CX91</f>
        <v>65.474610456709698</v>
      </c>
      <c r="CY47" s="212"/>
      <c r="CZ47" s="95">
        <f>+'Deuda Externa colones'!CZ47/'Deuda Externa dólares'!CZ91</f>
        <v>173.25147906174263</v>
      </c>
      <c r="DA47" s="212"/>
      <c r="DB47" s="95">
        <f>+'Deuda Externa colones'!DB47/'Deuda Externa dólares'!DB91</f>
        <v>75.771791830533388</v>
      </c>
      <c r="DC47" s="212"/>
      <c r="DD47" s="95">
        <f>+'Deuda Externa colones'!DD47/'Deuda Externa dólares'!DD91</f>
        <v>80.617372206541518</v>
      </c>
      <c r="DE47" s="212"/>
      <c r="DF47" s="95">
        <f>+'Deuda Externa colones'!DF47/'Deuda Externa dólares'!DF91</f>
        <v>30.460979226108684</v>
      </c>
      <c r="DG47" s="212"/>
      <c r="DH47" s="97">
        <f>+'Deuda Externa colones'!DH47/'Deuda Externa dólares'!DH91</f>
        <v>25.626936735606993</v>
      </c>
      <c r="DI47" s="230"/>
      <c r="DJ47" s="463"/>
    </row>
    <row r="48" spans="1:114" s="26" customFormat="1">
      <c r="A48" s="201" t="s">
        <v>53</v>
      </c>
      <c r="B48" s="64">
        <f>+B47/B72</f>
        <v>6.5626024287886104E-3</v>
      </c>
      <c r="C48" s="65"/>
      <c r="D48" s="66"/>
      <c r="E48" s="67"/>
      <c r="F48" s="66"/>
      <c r="G48" s="67"/>
      <c r="H48" s="66"/>
      <c r="I48" s="67"/>
      <c r="J48" s="66"/>
      <c r="K48" s="67"/>
      <c r="L48" s="66"/>
      <c r="M48" s="67"/>
      <c r="N48" s="66"/>
      <c r="O48" s="67"/>
      <c r="P48" s="66"/>
      <c r="Q48" s="67"/>
      <c r="R48" s="66"/>
      <c r="S48" s="67"/>
      <c r="T48" s="66"/>
      <c r="U48" s="67"/>
      <c r="V48" s="66"/>
      <c r="W48" s="67"/>
      <c r="X48" s="66"/>
      <c r="Y48" s="67"/>
      <c r="Z48" s="66">
        <f>+Z47/Z72</f>
        <v>6.2700891565230007E-3</v>
      </c>
      <c r="AA48" s="67"/>
      <c r="AB48" s="66">
        <v>0</v>
      </c>
      <c r="AC48" s="67"/>
      <c r="AD48" s="66">
        <v>0</v>
      </c>
      <c r="AE48" s="67"/>
      <c r="AF48" s="64">
        <v>0</v>
      </c>
      <c r="AG48" s="65"/>
      <c r="AH48" s="64">
        <v>0</v>
      </c>
      <c r="AI48" s="65"/>
      <c r="AJ48" s="64">
        <v>0</v>
      </c>
      <c r="AK48" s="65"/>
      <c r="AL48" s="64">
        <v>0</v>
      </c>
      <c r="AM48" s="65"/>
      <c r="AN48" s="64">
        <v>0</v>
      </c>
      <c r="AO48" s="65"/>
      <c r="AP48" s="66">
        <v>0</v>
      </c>
      <c r="AQ48" s="67"/>
      <c r="AR48" s="66">
        <v>0</v>
      </c>
      <c r="AS48" s="67"/>
      <c r="AT48" s="66">
        <v>0</v>
      </c>
      <c r="AU48" s="67"/>
      <c r="AV48" s="66">
        <v>0</v>
      </c>
      <c r="AW48" s="67"/>
      <c r="AX48" s="66">
        <f>+AX47/AX72</f>
        <v>6.8715183934884494E-3</v>
      </c>
      <c r="AY48" s="67"/>
      <c r="AZ48" s="68" t="e">
        <f>+AZ47/AZ72</f>
        <v>#DIV/0!</v>
      </c>
      <c r="BA48" s="67"/>
      <c r="BB48" s="68" t="e">
        <f>+BB47/BB72</f>
        <v>#DIV/0!</v>
      </c>
      <c r="BC48" s="67"/>
      <c r="BD48" s="68" t="e">
        <f>+BD47/BD72</f>
        <v>#DIV/0!</v>
      </c>
      <c r="BE48" s="67"/>
      <c r="BF48" s="68" t="e">
        <f>+BF47/BF72</f>
        <v>#DIV/0!</v>
      </c>
      <c r="BG48" s="67"/>
      <c r="BH48" s="68" t="e">
        <f>+BH47/BH72</f>
        <v>#DIV/0!</v>
      </c>
      <c r="BI48" s="67"/>
      <c r="BJ48" s="68" t="e">
        <f>+BJ47/BJ72</f>
        <v>#DIV/0!</v>
      </c>
      <c r="BK48" s="67"/>
      <c r="BL48" s="68" t="e">
        <f>+BL47/BL72</f>
        <v>#DIV/0!</v>
      </c>
      <c r="BM48" s="67"/>
      <c r="BN48" s="68" t="e">
        <f>+BN47/BN72</f>
        <v>#DIV/0!</v>
      </c>
      <c r="BO48" s="67"/>
      <c r="BP48" s="68"/>
      <c r="BQ48" s="67"/>
      <c r="BR48" s="68"/>
      <c r="BS48" s="67"/>
      <c r="BT48" s="68"/>
      <c r="BU48" s="67"/>
      <c r="BV48" s="66">
        <f>+BV47/BV72</f>
        <v>8.7173893706065705E-3</v>
      </c>
      <c r="BW48" s="67"/>
      <c r="BX48" s="364"/>
      <c r="BY48" s="67"/>
      <c r="BZ48" s="366"/>
      <c r="CA48" s="65"/>
      <c r="CB48" s="366"/>
      <c r="CC48" s="65"/>
      <c r="CD48" s="364"/>
      <c r="CE48" s="67"/>
      <c r="CF48" s="364"/>
      <c r="CG48" s="67"/>
      <c r="CH48" s="364"/>
      <c r="CI48" s="67"/>
      <c r="CJ48" s="364"/>
      <c r="CK48" s="67"/>
      <c r="CL48" s="364"/>
      <c r="CM48" s="67"/>
      <c r="CN48" s="364"/>
      <c r="CO48" s="67"/>
      <c r="CP48" s="364"/>
      <c r="CQ48" s="67"/>
      <c r="CR48" s="364"/>
      <c r="CS48" s="67"/>
      <c r="CT48" s="66">
        <f>+CT47/CT72</f>
        <v>1.0423905398833611E-2</v>
      </c>
      <c r="CU48" s="67"/>
      <c r="CV48" s="66"/>
      <c r="CW48" s="67"/>
      <c r="CX48" s="66"/>
      <c r="CY48" s="67"/>
      <c r="CZ48" s="66"/>
      <c r="DA48" s="67"/>
      <c r="DB48" s="66"/>
      <c r="DC48" s="67"/>
      <c r="DD48" s="66"/>
      <c r="DE48" s="67"/>
      <c r="DF48" s="66"/>
      <c r="DG48" s="67"/>
      <c r="DH48" s="74"/>
      <c r="DI48" s="70"/>
      <c r="DJ48" s="27"/>
    </row>
    <row r="49" spans="1:114" s="26" customFormat="1">
      <c r="A49" s="201" t="s">
        <v>71</v>
      </c>
      <c r="B49" s="64">
        <f>+B47/B75</f>
        <v>5.1015695136170859E-2</v>
      </c>
      <c r="C49" s="76"/>
      <c r="D49" s="66">
        <f>+D47/D75</f>
        <v>2.9141570499511295E-2</v>
      </c>
      <c r="E49" s="77"/>
      <c r="F49" s="66">
        <f>+F47/F75</f>
        <v>2.7790599732956625E-2</v>
      </c>
      <c r="G49" s="77"/>
      <c r="H49" s="66">
        <f>+H47/H75</f>
        <v>1.4537149595847893E-2</v>
      </c>
      <c r="I49" s="77"/>
      <c r="J49" s="66">
        <f>+J47/J75</f>
        <v>2.822376581782329E-2</v>
      </c>
      <c r="K49" s="77"/>
      <c r="L49" s="66">
        <f>+L47/L75</f>
        <v>9.2818818679416583E-3</v>
      </c>
      <c r="M49" s="77"/>
      <c r="N49" s="66">
        <f>+N47/N75</f>
        <v>2.7257885738142762E-4</v>
      </c>
      <c r="O49" s="77"/>
      <c r="P49" s="66">
        <f>+P47/P75</f>
        <v>2.8702812738581353E-4</v>
      </c>
      <c r="Q49" s="77"/>
      <c r="R49" s="66">
        <f>+R47/R75</f>
        <v>3.6401558518725286E-3</v>
      </c>
      <c r="S49" s="77"/>
      <c r="T49" s="66">
        <f>+T47/T75</f>
        <v>5.468948152364983E-3</v>
      </c>
      <c r="U49" s="77"/>
      <c r="V49" s="66">
        <f>+V47/V75</f>
        <v>1.2831268817629339E-2</v>
      </c>
      <c r="W49" s="77"/>
      <c r="X49" s="66">
        <f>+X47/X75</f>
        <v>5.9653287785011821E-4</v>
      </c>
      <c r="Y49" s="77"/>
      <c r="Z49" s="66">
        <f>+Z47/Z75</f>
        <v>4.0010207104033524E-2</v>
      </c>
      <c r="AA49" s="77"/>
      <c r="AB49" s="66">
        <f>+AB47/AB75</f>
        <v>2.4626473043066678E-2</v>
      </c>
      <c r="AC49" s="77"/>
      <c r="AD49" s="66">
        <f>+AD47/AD75</f>
        <v>2.377284299887121E-2</v>
      </c>
      <c r="AE49" s="77"/>
      <c r="AF49" s="64">
        <f>+AF47/AF75</f>
        <v>3.4638818100792265E-2</v>
      </c>
      <c r="AG49" s="76"/>
      <c r="AH49" s="64">
        <f>+AH47/AH75</f>
        <v>9.27815167487148E-3</v>
      </c>
      <c r="AI49" s="76"/>
      <c r="AJ49" s="64">
        <f>+AJ47/AJ75</f>
        <v>1.51925582150004E-3</v>
      </c>
      <c r="AK49" s="76"/>
      <c r="AL49" s="64">
        <f>+AL47/AL75</f>
        <v>1.7218468435058051E-3</v>
      </c>
      <c r="AM49" s="76"/>
      <c r="AN49" s="64">
        <f>+AN47/AN75</f>
        <v>4.4114875547333126E-3</v>
      </c>
      <c r="AO49" s="76"/>
      <c r="AP49" s="66">
        <f>+AP47/AP75</f>
        <v>6.2138823614475546E-3</v>
      </c>
      <c r="AQ49" s="77"/>
      <c r="AR49" s="66">
        <f>+AR47/AR75</f>
        <v>1.278990976611657E-2</v>
      </c>
      <c r="AS49" s="77"/>
      <c r="AT49" s="66">
        <f>+AT47/AT75</f>
        <v>4.7493615548832519E-3</v>
      </c>
      <c r="AU49" s="77"/>
      <c r="AV49" s="66">
        <f>+AV47/AV75</f>
        <v>1.143225938677269E-3</v>
      </c>
      <c r="AW49" s="77"/>
      <c r="AX49" s="66">
        <f>+AX47/AX75</f>
        <v>4.1986805341569594E-2</v>
      </c>
      <c r="AY49" s="77"/>
      <c r="AZ49" s="66">
        <f>+AZ47/AZ75</f>
        <v>3.0919120317918269E-2</v>
      </c>
      <c r="BA49" s="77"/>
      <c r="BB49" s="66">
        <f>+BB47/BB75</f>
        <v>2.7411825877403106E-2</v>
      </c>
      <c r="BC49" s="77"/>
      <c r="BD49" s="66">
        <f>+BD47/BD75</f>
        <v>3.4915258618401057E-2</v>
      </c>
      <c r="BE49" s="77"/>
      <c r="BF49" s="66">
        <f>+BF47/BF75</f>
        <v>1.480419398814288E-2</v>
      </c>
      <c r="BG49" s="77"/>
      <c r="BH49" s="66">
        <f>+BH47/BH75</f>
        <v>4.1465210892907799E-3</v>
      </c>
      <c r="BI49" s="77"/>
      <c r="BJ49" s="66">
        <f>+BJ47/BJ75</f>
        <v>4.9442314203030583E-3</v>
      </c>
      <c r="BK49" s="77"/>
      <c r="BL49" s="66">
        <f>+BL47/BL75</f>
        <v>2.6787605061128952E-3</v>
      </c>
      <c r="BM49" s="77"/>
      <c r="BN49" s="66">
        <f>+BN47/BN75</f>
        <v>7.7514413533143053E-3</v>
      </c>
      <c r="BO49" s="77"/>
      <c r="BP49" s="66">
        <f>+BP47/BP75</f>
        <v>1.7861940923756273E-2</v>
      </c>
      <c r="BQ49" s="77"/>
      <c r="BR49" s="66">
        <f>+BR47/BR75</f>
        <v>7.4739116572970837E-3</v>
      </c>
      <c r="BS49" s="77"/>
      <c r="BT49" s="66">
        <f>+BT47/BT75</f>
        <v>2.2688155468290421E-3</v>
      </c>
      <c r="BU49" s="77"/>
      <c r="BV49" s="66">
        <f>+BV47/BV75</f>
        <v>5.71764202935829E-2</v>
      </c>
      <c r="BW49" s="77"/>
      <c r="BX49" s="66">
        <f>+BX47/BX75</f>
        <v>1.9900228503246766E-2</v>
      </c>
      <c r="BY49" s="77"/>
      <c r="BZ49" s="64">
        <f>+BZ47/BZ75</f>
        <v>5.6000504070596265E-2</v>
      </c>
      <c r="CA49" s="76"/>
      <c r="CB49" s="64">
        <f>+CB47/CB75</f>
        <v>6.0220997088686931E-2</v>
      </c>
      <c r="CC49" s="76"/>
      <c r="CD49" s="66">
        <f>+CD47/CD75</f>
        <v>2.5730540843093126E-2</v>
      </c>
      <c r="CE49" s="77"/>
      <c r="CF49" s="66">
        <f>+CF47/CF75</f>
        <v>1.429186725994098E-2</v>
      </c>
      <c r="CG49" s="77"/>
      <c r="CH49" s="66">
        <f>+CH47/CH75</f>
        <v>5.20166941836573E-3</v>
      </c>
      <c r="CI49" s="77"/>
      <c r="CJ49" s="66">
        <f>+CJ47/CJ75</f>
        <v>4.6927709298302941E-3</v>
      </c>
      <c r="CK49" s="77"/>
      <c r="CL49" s="66">
        <f>+CL47/CL75</f>
        <v>7.5847238855108363E-3</v>
      </c>
      <c r="CM49" s="77"/>
      <c r="CN49" s="66">
        <f>+CN47/CN75</f>
        <v>1.6958596841085426E-2</v>
      </c>
      <c r="CO49" s="77"/>
      <c r="CP49" s="66">
        <f>+CP47/CP75</f>
        <v>8.2634919284507342E-3</v>
      </c>
      <c r="CQ49" s="77"/>
      <c r="CR49" s="66">
        <f>+CR47/CR75</f>
        <v>6.5665275534168279E-3</v>
      </c>
      <c r="CS49" s="77"/>
      <c r="CT49" s="66">
        <f>+CT47/CT75</f>
        <v>6.9163478784942653E-2</v>
      </c>
      <c r="CU49" s="77"/>
      <c r="CV49" s="66">
        <f>+CV47/CV75</f>
        <v>2.137279246383458E-2</v>
      </c>
      <c r="CW49" s="77"/>
      <c r="CX49" s="66">
        <f>+CX47/CX75</f>
        <v>2.7555191789121285E-2</v>
      </c>
      <c r="CY49" s="77"/>
      <c r="CZ49" s="66">
        <f>+CZ47/CZ75</f>
        <v>4.3131341432246131E-2</v>
      </c>
      <c r="DA49" s="77"/>
      <c r="DB49" s="66">
        <f>+DB47/DB75</f>
        <v>1.4914362767910827E-2</v>
      </c>
      <c r="DC49" s="77"/>
      <c r="DD49" s="66">
        <f>+DD47/DD75</f>
        <v>1.315719198975899E-2</v>
      </c>
      <c r="DE49" s="77"/>
      <c r="DF49" s="66">
        <f>+DF47/DF75</f>
        <v>4.0891419684512733E-3</v>
      </c>
      <c r="DG49" s="77"/>
      <c r="DH49" s="74">
        <f>+DH47/DH75</f>
        <v>3.4465954123908413E-3</v>
      </c>
      <c r="DI49" s="78"/>
      <c r="DJ49" s="27"/>
    </row>
    <row r="50" spans="1:114" s="26" customFormat="1">
      <c r="A50" s="201" t="s">
        <v>72</v>
      </c>
      <c r="B50" s="64">
        <f>+B47/B77</f>
        <v>3.1176270439542679E-2</v>
      </c>
      <c r="C50" s="76"/>
      <c r="D50" s="66">
        <f>+D47/D77</f>
        <v>2.1106957869710473E-2</v>
      </c>
      <c r="E50" s="77"/>
      <c r="F50" s="66">
        <f>+F47/F77</f>
        <v>1.8462110672240257E-2</v>
      </c>
      <c r="G50" s="77"/>
      <c r="H50" s="66">
        <f>+H47/H77</f>
        <v>1.1797948397801192E-2</v>
      </c>
      <c r="I50" s="77"/>
      <c r="J50" s="66">
        <f>+J47/J77</f>
        <v>2.3209589918073779E-2</v>
      </c>
      <c r="K50" s="77"/>
      <c r="L50" s="66">
        <f>+L47/L77</f>
        <v>7.6328819199203901E-3</v>
      </c>
      <c r="M50" s="77"/>
      <c r="N50" s="66">
        <f>+N47/N77</f>
        <v>2.1996407685054504E-4</v>
      </c>
      <c r="O50" s="77"/>
      <c r="P50" s="66">
        <f>+P47/P77</f>
        <v>2.2564929395124385E-4</v>
      </c>
      <c r="Q50" s="77"/>
      <c r="R50" s="66">
        <f>+R47/R77</f>
        <v>2.7355834565170392E-3</v>
      </c>
      <c r="S50" s="77"/>
      <c r="T50" s="66">
        <f>+T47/T77</f>
        <v>4.1171896553330459E-3</v>
      </c>
      <c r="U50" s="77"/>
      <c r="V50" s="66">
        <f>+V47/V77</f>
        <v>9.822883116752501E-3</v>
      </c>
      <c r="W50" s="77"/>
      <c r="X50" s="66">
        <f>+X47/X77</f>
        <v>4.579297856568892E-4</v>
      </c>
      <c r="Y50" s="77"/>
      <c r="Z50" s="66">
        <f>+Z47/Z77</f>
        <v>3.0336015385972703E-2</v>
      </c>
      <c r="AA50" s="77"/>
      <c r="AB50" s="66">
        <f>+AB47/AB77</f>
        <v>2.0608809626628779E-2</v>
      </c>
      <c r="AC50" s="77"/>
      <c r="AD50" s="66">
        <f>+AD47/AD77</f>
        <v>1.7078185649319753E-2</v>
      </c>
      <c r="AE50" s="77"/>
      <c r="AF50" s="64">
        <f>+AF47/AF77</f>
        <v>2.9582887839844946E-2</v>
      </c>
      <c r="AG50" s="76"/>
      <c r="AH50" s="64">
        <f>+AH47/AH77</f>
        <v>8.0501306621654778E-3</v>
      </c>
      <c r="AI50" s="76"/>
      <c r="AJ50" s="64">
        <f>+AJ47/AJ77</f>
        <v>1.3554388062642804E-3</v>
      </c>
      <c r="AK50" s="76"/>
      <c r="AL50" s="64">
        <f>+AL47/AL77</f>
        <v>1.5303677870496862E-3</v>
      </c>
      <c r="AM50" s="76"/>
      <c r="AN50" s="64">
        <f>+AN47/AN77</f>
        <v>3.9366744838097859E-3</v>
      </c>
      <c r="AO50" s="76"/>
      <c r="AP50" s="66">
        <f>+AP47/AP77</f>
        <v>5.4586026137256691E-3</v>
      </c>
      <c r="AQ50" s="77"/>
      <c r="AR50" s="66">
        <f>+AR47/AR77</f>
        <v>1.1230377326712979E-2</v>
      </c>
      <c r="AS50" s="77"/>
      <c r="AT50" s="66">
        <f>+AT47/AT77</f>
        <v>4.1857199216129536E-3</v>
      </c>
      <c r="AU50" s="77"/>
      <c r="AV50" s="66">
        <f>+AV47/AV77</f>
        <v>1.0067019305749557E-3</v>
      </c>
      <c r="AW50" s="77"/>
      <c r="AX50" s="66">
        <f>+AX47/AX77</f>
        <v>3.6405253675858999E-2</v>
      </c>
      <c r="AY50" s="77"/>
      <c r="AZ50" s="66">
        <f>+AZ47/AZ77</f>
        <v>2.7633862531359868E-2</v>
      </c>
      <c r="BA50" s="77"/>
      <c r="BB50" s="66">
        <f>+BB47/BB77</f>
        <v>2.1078394306800967E-2</v>
      </c>
      <c r="BC50" s="77"/>
      <c r="BD50" s="66">
        <f>+BD47/BD77</f>
        <v>3.103281964474227E-2</v>
      </c>
      <c r="BE50" s="77"/>
      <c r="BF50" s="66">
        <f>+BF47/BF77</f>
        <v>1.313101121148094E-2</v>
      </c>
      <c r="BG50" s="77"/>
      <c r="BH50" s="66">
        <f>+BH47/BH77</f>
        <v>3.6660441055551027E-3</v>
      </c>
      <c r="BI50" s="77"/>
      <c r="BJ50" s="66">
        <f>+BJ47/BJ77</f>
        <v>4.439759114460113E-3</v>
      </c>
      <c r="BK50" s="77"/>
      <c r="BL50" s="66">
        <f>+BL47/BL77</f>
        <v>2.3394127365924458E-3</v>
      </c>
      <c r="BM50" s="77"/>
      <c r="BN50" s="66">
        <f>+BN47/BN77</f>
        <v>6.4353822607135115E-3</v>
      </c>
      <c r="BO50" s="77"/>
      <c r="BP50" s="66">
        <f>+BP47/BP77</f>
        <v>1.4934380036837527E-2</v>
      </c>
      <c r="BQ50" s="77"/>
      <c r="BR50" s="66">
        <f>+BR47/BR77</f>
        <v>6.2341396689886905E-3</v>
      </c>
      <c r="BS50" s="77"/>
      <c r="BT50" s="66">
        <f>+BT47/BT77</f>
        <v>1.9088189956863262E-3</v>
      </c>
      <c r="BU50" s="77"/>
      <c r="BV50" s="66">
        <f>+BV47/BV77</f>
        <v>4.7075681168039958E-2</v>
      </c>
      <c r="BW50" s="77"/>
      <c r="BX50" s="66">
        <f>+BX47/BX77</f>
        <v>1.7291669752592841E-2</v>
      </c>
      <c r="BY50" s="77"/>
      <c r="BZ50" s="64">
        <f>+BZ47/BZ77</f>
        <v>4.8659854443856988E-2</v>
      </c>
      <c r="CA50" s="76"/>
      <c r="CB50" s="64">
        <f>+CB47/CB77</f>
        <v>6.7397731411711209E-2</v>
      </c>
      <c r="CC50" s="76"/>
      <c r="CD50" s="66">
        <f>+CD47/CD77</f>
        <v>2.1120567622751323E-2</v>
      </c>
      <c r="CE50" s="77"/>
      <c r="CF50" s="66">
        <f>+CF47/CF77</f>
        <v>1.1719987874336894E-2</v>
      </c>
      <c r="CG50" s="77"/>
      <c r="CH50" s="66">
        <f>+CH47/CH77</f>
        <v>4.3577518771049841E-3</v>
      </c>
      <c r="CI50" s="77"/>
      <c r="CJ50" s="66">
        <f>+CJ47/CJ77</f>
        <v>3.8696610426078937E-3</v>
      </c>
      <c r="CK50" s="77"/>
      <c r="CL50" s="66">
        <f>+CL47/CL77</f>
        <v>6.0068650693670634E-3</v>
      </c>
      <c r="CM50" s="77"/>
      <c r="CN50" s="66">
        <f>+CN47/CN77</f>
        <v>1.3601947436727333E-2</v>
      </c>
      <c r="CO50" s="77"/>
      <c r="CP50" s="66">
        <f>+CP47/CP77</f>
        <v>6.6904123754234447E-3</v>
      </c>
      <c r="CQ50" s="77"/>
      <c r="CR50" s="66">
        <f>+CR47/CR77</f>
        <v>5.2898645618063662E-3</v>
      </c>
      <c r="CS50" s="77"/>
      <c r="CT50" s="66">
        <f>+CT47/CT77</f>
        <v>5.5266928851665148E-2</v>
      </c>
      <c r="CU50" s="77"/>
      <c r="CV50" s="66">
        <f>+CV47/CV77</f>
        <v>1.9057656098898503E-2</v>
      </c>
      <c r="CW50" s="77"/>
      <c r="CX50" s="66">
        <f>+CX47/CX77</f>
        <v>2.0730981258500446E-2</v>
      </c>
      <c r="CY50" s="77"/>
      <c r="CZ50" s="66">
        <f>+CZ47/CZ77</f>
        <v>3.6542845691106489E-2</v>
      </c>
      <c r="DA50" s="77"/>
      <c r="DB50" s="66">
        <f>+DB47/DB77</f>
        <v>1.2767584166207638E-2</v>
      </c>
      <c r="DC50" s="77"/>
      <c r="DD50" s="66">
        <f>+DD47/DD77</f>
        <v>1.1111742441342774E-2</v>
      </c>
      <c r="DE50" s="77"/>
      <c r="DF50" s="66">
        <f>+DF47/DF77</f>
        <v>3.5134210179583901E-3</v>
      </c>
      <c r="DG50" s="77"/>
      <c r="DH50" s="74">
        <f>+DH47/DH77</f>
        <v>2.961340265444307E-3</v>
      </c>
      <c r="DI50" s="78"/>
      <c r="DJ50" s="27"/>
    </row>
    <row r="51" spans="1:114" s="26" customFormat="1">
      <c r="A51" s="201"/>
      <c r="B51" s="64"/>
      <c r="C51" s="76"/>
      <c r="D51" s="66"/>
      <c r="E51" s="77"/>
      <c r="F51" s="66"/>
      <c r="G51" s="77"/>
      <c r="H51" s="66"/>
      <c r="I51" s="77"/>
      <c r="J51" s="66"/>
      <c r="K51" s="77"/>
      <c r="L51" s="66"/>
      <c r="M51" s="77"/>
      <c r="N51" s="66"/>
      <c r="O51" s="77"/>
      <c r="P51" s="66"/>
      <c r="Q51" s="77"/>
      <c r="R51" s="66"/>
      <c r="S51" s="77"/>
      <c r="T51" s="66"/>
      <c r="U51" s="77"/>
      <c r="V51" s="66"/>
      <c r="W51" s="77"/>
      <c r="X51" s="66"/>
      <c r="Y51" s="77"/>
      <c r="Z51" s="66"/>
      <c r="AA51" s="77"/>
      <c r="AB51" s="66"/>
      <c r="AC51" s="77"/>
      <c r="AD51" s="66"/>
      <c r="AE51" s="77"/>
      <c r="AF51" s="64"/>
      <c r="AG51" s="76"/>
      <c r="AH51" s="64"/>
      <c r="AI51" s="76"/>
      <c r="AJ51" s="64"/>
      <c r="AK51" s="76"/>
      <c r="AL51" s="64"/>
      <c r="AM51" s="76"/>
      <c r="AN51" s="64"/>
      <c r="AO51" s="76"/>
      <c r="AP51" s="66"/>
      <c r="AQ51" s="77"/>
      <c r="AR51" s="66"/>
      <c r="AS51" s="77"/>
      <c r="AT51" s="66"/>
      <c r="AU51" s="77"/>
      <c r="AV51" s="66"/>
      <c r="AW51" s="77"/>
      <c r="AX51" s="66"/>
      <c r="AY51" s="77"/>
      <c r="AZ51" s="66"/>
      <c r="BA51" s="77"/>
      <c r="BB51" s="66"/>
      <c r="BC51" s="77"/>
      <c r="BD51" s="66"/>
      <c r="BE51" s="77"/>
      <c r="BF51" s="66"/>
      <c r="BG51" s="77"/>
      <c r="BH51" s="66"/>
      <c r="BI51" s="77"/>
      <c r="BJ51" s="66"/>
      <c r="BK51" s="77"/>
      <c r="BL51" s="66"/>
      <c r="BM51" s="77"/>
      <c r="BN51" s="66"/>
      <c r="BO51" s="77"/>
      <c r="BP51" s="66"/>
      <c r="BQ51" s="77"/>
      <c r="BR51" s="66"/>
      <c r="BS51" s="77"/>
      <c r="BT51" s="66"/>
      <c r="BU51" s="77"/>
      <c r="BV51" s="66"/>
      <c r="BW51" s="77"/>
      <c r="BX51" s="66"/>
      <c r="BY51" s="77"/>
      <c r="BZ51" s="64"/>
      <c r="CA51" s="76"/>
      <c r="CB51" s="64"/>
      <c r="CC51" s="76"/>
      <c r="CD51" s="66"/>
      <c r="CE51" s="77"/>
      <c r="CF51" s="66"/>
      <c r="CG51" s="77"/>
      <c r="CH51" s="66"/>
      <c r="CI51" s="77"/>
      <c r="CJ51" s="66"/>
      <c r="CK51" s="77"/>
      <c r="CL51" s="66"/>
      <c r="CM51" s="77"/>
      <c r="CN51" s="66"/>
      <c r="CO51" s="77"/>
      <c r="CP51" s="66"/>
      <c r="CQ51" s="77"/>
      <c r="CR51" s="66"/>
      <c r="CS51" s="77"/>
      <c r="CT51" s="66"/>
      <c r="CU51" s="77"/>
      <c r="CV51" s="66"/>
      <c r="CW51" s="77"/>
      <c r="CX51" s="66"/>
      <c r="CY51" s="77"/>
      <c r="CZ51" s="66"/>
      <c r="DA51" s="77"/>
      <c r="DB51" s="66"/>
      <c r="DC51" s="77"/>
      <c r="DD51" s="66"/>
      <c r="DE51" s="77"/>
      <c r="DF51" s="66"/>
      <c r="DG51" s="77"/>
      <c r="DH51" s="74"/>
      <c r="DI51" s="78"/>
      <c r="DJ51" s="27"/>
    </row>
    <row r="52" spans="1:114" s="90" customFormat="1">
      <c r="A52" s="204" t="s">
        <v>73</v>
      </c>
      <c r="B52" s="94">
        <f t="shared" ref="B52:AQ52" si="10">+B59+B65</f>
        <v>39658.824235757165</v>
      </c>
      <c r="C52" s="52">
        <f t="shared" si="10"/>
        <v>1</v>
      </c>
      <c r="D52" s="95">
        <f t="shared" si="10"/>
        <v>40225.308111308368</v>
      </c>
      <c r="E52" s="54">
        <f t="shared" si="10"/>
        <v>1</v>
      </c>
      <c r="F52" s="95">
        <f t="shared" si="10"/>
        <v>40880.970533349799</v>
      </c>
      <c r="G52" s="54">
        <f t="shared" si="10"/>
        <v>1</v>
      </c>
      <c r="H52" s="95">
        <f t="shared" si="10"/>
        <v>41417.696084383795</v>
      </c>
      <c r="I52" s="54">
        <f t="shared" si="10"/>
        <v>1</v>
      </c>
      <c r="J52" s="95">
        <f t="shared" si="10"/>
        <v>41731.920195184408</v>
      </c>
      <c r="K52" s="54">
        <f t="shared" si="10"/>
        <v>1</v>
      </c>
      <c r="L52" s="95">
        <f t="shared" si="10"/>
        <v>41763.524700031601</v>
      </c>
      <c r="M52" s="54">
        <f t="shared" si="10"/>
        <v>1</v>
      </c>
      <c r="N52" s="95">
        <f t="shared" si="10"/>
        <v>42282.70184390941</v>
      </c>
      <c r="O52" s="54">
        <f t="shared" si="10"/>
        <v>1</v>
      </c>
      <c r="P52" s="95">
        <f t="shared" si="10"/>
        <v>42434.4592688505</v>
      </c>
      <c r="Q52" s="54">
        <f t="shared" si="10"/>
        <v>1</v>
      </c>
      <c r="R52" s="95">
        <f t="shared" si="10"/>
        <v>43190.749540413788</v>
      </c>
      <c r="S52" s="54">
        <f t="shared" si="10"/>
        <v>1</v>
      </c>
      <c r="T52" s="95">
        <f t="shared" si="10"/>
        <v>43278.853108518349</v>
      </c>
      <c r="U52" s="54">
        <f t="shared" si="10"/>
        <v>1</v>
      </c>
      <c r="V52" s="95">
        <f t="shared" si="10"/>
        <v>42941.619580879124</v>
      </c>
      <c r="W52" s="54">
        <f t="shared" si="10"/>
        <v>1</v>
      </c>
      <c r="X52" s="95">
        <f t="shared" si="10"/>
        <v>42885.107101311267</v>
      </c>
      <c r="Y52" s="54">
        <f t="shared" si="10"/>
        <v>0.99999999999999989</v>
      </c>
      <c r="Z52" s="95">
        <f t="shared" si="10"/>
        <v>42436.106805758252</v>
      </c>
      <c r="AA52" s="54">
        <f t="shared" si="10"/>
        <v>1</v>
      </c>
      <c r="AB52" s="95">
        <f t="shared" si="10"/>
        <v>42463.830143333333</v>
      </c>
      <c r="AC52" s="54">
        <f t="shared" si="10"/>
        <v>1</v>
      </c>
      <c r="AD52" s="95">
        <f t="shared" si="10"/>
        <v>42972.406598957976</v>
      </c>
      <c r="AE52" s="54">
        <f t="shared" si="10"/>
        <v>1</v>
      </c>
      <c r="AF52" s="94">
        <f t="shared" si="10"/>
        <v>42620.12373261679</v>
      </c>
      <c r="AG52" s="52">
        <f t="shared" si="10"/>
        <v>1</v>
      </c>
      <c r="AH52" s="94">
        <f t="shared" si="10"/>
        <v>42920.759462929156</v>
      </c>
      <c r="AI52" s="52">
        <f t="shared" si="10"/>
        <v>0.99999999999999989</v>
      </c>
      <c r="AJ52" s="94">
        <f t="shared" si="10"/>
        <v>42085.785394033053</v>
      </c>
      <c r="AK52" s="52">
        <f t="shared" si="10"/>
        <v>0.99999999999999989</v>
      </c>
      <c r="AL52" s="94">
        <f t="shared" si="10"/>
        <v>41767.324216472392</v>
      </c>
      <c r="AM52" s="52">
        <f t="shared" si="10"/>
        <v>1</v>
      </c>
      <c r="AN52" s="94">
        <f t="shared" si="10"/>
        <v>42541.313123953325</v>
      </c>
      <c r="AO52" s="52">
        <f t="shared" si="10"/>
        <v>1</v>
      </c>
      <c r="AP52" s="95">
        <f t="shared" si="10"/>
        <v>43782.765319063903</v>
      </c>
      <c r="AQ52" s="54">
        <f t="shared" si="10"/>
        <v>1</v>
      </c>
      <c r="AR52" s="95">
        <f t="shared" ref="AR52:BW52" si="11">+AR59+AR65</f>
        <v>44849.006599195971</v>
      </c>
      <c r="AS52" s="54">
        <f t="shared" si="11"/>
        <v>1</v>
      </c>
      <c r="AT52" s="95">
        <f t="shared" si="11"/>
        <v>45503.321450726609</v>
      </c>
      <c r="AU52" s="54">
        <f t="shared" si="11"/>
        <v>1</v>
      </c>
      <c r="AV52" s="95">
        <f t="shared" si="11"/>
        <v>46947.592419736589</v>
      </c>
      <c r="AW52" s="54">
        <f t="shared" si="11"/>
        <v>1</v>
      </c>
      <c r="AX52" s="95">
        <f t="shared" si="11"/>
        <v>47224.956643887963</v>
      </c>
      <c r="AY52" s="54">
        <f t="shared" si="11"/>
        <v>1</v>
      </c>
      <c r="AZ52" s="95">
        <f t="shared" si="11"/>
        <v>48922.988922012388</v>
      </c>
      <c r="BA52" s="54">
        <f t="shared" si="11"/>
        <v>1</v>
      </c>
      <c r="BB52" s="95">
        <f t="shared" si="11"/>
        <v>49049.671787640727</v>
      </c>
      <c r="BC52" s="54">
        <f t="shared" si="11"/>
        <v>1</v>
      </c>
      <c r="BD52" s="95">
        <f t="shared" si="11"/>
        <v>50313.223927227955</v>
      </c>
      <c r="BE52" s="54">
        <f t="shared" si="11"/>
        <v>0.99999999999999989</v>
      </c>
      <c r="BF52" s="95">
        <f t="shared" si="11"/>
        <v>52069.18166911068</v>
      </c>
      <c r="BG52" s="54">
        <f t="shared" si="11"/>
        <v>1</v>
      </c>
      <c r="BH52" s="95">
        <f t="shared" si="11"/>
        <v>52494.80376343106</v>
      </c>
      <c r="BI52" s="54">
        <f t="shared" si="11"/>
        <v>0.99999999999999989</v>
      </c>
      <c r="BJ52" s="95">
        <f t="shared" si="11"/>
        <v>52263.712118917058</v>
      </c>
      <c r="BK52" s="54">
        <f t="shared" si="11"/>
        <v>1</v>
      </c>
      <c r="BL52" s="95">
        <f t="shared" si="11"/>
        <v>52098.834637842796</v>
      </c>
      <c r="BM52" s="54">
        <f t="shared" si="11"/>
        <v>1</v>
      </c>
      <c r="BN52" s="95">
        <f t="shared" si="11"/>
        <v>52667.905442112904</v>
      </c>
      <c r="BO52" s="54">
        <f t="shared" si="11"/>
        <v>1</v>
      </c>
      <c r="BP52" s="95">
        <f t="shared" si="11"/>
        <v>52137.116067150957</v>
      </c>
      <c r="BQ52" s="54">
        <f t="shared" si="11"/>
        <v>1</v>
      </c>
      <c r="BR52" s="95">
        <f t="shared" si="11"/>
        <v>52724.689417841808</v>
      </c>
      <c r="BS52" s="54">
        <f t="shared" si="11"/>
        <v>1</v>
      </c>
      <c r="BT52" s="95">
        <f t="shared" si="11"/>
        <v>54047.937463178008</v>
      </c>
      <c r="BU52" s="54">
        <f t="shared" si="11"/>
        <v>1</v>
      </c>
      <c r="BV52" s="95">
        <f t="shared" si="11"/>
        <v>54919.196333269465</v>
      </c>
      <c r="BW52" s="54">
        <f t="shared" si="11"/>
        <v>1</v>
      </c>
      <c r="BX52" s="95">
        <f t="shared" ref="BX52:CM52" si="12">+BX59+BX65</f>
        <v>55918.289120426889</v>
      </c>
      <c r="BY52" s="54">
        <f t="shared" si="12"/>
        <v>1</v>
      </c>
      <c r="BZ52" s="94">
        <f t="shared" si="12"/>
        <v>55875.721746099058</v>
      </c>
      <c r="CA52" s="52">
        <f t="shared" si="12"/>
        <v>1</v>
      </c>
      <c r="CB52" s="94">
        <f t="shared" si="12"/>
        <v>56467.444865243553</v>
      </c>
      <c r="CC52" s="52">
        <f t="shared" si="12"/>
        <v>1</v>
      </c>
      <c r="CD52" s="95">
        <f t="shared" si="12"/>
        <v>56504.007118195557</v>
      </c>
      <c r="CE52" s="54">
        <f t="shared" si="12"/>
        <v>1</v>
      </c>
      <c r="CF52" s="95">
        <f t="shared" si="12"/>
        <v>55178.02423785151</v>
      </c>
      <c r="CG52" s="54">
        <f t="shared" si="12"/>
        <v>1</v>
      </c>
      <c r="CH52" s="95">
        <f t="shared" si="12"/>
        <v>55269.140691068082</v>
      </c>
      <c r="CI52" s="54">
        <f t="shared" si="12"/>
        <v>0.99999999999999989</v>
      </c>
      <c r="CJ52" s="95">
        <f t="shared" si="12"/>
        <v>55737.653878430421</v>
      </c>
      <c r="CK52" s="54">
        <f t="shared" si="12"/>
        <v>1</v>
      </c>
      <c r="CL52" s="95">
        <f t="shared" si="12"/>
        <v>56503.462735033827</v>
      </c>
      <c r="CM52" s="54">
        <f t="shared" si="12"/>
        <v>0.99999999999999989</v>
      </c>
      <c r="CN52" s="95">
        <f t="shared" ref="CN52:CU52" si="13">+CN59+CN65</f>
        <v>56370.047286629582</v>
      </c>
      <c r="CO52" s="54">
        <f t="shared" si="13"/>
        <v>1</v>
      </c>
      <c r="CP52" s="95">
        <f t="shared" si="13"/>
        <v>56994.84630796565</v>
      </c>
      <c r="CQ52" s="54">
        <f t="shared" si="13"/>
        <v>1</v>
      </c>
      <c r="CR52" s="95">
        <f t="shared" si="13"/>
        <v>57600.743883086412</v>
      </c>
      <c r="CS52" s="54">
        <f t="shared" si="13"/>
        <v>1</v>
      </c>
      <c r="CT52" s="95">
        <f t="shared" si="13"/>
        <v>57373.834511537745</v>
      </c>
      <c r="CU52" s="54">
        <f t="shared" si="13"/>
        <v>1</v>
      </c>
      <c r="CV52" s="95">
        <f t="shared" ref="CV52:CW52" si="14">+CV59+CV65</f>
        <v>57546.688080276632</v>
      </c>
      <c r="CW52" s="54">
        <f t="shared" si="14"/>
        <v>1</v>
      </c>
      <c r="CX52" s="95">
        <f t="shared" ref="CX52:CY52" si="15">+CX59+CX65</f>
        <v>58215.345485398429</v>
      </c>
      <c r="CY52" s="54">
        <f t="shared" si="15"/>
        <v>1</v>
      </c>
      <c r="CZ52" s="95">
        <f t="shared" ref="CZ52:DA52" si="16">+CZ59+CZ65</f>
        <v>58653.782831745644</v>
      </c>
      <c r="DA52" s="54">
        <f t="shared" si="16"/>
        <v>1</v>
      </c>
      <c r="DB52" s="95">
        <f t="shared" ref="DB52:DC52" si="17">+DB59+DB65</f>
        <v>58314.945929368114</v>
      </c>
      <c r="DC52" s="54">
        <f t="shared" si="17"/>
        <v>1</v>
      </c>
      <c r="DD52" s="95">
        <f t="shared" ref="DD52:DE52" si="18">+DD59+DD65</f>
        <v>58537.37869611106</v>
      </c>
      <c r="DE52" s="54">
        <f t="shared" si="18"/>
        <v>1</v>
      </c>
      <c r="DF52" s="95">
        <f t="shared" ref="DF52:DG52" si="19">+DF59+DF65</f>
        <v>58567.385679222774</v>
      </c>
      <c r="DG52" s="54">
        <f t="shared" si="19"/>
        <v>1</v>
      </c>
      <c r="DH52" s="97">
        <f t="shared" ref="DH52:DI52" si="20">+DH59+DH65</f>
        <v>58378.608139153141</v>
      </c>
      <c r="DI52" s="58">
        <f t="shared" si="20"/>
        <v>1</v>
      </c>
      <c r="DJ52" s="367"/>
    </row>
    <row r="53" spans="1:114" s="90" customFormat="1" ht="12.75" customHeight="1">
      <c r="A53" s="201" t="s">
        <v>53</v>
      </c>
      <c r="B53" s="64">
        <f>+B52/B72</f>
        <v>0.66911521517675643</v>
      </c>
      <c r="C53" s="65"/>
      <c r="D53" s="66"/>
      <c r="E53" s="67"/>
      <c r="F53" s="66"/>
      <c r="G53" s="67"/>
      <c r="H53" s="66"/>
      <c r="I53" s="67"/>
      <c r="J53" s="66"/>
      <c r="K53" s="67"/>
      <c r="L53" s="66"/>
      <c r="M53" s="67"/>
      <c r="N53" s="66"/>
      <c r="O53" s="67"/>
      <c r="P53" s="66"/>
      <c r="Q53" s="67"/>
      <c r="R53" s="66"/>
      <c r="S53" s="67"/>
      <c r="T53" s="66"/>
      <c r="U53" s="67"/>
      <c r="V53" s="66"/>
      <c r="W53" s="67"/>
      <c r="X53" s="66"/>
      <c r="Y53" s="67"/>
      <c r="Z53" s="66">
        <f>+Z52/Z72</f>
        <v>0.67627746598788974</v>
      </c>
      <c r="AA53" s="67"/>
      <c r="AB53" s="66">
        <v>0</v>
      </c>
      <c r="AC53" s="67"/>
      <c r="AD53" s="66">
        <v>0</v>
      </c>
      <c r="AE53" s="67"/>
      <c r="AF53" s="64">
        <v>0</v>
      </c>
      <c r="AG53" s="65"/>
      <c r="AH53" s="64">
        <v>0</v>
      </c>
      <c r="AI53" s="65"/>
      <c r="AJ53" s="64">
        <v>0</v>
      </c>
      <c r="AK53" s="65"/>
      <c r="AL53" s="64">
        <v>0</v>
      </c>
      <c r="AM53" s="65"/>
      <c r="AN53" s="64">
        <v>0</v>
      </c>
      <c r="AO53" s="65"/>
      <c r="AP53" s="66">
        <v>0</v>
      </c>
      <c r="AQ53" s="67"/>
      <c r="AR53" s="66">
        <v>0</v>
      </c>
      <c r="AS53" s="67"/>
      <c r="AT53" s="66">
        <v>0</v>
      </c>
      <c r="AU53" s="67"/>
      <c r="AV53" s="66">
        <v>0</v>
      </c>
      <c r="AW53" s="67"/>
      <c r="AX53" s="66">
        <f>+AX52/AX72</f>
        <v>0.62984833370541948</v>
      </c>
      <c r="AY53" s="67"/>
      <c r="AZ53" s="68" t="e">
        <f>+AZ52/AZ72</f>
        <v>#DIV/0!</v>
      </c>
      <c r="BA53" s="67"/>
      <c r="BB53" s="68" t="e">
        <f>+BB52/BB72</f>
        <v>#DIV/0!</v>
      </c>
      <c r="BC53" s="67"/>
      <c r="BD53" s="68" t="e">
        <f>+BD52/BD72</f>
        <v>#DIV/0!</v>
      </c>
      <c r="BE53" s="67"/>
      <c r="BF53" s="68" t="e">
        <f>+BF52/BF72</f>
        <v>#DIV/0!</v>
      </c>
      <c r="BG53" s="67"/>
      <c r="BH53" s="68" t="e">
        <f>+BH52/BH72</f>
        <v>#DIV/0!</v>
      </c>
      <c r="BI53" s="67"/>
      <c r="BJ53" s="68" t="e">
        <f>+BJ52/BJ72</f>
        <v>#DIV/0!</v>
      </c>
      <c r="BK53" s="67"/>
      <c r="BL53" s="68" t="e">
        <f>+BL52/BL72</f>
        <v>#DIV/0!</v>
      </c>
      <c r="BM53" s="67"/>
      <c r="BN53" s="68" t="e">
        <f>+BN52/BN72</f>
        <v>#DIV/0!</v>
      </c>
      <c r="BO53" s="67"/>
      <c r="BP53" s="68"/>
      <c r="BQ53" s="67"/>
      <c r="BR53" s="68"/>
      <c r="BS53" s="67"/>
      <c r="BT53" s="68"/>
      <c r="BU53" s="67"/>
      <c r="BV53" s="66">
        <f>+BV52/BV72</f>
        <v>0.61119265517910015</v>
      </c>
      <c r="BW53" s="67"/>
      <c r="BX53" s="66"/>
      <c r="BY53" s="67"/>
      <c r="BZ53" s="64"/>
      <c r="CA53" s="65"/>
      <c r="CB53" s="64"/>
      <c r="CC53" s="65"/>
      <c r="CD53" s="66"/>
      <c r="CE53" s="67"/>
      <c r="CF53" s="66"/>
      <c r="CG53" s="67"/>
      <c r="CH53" s="66"/>
      <c r="CI53" s="67"/>
      <c r="CJ53" s="66"/>
      <c r="CK53" s="67"/>
      <c r="CL53" s="66"/>
      <c r="CM53" s="67"/>
      <c r="CN53" s="66"/>
      <c r="CO53" s="67"/>
      <c r="CP53" s="66"/>
      <c r="CQ53" s="67"/>
      <c r="CR53" s="66"/>
      <c r="CS53" s="67"/>
      <c r="CT53" s="66">
        <f>+CT52/CT72</f>
        <v>0.59753393164452795</v>
      </c>
      <c r="CU53" s="67"/>
      <c r="CV53" s="66"/>
      <c r="CW53" s="67"/>
      <c r="CX53" s="66"/>
      <c r="CY53" s="67"/>
      <c r="CZ53" s="66"/>
      <c r="DA53" s="67"/>
      <c r="DB53" s="66"/>
      <c r="DC53" s="67"/>
      <c r="DD53" s="66"/>
      <c r="DE53" s="67"/>
      <c r="DF53" s="66"/>
      <c r="DG53" s="67"/>
      <c r="DH53" s="74"/>
      <c r="DI53" s="70"/>
      <c r="DJ53" s="94"/>
    </row>
    <row r="54" spans="1:114" s="90" customFormat="1" ht="12.75" customHeight="1">
      <c r="A54" s="201" t="s">
        <v>74</v>
      </c>
      <c r="B54" s="64">
        <f>+B52/B74</f>
        <v>3.3874716408932022</v>
      </c>
      <c r="C54" s="52"/>
      <c r="D54" s="66">
        <v>0</v>
      </c>
      <c r="E54" s="54"/>
      <c r="F54" s="66">
        <v>0</v>
      </c>
      <c r="G54" s="54"/>
      <c r="H54" s="66">
        <v>0</v>
      </c>
      <c r="I54" s="54"/>
      <c r="J54" s="66">
        <v>0</v>
      </c>
      <c r="K54" s="54"/>
      <c r="L54" s="66">
        <v>0</v>
      </c>
      <c r="M54" s="54"/>
      <c r="N54" s="66">
        <v>0</v>
      </c>
      <c r="O54" s="54"/>
      <c r="P54" s="66">
        <v>0</v>
      </c>
      <c r="Q54" s="54"/>
      <c r="R54" s="66">
        <v>0</v>
      </c>
      <c r="S54" s="54"/>
      <c r="T54" s="66">
        <v>0</v>
      </c>
      <c r="U54" s="54"/>
      <c r="V54" s="66">
        <v>0</v>
      </c>
      <c r="W54" s="54"/>
      <c r="X54" s="66">
        <v>0</v>
      </c>
      <c r="Y54" s="54"/>
      <c r="Z54" s="66">
        <f>+Z52/Z74</f>
        <v>2.9314801606630461</v>
      </c>
      <c r="AA54" s="54"/>
      <c r="AB54" s="66">
        <v>0</v>
      </c>
      <c r="AC54" s="54"/>
      <c r="AD54" s="66">
        <v>0</v>
      </c>
      <c r="AE54" s="54"/>
      <c r="AF54" s="64">
        <v>0</v>
      </c>
      <c r="AG54" s="52"/>
      <c r="AH54" s="64">
        <v>0</v>
      </c>
      <c r="AI54" s="52"/>
      <c r="AJ54" s="64">
        <v>0</v>
      </c>
      <c r="AK54" s="52"/>
      <c r="AL54" s="64">
        <v>0</v>
      </c>
      <c r="AM54" s="52"/>
      <c r="AN54" s="64">
        <v>0</v>
      </c>
      <c r="AO54" s="52"/>
      <c r="AP54" s="66">
        <v>0</v>
      </c>
      <c r="AQ54" s="54"/>
      <c r="AR54" s="66">
        <v>0</v>
      </c>
      <c r="AS54" s="54"/>
      <c r="AT54" s="66">
        <v>0</v>
      </c>
      <c r="AU54" s="54"/>
      <c r="AV54" s="66">
        <v>0</v>
      </c>
      <c r="AW54" s="54"/>
      <c r="AX54" s="66">
        <f>+AX52/AX74</f>
        <v>2.8577194285093226</v>
      </c>
      <c r="AY54" s="54"/>
      <c r="AZ54" s="68" t="e">
        <f>+AZ52/AZ74</f>
        <v>#DIV/0!</v>
      </c>
      <c r="BA54" s="54"/>
      <c r="BB54" s="68" t="e">
        <f>+BB52/BB74</f>
        <v>#DIV/0!</v>
      </c>
      <c r="BC54" s="54"/>
      <c r="BD54" s="68" t="e">
        <f>+BD52/BD74</f>
        <v>#DIV/0!</v>
      </c>
      <c r="BE54" s="54"/>
      <c r="BF54" s="68" t="e">
        <f>+BF52/BF74</f>
        <v>#DIV/0!</v>
      </c>
      <c r="BG54" s="54"/>
      <c r="BH54" s="68" t="e">
        <f>+BH52/BH74</f>
        <v>#DIV/0!</v>
      </c>
      <c r="BI54" s="54"/>
      <c r="BJ54" s="68" t="e">
        <f>+BJ52/BJ74</f>
        <v>#DIV/0!</v>
      </c>
      <c r="BK54" s="54"/>
      <c r="BL54" s="68" t="e">
        <f>+BL52/BL74</f>
        <v>#DIV/0!</v>
      </c>
      <c r="BM54" s="54"/>
      <c r="BN54" s="68" t="e">
        <f>+BN52/BN74</f>
        <v>#DIV/0!</v>
      </c>
      <c r="BO54" s="54"/>
      <c r="BP54" s="68"/>
      <c r="BQ54" s="54"/>
      <c r="BR54" s="68"/>
      <c r="BS54" s="54"/>
      <c r="BT54" s="68"/>
      <c r="BU54" s="54"/>
      <c r="BV54" s="66">
        <f>+BV52/BV74</f>
        <v>2.9208454372168311</v>
      </c>
      <c r="BW54" s="54"/>
      <c r="BX54" s="66"/>
      <c r="BY54" s="54"/>
      <c r="BZ54" s="64"/>
      <c r="CA54" s="52"/>
      <c r="CB54" s="64"/>
      <c r="CC54" s="52"/>
      <c r="CD54" s="66"/>
      <c r="CE54" s="54"/>
      <c r="CF54" s="66"/>
      <c r="CG54" s="54"/>
      <c r="CH54" s="66"/>
      <c r="CI54" s="54"/>
      <c r="CJ54" s="66"/>
      <c r="CK54" s="54"/>
      <c r="CL54" s="66"/>
      <c r="CM54" s="54"/>
      <c r="CN54" s="66"/>
      <c r="CO54" s="54"/>
      <c r="CP54" s="66"/>
      <c r="CQ54" s="54"/>
      <c r="CR54" s="66"/>
      <c r="CS54" s="54"/>
      <c r="CT54" s="66">
        <f>+CT52/CT74</f>
        <v>2.7829760628413731</v>
      </c>
      <c r="CU54" s="54"/>
      <c r="CV54" s="66"/>
      <c r="CW54" s="54"/>
      <c r="CX54" s="66"/>
      <c r="CY54" s="54"/>
      <c r="CZ54" s="66"/>
      <c r="DA54" s="54"/>
      <c r="DB54" s="66"/>
      <c r="DC54" s="54"/>
      <c r="DD54" s="66"/>
      <c r="DE54" s="54"/>
      <c r="DF54" s="66"/>
      <c r="DG54" s="54"/>
      <c r="DH54" s="74"/>
      <c r="DI54" s="58"/>
      <c r="DJ54" s="117"/>
    </row>
    <row r="55" spans="1:114" s="90" customFormat="1" ht="12.75" customHeight="1">
      <c r="A55" s="201" t="s">
        <v>71</v>
      </c>
      <c r="B55" s="64">
        <f>+B52/B75</f>
        <v>5.2015001973434822</v>
      </c>
      <c r="C55" s="52"/>
      <c r="D55" s="66">
        <f>+D52/D75</f>
        <v>51.053204128990139</v>
      </c>
      <c r="E55" s="54"/>
      <c r="F55" s="66">
        <f>+F52/F75</f>
        <v>27.744761983618023</v>
      </c>
      <c r="G55" s="54"/>
      <c r="H55" s="66">
        <f>+H52/H75</f>
        <v>14.658272871301154</v>
      </c>
      <c r="I55" s="54"/>
      <c r="J55" s="66">
        <f>+J52/J75</f>
        <v>11.729214147175385</v>
      </c>
      <c r="K55" s="54"/>
      <c r="L55" s="66">
        <f>+L52/L75</f>
        <v>11.73809694009827</v>
      </c>
      <c r="M55" s="54"/>
      <c r="N55" s="66">
        <f>+N52/N75</f>
        <v>8.3488703606595251</v>
      </c>
      <c r="O55" s="54"/>
      <c r="P55" s="66">
        <f>+P52/P75</f>
        <v>7.3553913667412916</v>
      </c>
      <c r="Q55" s="54"/>
      <c r="R55" s="66">
        <f>+R52/R75</f>
        <v>6.7261050662689179</v>
      </c>
      <c r="S55" s="54"/>
      <c r="T55" s="66">
        <f>+T52/T75</f>
        <v>5.9832554930497199</v>
      </c>
      <c r="U55" s="54"/>
      <c r="V55" s="66">
        <f>+V52/V75</f>
        <v>5.4663515660583277</v>
      </c>
      <c r="W55" s="54"/>
      <c r="X55" s="66">
        <f>+X52/X75</f>
        <v>4.9092634451522423</v>
      </c>
      <c r="Y55" s="54"/>
      <c r="Z55" s="66">
        <f>+Z52/Z75</f>
        <v>4.3154093663591748</v>
      </c>
      <c r="AA55" s="54"/>
      <c r="AB55" s="66">
        <f>+AB52/AB75</f>
        <v>44.87320701383036</v>
      </c>
      <c r="AC55" s="54"/>
      <c r="AD55" s="66">
        <f>+AD52/AD75</f>
        <v>25.156997655697783</v>
      </c>
      <c r="AE55" s="54"/>
      <c r="AF55" s="64">
        <f>+AF52/AF75</f>
        <v>14.682334432723078</v>
      </c>
      <c r="AG55" s="52"/>
      <c r="AH55" s="64">
        <f>+AH52/AH75</f>
        <v>12.022067739895133</v>
      </c>
      <c r="AI55" s="52"/>
      <c r="AJ55" s="64">
        <f>+AJ52/AJ75</f>
        <v>10.053634040999754</v>
      </c>
      <c r="AK55" s="52"/>
      <c r="AL55" s="64">
        <f>+AL52/AL75</f>
        <v>8.1889344891461491</v>
      </c>
      <c r="AM55" s="52"/>
      <c r="AN55" s="64">
        <f>+AN52/AN75</f>
        <v>6.9465028108422482</v>
      </c>
      <c r="AO55" s="52"/>
      <c r="AP55" s="66">
        <f>+AP52/AP75</f>
        <v>6.0039838830873036</v>
      </c>
      <c r="AQ55" s="54"/>
      <c r="AR55" s="66">
        <f>+AR52/AR75</f>
        <v>5.1690518654257884</v>
      </c>
      <c r="AS55" s="54"/>
      <c r="AT55" s="66">
        <f>+AT52/AT75</f>
        <v>4.7131362410481428</v>
      </c>
      <c r="AU55" s="54"/>
      <c r="AV55" s="66">
        <f>+AV52/AV75</f>
        <v>4.3580721237622857</v>
      </c>
      <c r="AW55" s="54"/>
      <c r="AX55" s="66">
        <f>+AX52/AX75</f>
        <v>3.8485408708301478</v>
      </c>
      <c r="AY55" s="54"/>
      <c r="AZ55" s="66">
        <f>+AZ52/AZ75</f>
        <v>40.29728282376599</v>
      </c>
      <c r="BA55" s="54"/>
      <c r="BB55" s="66">
        <f>+BB52/BB75</f>
        <v>23.843896089452333</v>
      </c>
      <c r="BC55" s="54"/>
      <c r="BD55" s="66">
        <f>+BD52/BD75</f>
        <v>13.57219178559709</v>
      </c>
      <c r="BE55" s="54"/>
      <c r="BF55" s="66">
        <f>+BF52/BF75</f>
        <v>11.384804127426387</v>
      </c>
      <c r="BG55" s="54"/>
      <c r="BH55" s="66">
        <f>+BH52/BH75</f>
        <v>9.4621908306786793</v>
      </c>
      <c r="BI55" s="54"/>
      <c r="BJ55" s="66">
        <f>+BJ52/BJ75</f>
        <v>7.8021980334659098</v>
      </c>
      <c r="BK55" s="54"/>
      <c r="BL55" s="66">
        <f>+BL52/BL75</f>
        <v>6.7790893506937797</v>
      </c>
      <c r="BM55" s="54"/>
      <c r="BN55" s="66">
        <f>+BN52/BN75</f>
        <v>6.0412499886434201</v>
      </c>
      <c r="BO55" s="54"/>
      <c r="BP55" s="66">
        <f>+BP52/BP75</f>
        <v>5.313221293182842</v>
      </c>
      <c r="BQ55" s="54"/>
      <c r="BR55" s="66">
        <f>+BR52/BR75</f>
        <v>4.8319254913029388</v>
      </c>
      <c r="BS55" s="54"/>
      <c r="BT55" s="66">
        <f>+BT52/BT75</f>
        <v>4.5389968455252729</v>
      </c>
      <c r="BU55" s="54"/>
      <c r="BV55" s="66">
        <f>+BV52/BV75</f>
        <v>4.0087469593479375</v>
      </c>
      <c r="BW55" s="54"/>
      <c r="BX55" s="66">
        <f>+BX52/BX75</f>
        <v>43.18454959245846</v>
      </c>
      <c r="BY55" s="54"/>
      <c r="BZ55" s="64">
        <f>+BZ52/BZ75</f>
        <v>42.959353915914789</v>
      </c>
      <c r="CA55" s="52"/>
      <c r="CB55" s="64">
        <f>+CB52/CB75</f>
        <v>23.773052390389822</v>
      </c>
      <c r="CC55" s="52"/>
      <c r="CD55" s="66">
        <f>+CD52/CD75</f>
        <v>11.460398084488627</v>
      </c>
      <c r="CE55" s="54"/>
      <c r="CF55" s="66">
        <f>+CF52/CF75</f>
        <v>9.6561512859948859</v>
      </c>
      <c r="CG55" s="54"/>
      <c r="CH55" s="66">
        <f>+CH52/CH75</f>
        <v>7.8330150428310343</v>
      </c>
      <c r="CI55" s="54"/>
      <c r="CJ55" s="66">
        <f>+CJ52/CJ75</f>
        <v>6.8186611559245005</v>
      </c>
      <c r="CK55" s="54"/>
      <c r="CL55" s="66">
        <f>+CL52/CL75</f>
        <v>6.1336871769691923</v>
      </c>
      <c r="CM55" s="54"/>
      <c r="CN55" s="66">
        <f>+CN52/CN75</f>
        <v>5.3682352547408945</v>
      </c>
      <c r="CO55" s="54"/>
      <c r="CP55" s="66">
        <f>+CP52/CP75</f>
        <v>4.8458620578508276</v>
      </c>
      <c r="CQ55" s="54"/>
      <c r="CR55" s="66">
        <f>+CR52/CR75</f>
        <v>4.4664436402504872</v>
      </c>
      <c r="CS55" s="54"/>
      <c r="CT55" s="66">
        <f>+CT52/CT75</f>
        <v>3.964687305125012</v>
      </c>
      <c r="CU55" s="54"/>
      <c r="CV55" s="66">
        <f>+CV52/CV75</f>
        <v>42.011244561806144</v>
      </c>
      <c r="CW55" s="54"/>
      <c r="CX55" s="66">
        <f>+CX52/CX75</f>
        <v>24.500107732305285</v>
      </c>
      <c r="CY55" s="54"/>
      <c r="CZ55" s="66">
        <f>+CZ52/CZ75</f>
        <v>14.601989820284723</v>
      </c>
      <c r="DA55" s="54"/>
      <c r="DB55" s="66">
        <f>+DB52/DB75</f>
        <v>11.478285485539091</v>
      </c>
      <c r="DC55" s="54"/>
      <c r="DD55" s="66">
        <f>+DD52/DD75</f>
        <v>9.5536174028191141</v>
      </c>
      <c r="DE55" s="54"/>
      <c r="DF55" s="66">
        <f>+DF52/DF75</f>
        <v>7.8622014409211838</v>
      </c>
      <c r="DG55" s="54"/>
      <c r="DH55" s="74">
        <f>+DH52/DH75</f>
        <v>7.8514043668201259</v>
      </c>
      <c r="DI55" s="58"/>
      <c r="DJ55" s="117"/>
    </row>
    <row r="56" spans="1:114" s="90" customFormat="1" ht="12.75" customHeight="1">
      <c r="A56" s="201" t="s">
        <v>75</v>
      </c>
      <c r="B56" s="64">
        <f>+B52/B76</f>
        <v>5.6248966413970063</v>
      </c>
      <c r="C56" s="52"/>
      <c r="D56" s="66">
        <f>+D52/D76</f>
        <v>54.491145119380477</v>
      </c>
      <c r="E56" s="54"/>
      <c r="F56" s="66">
        <f>+F52/F76</f>
        <v>31.431735650738297</v>
      </c>
      <c r="G56" s="54"/>
      <c r="H56" s="66">
        <f>+H52/H76</f>
        <v>17.35451477347203</v>
      </c>
      <c r="I56" s="54"/>
      <c r="J56" s="66">
        <f>+J52/J76</f>
        <v>13.820777224961066</v>
      </c>
      <c r="K56" s="54"/>
      <c r="L56" s="66">
        <f>+L52/L76</f>
        <v>13.831244004796631</v>
      </c>
      <c r="M56" s="54"/>
      <c r="N56" s="66">
        <f>+N52/N76</f>
        <v>9.6761575173692016</v>
      </c>
      <c r="O56" s="54"/>
      <c r="P56" s="66">
        <f>+P52/P76</f>
        <v>8.4908464251344995</v>
      </c>
      <c r="Q56" s="54"/>
      <c r="R56" s="66">
        <f>+R52/R76</f>
        <v>7.7573510474913316</v>
      </c>
      <c r="S56" s="54"/>
      <c r="T56" s="66">
        <f>+T52/T76</f>
        <v>6.8493169649607575</v>
      </c>
      <c r="U56" s="54"/>
      <c r="V56" s="66">
        <f>+V52/V76</f>
        <v>6.249818775995629</v>
      </c>
      <c r="W56" s="54"/>
      <c r="X56" s="66">
        <f>+X52/X76</f>
        <v>5.6022036933738013</v>
      </c>
      <c r="Y56" s="54"/>
      <c r="Z56" s="66">
        <f>+Z52/Z76</f>
        <v>4.8995275677490886</v>
      </c>
      <c r="AA56" s="54"/>
      <c r="AB56" s="66">
        <f>+AB52/AB76</f>
        <v>50.530044477252254</v>
      </c>
      <c r="AC56" s="54"/>
      <c r="AD56" s="66">
        <f>+AD52/AD76</f>
        <v>28.312675052876024</v>
      </c>
      <c r="AE56" s="54"/>
      <c r="AF56" s="64">
        <f>+AF52/AF76</f>
        <v>16.374829687571605</v>
      </c>
      <c r="AG56" s="52"/>
      <c r="AH56" s="64">
        <f>+AH52/AH76</f>
        <v>13.594705079399322</v>
      </c>
      <c r="AI56" s="52"/>
      <c r="AJ56" s="64">
        <f>+AJ52/AJ76</f>
        <v>11.741262753267897</v>
      </c>
      <c r="AK56" s="52"/>
      <c r="AL56" s="64">
        <f>+AL52/AL76</f>
        <v>9.506084871191721</v>
      </c>
      <c r="AM56" s="52"/>
      <c r="AN56" s="64">
        <f>+AN52/AN76</f>
        <v>8.0111265830336933</v>
      </c>
      <c r="AO56" s="52"/>
      <c r="AP56" s="66">
        <f>+AP52/AP76</f>
        <v>7.1665355796712111</v>
      </c>
      <c r="AQ56" s="54"/>
      <c r="AR56" s="66">
        <f>+AR52/AR76</f>
        <v>6.1303488218096529</v>
      </c>
      <c r="AS56" s="54"/>
      <c r="AT56" s="66">
        <f>+AT52/AT76</f>
        <v>5.5594894461130568</v>
      </c>
      <c r="AU56" s="54"/>
      <c r="AV56" s="66">
        <f>+AV52/AV76</f>
        <v>5.1185021097664904</v>
      </c>
      <c r="AW56" s="54"/>
      <c r="AX56" s="66">
        <f>+AX52/AX76</f>
        <v>4.47151154850628</v>
      </c>
      <c r="AY56" s="54"/>
      <c r="AZ56" s="66">
        <f>+AZ52/AZ76</f>
        <v>45.453987097489673</v>
      </c>
      <c r="BA56" s="54"/>
      <c r="BB56" s="66">
        <f>+BB52/BB76</f>
        <v>26.922186908217114</v>
      </c>
      <c r="BC56" s="54"/>
      <c r="BD56" s="66">
        <f>+BD52/BD76</f>
        <v>15.063610731443017</v>
      </c>
      <c r="BE56" s="54"/>
      <c r="BF56" s="66">
        <f>+BF52/BF76</f>
        <v>12.693026507969998</v>
      </c>
      <c r="BG56" s="54"/>
      <c r="BH56" s="66">
        <f>+BH52/BH76</f>
        <v>10.569647785325303</v>
      </c>
      <c r="BI56" s="54"/>
      <c r="BJ56" s="66">
        <f>+BJ52/BJ76</f>
        <v>8.701977513303035</v>
      </c>
      <c r="BK56" s="54"/>
      <c r="BL56" s="66">
        <f>+BL52/BL76</f>
        <v>7.5725597776486042</v>
      </c>
      <c r="BM56" s="54"/>
      <c r="BN56" s="66">
        <f>+BN52/BN76</f>
        <v>6.7562648813389865</v>
      </c>
      <c r="BO56" s="54"/>
      <c r="BP56" s="66">
        <f>+BP52/BP76</f>
        <v>5.9303003440832827</v>
      </c>
      <c r="BQ56" s="54"/>
      <c r="BR56" s="66">
        <f>+BR52/BR76</f>
        <v>5.3955288804592785</v>
      </c>
      <c r="BS56" s="54"/>
      <c r="BT56" s="66">
        <f>+BT52/BT76</f>
        <v>5.0809383936584638</v>
      </c>
      <c r="BU56" s="54"/>
      <c r="BV56" s="66">
        <f>+BV52/BV76</f>
        <v>4.477880231600853</v>
      </c>
      <c r="BW56" s="54"/>
      <c r="BX56" s="66">
        <f>+BX52/BX76</f>
        <v>49.110223383714953</v>
      </c>
      <c r="BY56" s="54"/>
      <c r="BZ56" s="64">
        <f>+BZ52/BZ76</f>
        <v>48.854126930597431</v>
      </c>
      <c r="CA56" s="52"/>
      <c r="CB56" s="64">
        <f>+CB52/CB76</f>
        <v>26.895214189008165</v>
      </c>
      <c r="CC56" s="52"/>
      <c r="CD56" s="66">
        <f>+CD52/CD76</f>
        <v>12.887156778692431</v>
      </c>
      <c r="CE56" s="54"/>
      <c r="CF56" s="66">
        <f>+CF52/CF76</f>
        <v>10.881434330204309</v>
      </c>
      <c r="CG56" s="54"/>
      <c r="CH56" s="66">
        <f>+CH52/CH76</f>
        <v>8.8175435376692235</v>
      </c>
      <c r="CI56" s="54"/>
      <c r="CJ56" s="66">
        <f>+CJ52/CJ76</f>
        <v>7.6739442778241891</v>
      </c>
      <c r="CK56" s="54"/>
      <c r="CL56" s="66">
        <f>+CL52/CL76</f>
        <v>6.9171805393400092</v>
      </c>
      <c r="CM56" s="54"/>
      <c r="CN56" s="66">
        <f>+CN52/CN76</f>
        <v>6.0675447962696492</v>
      </c>
      <c r="CO56" s="54"/>
      <c r="CP56" s="66">
        <f>+CP52/CP76</f>
        <v>5.4681122952651675</v>
      </c>
      <c r="CQ56" s="54"/>
      <c r="CR56" s="66">
        <f>+CR52/CR76</f>
        <v>5.0446747923490349</v>
      </c>
      <c r="CS56" s="54"/>
      <c r="CT56" s="66">
        <f>+CT52/CT76</f>
        <v>4.4624516467298676</v>
      </c>
      <c r="CU56" s="54"/>
      <c r="CV56" s="66">
        <f>+CV52/CV76</f>
        <v>47.635148488185507</v>
      </c>
      <c r="CW56" s="54"/>
      <c r="CX56" s="66">
        <f>+CX52/CX76</f>
        <v>27.870288713985122</v>
      </c>
      <c r="CY56" s="54"/>
      <c r="CZ56" s="66">
        <f>+CZ52/CZ76</f>
        <v>16.377785033335325</v>
      </c>
      <c r="DA56" s="54"/>
      <c r="DB56" s="66">
        <f>+DB52/DB76</f>
        <v>12.909837499407944</v>
      </c>
      <c r="DC56" s="54"/>
      <c r="DD56" s="66">
        <f>+DD52/DD76</f>
        <v>10.771546267338875</v>
      </c>
      <c r="DE56" s="54"/>
      <c r="DF56" s="66">
        <f>+DF52/DF76</f>
        <v>8.8375758940296141</v>
      </c>
      <c r="DG56" s="54"/>
      <c r="DH56" s="74">
        <f>+DH52/DH76</f>
        <v>8.8254393490023002</v>
      </c>
      <c r="DI56" s="58"/>
      <c r="DJ56" s="117"/>
    </row>
    <row r="57" spans="1:114" s="90" customFormat="1" ht="12.75" customHeight="1">
      <c r="A57" s="201" t="s">
        <v>72</v>
      </c>
      <c r="B57" s="64">
        <f>+B52/B77</f>
        <v>3.1786958192154251</v>
      </c>
      <c r="C57" s="52"/>
      <c r="D57" s="66">
        <f>+D52/D77</f>
        <v>36.977342339267359</v>
      </c>
      <c r="E57" s="54"/>
      <c r="F57" s="66">
        <f>+F52/F77</f>
        <v>18.431659310650819</v>
      </c>
      <c r="G57" s="54"/>
      <c r="H57" s="66">
        <f>+H52/H77</f>
        <v>11.896248696917491</v>
      </c>
      <c r="I57" s="54"/>
      <c r="J57" s="66">
        <f>+J52/J77</f>
        <v>9.6454262047942905</v>
      </c>
      <c r="K57" s="54"/>
      <c r="L57" s="66">
        <f>+L52/L77</f>
        <v>9.6527308990862597</v>
      </c>
      <c r="M57" s="54"/>
      <c r="N57" s="66">
        <f>+N52/N77</f>
        <v>6.7373221065988567</v>
      </c>
      <c r="O57" s="54"/>
      <c r="P57" s="66">
        <f>+P52/P77</f>
        <v>5.7824955475854178</v>
      </c>
      <c r="Q57" s="54"/>
      <c r="R57" s="66">
        <f>+R52/R77</f>
        <v>5.0546796606567446</v>
      </c>
      <c r="S57" s="54"/>
      <c r="T57" s="66">
        <f>+T52/T77</f>
        <v>4.5043757839514633</v>
      </c>
      <c r="U57" s="54"/>
      <c r="V57" s="66">
        <f>+V52/V77</f>
        <v>4.184725086165602</v>
      </c>
      <c r="W57" s="54"/>
      <c r="X57" s="66">
        <f>+X52/X77</f>
        <v>3.7686069630794323</v>
      </c>
      <c r="Y57" s="54"/>
      <c r="Z57" s="66">
        <f>+Z52/Z77</f>
        <v>3.2719731890976655</v>
      </c>
      <c r="AA57" s="54"/>
      <c r="AB57" s="66">
        <f>+AB52/AB77</f>
        <v>37.552408705342238</v>
      </c>
      <c r="AC57" s="54"/>
      <c r="AD57" s="66">
        <f>+AD52/AD77</f>
        <v>18.072549268251535</v>
      </c>
      <c r="AE57" s="54"/>
      <c r="AF57" s="64">
        <f>+AF52/AF77</f>
        <v>12.539280395955712</v>
      </c>
      <c r="AG57" s="52"/>
      <c r="AH57" s="64">
        <f>+AH52/AH77</f>
        <v>10.430872389990412</v>
      </c>
      <c r="AI57" s="52"/>
      <c r="AJ57" s="64">
        <f>+AJ52/AJ77</f>
        <v>8.9695794021680353</v>
      </c>
      <c r="AK57" s="52"/>
      <c r="AL57" s="64">
        <f>+AL52/AL77</f>
        <v>7.2782789013529312</v>
      </c>
      <c r="AM57" s="52"/>
      <c r="AN57" s="64">
        <f>+AN52/AN77</f>
        <v>6.1988433669759697</v>
      </c>
      <c r="AO57" s="52"/>
      <c r="AP57" s="66">
        <f>+AP52/AP77</f>
        <v>5.2742166990996004</v>
      </c>
      <c r="AQ57" s="54"/>
      <c r="AR57" s="66">
        <f>+AR52/AR77</f>
        <v>4.538765631003133</v>
      </c>
      <c r="AS57" s="54"/>
      <c r="AT57" s="66">
        <f>+AT52/AT77</f>
        <v>4.1537937319484941</v>
      </c>
      <c r="AU57" s="54"/>
      <c r="AV57" s="66">
        <f>+AV52/AV77</f>
        <v>3.8376312784265063</v>
      </c>
      <c r="AW57" s="54"/>
      <c r="AX57" s="66">
        <f>+AX52/AX77</f>
        <v>3.3369318180959087</v>
      </c>
      <c r="AY57" s="54"/>
      <c r="AZ57" s="66">
        <f>+AZ52/AZ77</f>
        <v>36.015564559705211</v>
      </c>
      <c r="BA57" s="54"/>
      <c r="BB57" s="66">
        <f>+BB52/BB77</f>
        <v>18.33482548122327</v>
      </c>
      <c r="BC57" s="54"/>
      <c r="BD57" s="66">
        <f>+BD52/BD77</f>
        <v>12.06301761844361</v>
      </c>
      <c r="BE57" s="54"/>
      <c r="BF57" s="66">
        <f>+BF52/BF77</f>
        <v>10.098083742855881</v>
      </c>
      <c r="BG57" s="54"/>
      <c r="BH57" s="66">
        <f>+BH52/BH77</f>
        <v>8.3657620866894664</v>
      </c>
      <c r="BI57" s="54"/>
      <c r="BJ57" s="66">
        <f>+BJ52/BJ77</f>
        <v>7.006120241390275</v>
      </c>
      <c r="BK57" s="54"/>
      <c r="BL57" s="66">
        <f>+BL52/BL77</f>
        <v>5.9203082669469769</v>
      </c>
      <c r="BM57" s="54"/>
      <c r="BN57" s="66">
        <f>+BN52/BN77</f>
        <v>5.0155514616424854</v>
      </c>
      <c r="BO57" s="54"/>
      <c r="BP57" s="66">
        <f>+BP52/BP77</f>
        <v>4.4423876638554622</v>
      </c>
      <c r="BQ57" s="54"/>
      <c r="BR57" s="66">
        <f>+BR52/BR77</f>
        <v>4.0304059994499815</v>
      </c>
      <c r="BS57" s="54"/>
      <c r="BT57" s="66">
        <f>+BT52/BT77</f>
        <v>3.8187870372310195</v>
      </c>
      <c r="BU57" s="54"/>
      <c r="BV57" s="66">
        <f>+BV52/BV77</f>
        <v>3.3005650366466401</v>
      </c>
      <c r="BW57" s="54"/>
      <c r="BX57" s="66">
        <f>+BX52/BX77</f>
        <v>37.523838977297586</v>
      </c>
      <c r="BY57" s="54"/>
      <c r="BZ57" s="64">
        <f>+BZ52/BZ77</f>
        <v>37.328162366455182</v>
      </c>
      <c r="CA57" s="52"/>
      <c r="CB57" s="64">
        <f>+CB52/CB77</f>
        <v>26.60616524639094</v>
      </c>
      <c r="CC57" s="52"/>
      <c r="CD57" s="66">
        <f>+CD52/CD77</f>
        <v>9.4071132901221368</v>
      </c>
      <c r="CE57" s="54"/>
      <c r="CF57" s="66">
        <f>+CF52/CF77</f>
        <v>7.9184877613458902</v>
      </c>
      <c r="CG57" s="54"/>
      <c r="CH57" s="66">
        <f>+CH52/CH77</f>
        <v>6.5621886477001272</v>
      </c>
      <c r="CI57" s="54"/>
      <c r="CJ57" s="66">
        <f>+CJ52/CJ77</f>
        <v>5.6226710897177643</v>
      </c>
      <c r="CK57" s="54"/>
      <c r="CL57" s="66">
        <f>+CL52/CL77</f>
        <v>4.8576891928979471</v>
      </c>
      <c r="CM57" s="54"/>
      <c r="CN57" s="66">
        <f>+CN52/CN77</f>
        <v>4.3056895831187587</v>
      </c>
      <c r="CO57" s="54"/>
      <c r="CP57" s="66">
        <f>+CP52/CP77</f>
        <v>3.9233795787731176</v>
      </c>
      <c r="CQ57" s="54"/>
      <c r="CR57" s="66">
        <f>+CR52/CR77</f>
        <v>3.598078548771559</v>
      </c>
      <c r="CS57" s="54"/>
      <c r="CT57" s="66">
        <f>+CT52/CT77</f>
        <v>3.1680895041842092</v>
      </c>
      <c r="CU57" s="54"/>
      <c r="CV57" s="66">
        <f>+CV52/CV77</f>
        <v>37.460516799589797</v>
      </c>
      <c r="CW57" s="54"/>
      <c r="CX57" s="66">
        <f>+CX52/CX77</f>
        <v>18.432507315379478</v>
      </c>
      <c r="CY57" s="54"/>
      <c r="CZ57" s="66">
        <f>+CZ52/CZ77</f>
        <v>12.371473806906462</v>
      </c>
      <c r="DA57" s="54"/>
      <c r="DB57" s="66">
        <f>+DB52/DB77</f>
        <v>9.8260970516079418</v>
      </c>
      <c r="DC57" s="54"/>
      <c r="DD57" s="66">
        <f>+DD52/DD77</f>
        <v>8.06838845597788</v>
      </c>
      <c r="DE57" s="54"/>
      <c r="DF57" s="66">
        <f>+DF52/DF77</f>
        <v>6.7552616179812608</v>
      </c>
      <c r="DG57" s="54"/>
      <c r="DH57" s="74">
        <f>+DH52/DH77</f>
        <v>6.745984692070695</v>
      </c>
      <c r="DI57" s="58"/>
      <c r="DJ57" s="117"/>
    </row>
    <row r="58" spans="1:114" s="90" customFormat="1" ht="12.75" customHeight="1">
      <c r="A58" s="201"/>
      <c r="B58" s="94"/>
      <c r="C58" s="52"/>
      <c r="D58" s="95"/>
      <c r="E58" s="54"/>
      <c r="F58" s="95"/>
      <c r="G58" s="54"/>
      <c r="H58" s="95"/>
      <c r="I58" s="54"/>
      <c r="J58" s="95"/>
      <c r="K58" s="54"/>
      <c r="L58" s="95"/>
      <c r="M58" s="54"/>
      <c r="N58" s="95"/>
      <c r="O58" s="54"/>
      <c r="P58" s="95"/>
      <c r="Q58" s="54"/>
      <c r="R58" s="95"/>
      <c r="S58" s="54"/>
      <c r="T58" s="95"/>
      <c r="U58" s="54"/>
      <c r="V58" s="95"/>
      <c r="W58" s="54"/>
      <c r="X58" s="95"/>
      <c r="Y58" s="54"/>
      <c r="Z58" s="95"/>
      <c r="AA58" s="54"/>
      <c r="AB58" s="95"/>
      <c r="AC58" s="54"/>
      <c r="AD58" s="95"/>
      <c r="AE58" s="54"/>
      <c r="AF58" s="94"/>
      <c r="AG58" s="52"/>
      <c r="AH58" s="94"/>
      <c r="AI58" s="52"/>
      <c r="AJ58" s="94"/>
      <c r="AK58" s="52"/>
      <c r="AL58" s="94"/>
      <c r="AM58" s="52"/>
      <c r="AN58" s="94"/>
      <c r="AO58" s="52"/>
      <c r="AP58" s="95"/>
      <c r="AQ58" s="54"/>
      <c r="AR58" s="95"/>
      <c r="AS58" s="54"/>
      <c r="AT58" s="95"/>
      <c r="AU58" s="54"/>
      <c r="AV58" s="95"/>
      <c r="AW58" s="54"/>
      <c r="AX58" s="95"/>
      <c r="AY58" s="54"/>
      <c r="AZ58" s="95"/>
      <c r="BA58" s="54"/>
      <c r="BB58" s="95"/>
      <c r="BC58" s="54"/>
      <c r="BD58" s="95"/>
      <c r="BE58" s="54"/>
      <c r="BF58" s="95"/>
      <c r="BG58" s="54"/>
      <c r="BH58" s="95"/>
      <c r="BI58" s="54"/>
      <c r="BJ58" s="95"/>
      <c r="BK58" s="54"/>
      <c r="BL58" s="95"/>
      <c r="BM58" s="54"/>
      <c r="BN58" s="95"/>
      <c r="BO58" s="54"/>
      <c r="BP58" s="95"/>
      <c r="BQ58" s="54"/>
      <c r="BR58" s="95"/>
      <c r="BS58" s="54"/>
      <c r="BT58" s="95"/>
      <c r="BU58" s="54"/>
      <c r="BV58" s="95"/>
      <c r="BW58" s="54"/>
      <c r="BX58" s="95"/>
      <c r="BY58" s="54"/>
      <c r="BZ58" s="94"/>
      <c r="CA58" s="52"/>
      <c r="CB58" s="94"/>
      <c r="CC58" s="52"/>
      <c r="CD58" s="95"/>
      <c r="CE58" s="54"/>
      <c r="CF58" s="95"/>
      <c r="CG58" s="54"/>
      <c r="CH58" s="95"/>
      <c r="CI58" s="54"/>
      <c r="CJ58" s="95"/>
      <c r="CK58" s="54"/>
      <c r="CL58" s="95"/>
      <c r="CM58" s="54"/>
      <c r="CN58" s="95"/>
      <c r="CO58" s="54"/>
      <c r="CP58" s="95"/>
      <c r="CQ58" s="54"/>
      <c r="CR58" s="95"/>
      <c r="CS58" s="54"/>
      <c r="CT58" s="95"/>
      <c r="CU58" s="54"/>
      <c r="CV58" s="95"/>
      <c r="CW58" s="54"/>
      <c r="CX58" s="95"/>
      <c r="CY58" s="54"/>
      <c r="CZ58" s="95"/>
      <c r="DA58" s="54"/>
      <c r="DB58" s="95"/>
      <c r="DC58" s="54"/>
      <c r="DD58" s="95"/>
      <c r="DE58" s="54"/>
      <c r="DF58" s="95"/>
      <c r="DG58" s="54"/>
      <c r="DH58" s="97"/>
      <c r="DI58" s="58"/>
      <c r="DJ58" s="117"/>
    </row>
    <row r="59" spans="1:114" s="90" customFormat="1" ht="19.5" customHeight="1">
      <c r="A59" s="204" t="s">
        <v>76</v>
      </c>
      <c r="B59" s="51">
        <f>+'Deuda Interna dólares'!B50</f>
        <v>30080.414492848122</v>
      </c>
      <c r="C59" s="52">
        <f>+B59/B52</f>
        <v>0.75847973490164733</v>
      </c>
      <c r="D59" s="53">
        <f>+'Deuda Interna dólares'!D50</f>
        <v>30641.666593014026</v>
      </c>
      <c r="E59" s="54">
        <f>+D59/D52</f>
        <v>0.76175094814003097</v>
      </c>
      <c r="F59" s="53">
        <f>+'Deuda Interna dólares'!F50</f>
        <v>31272.760121836833</v>
      </c>
      <c r="G59" s="54">
        <f>+F59/F52</f>
        <v>0.76497107856882218</v>
      </c>
      <c r="H59" s="53">
        <f>+'Deuda Interna dólares'!H50</f>
        <v>31828.71226896645</v>
      </c>
      <c r="I59" s="54">
        <f>+H59/H52</f>
        <v>0.76848099431023653</v>
      </c>
      <c r="J59" s="53">
        <f>+'Deuda Interna dólares'!J50</f>
        <v>32130.414134358605</v>
      </c>
      <c r="K59" s="54">
        <f>+J59/J52</f>
        <v>0.76992417276946312</v>
      </c>
      <c r="L59" s="53">
        <f>+'Deuda Interna dólares'!J50</f>
        <v>32130.414134358605</v>
      </c>
      <c r="M59" s="54">
        <f>+L59/L52</f>
        <v>0.76934153343465983</v>
      </c>
      <c r="N59" s="53">
        <f>+'Deuda Interna dólares'!N50</f>
        <v>32340.910547181109</v>
      </c>
      <c r="O59" s="54">
        <f>+N59/N52</f>
        <v>0.76487332021900201</v>
      </c>
      <c r="P59" s="53">
        <f>+'Deuda Interna dólares'!P50</f>
        <v>32192.329248230624</v>
      </c>
      <c r="Q59" s="54">
        <f>+P59/P52</f>
        <v>0.75863649031724012</v>
      </c>
      <c r="R59" s="53">
        <f>+'Deuda Interna dólares'!R50</f>
        <v>32952.755534713622</v>
      </c>
      <c r="S59" s="54">
        <f>+R59/R52</f>
        <v>0.76295864011064618</v>
      </c>
      <c r="T59" s="53">
        <f>+'Deuda Interna dólares'!T50</f>
        <v>33066.668308865796</v>
      </c>
      <c r="U59" s="54">
        <f>+T59/T52</f>
        <v>0.76403753643733818</v>
      </c>
      <c r="V59" s="53">
        <f>+'Deuda Interna dólares'!V50</f>
        <v>32749.899449297416</v>
      </c>
      <c r="W59" s="54">
        <f>+V59/V52</f>
        <v>0.76266102138076231</v>
      </c>
      <c r="X59" s="53">
        <f>+'Deuda Interna dólares'!X50</f>
        <v>32699.609177643531</v>
      </c>
      <c r="Y59" s="54">
        <f>+X59/X52</f>
        <v>0.76249335463694567</v>
      </c>
      <c r="Z59" s="53">
        <f>+'Deuda Interna dólares'!Z50</f>
        <v>31887.980059003316</v>
      </c>
      <c r="AA59" s="54">
        <f>+Z59/Z52</f>
        <v>0.75143509759185456</v>
      </c>
      <c r="AB59" s="53">
        <f>+'Deuda Interna dólares'!AB50</f>
        <v>31880.101463123225</v>
      </c>
      <c r="AC59" s="54">
        <f>+AB59/AB52</f>
        <v>0.75075897194187236</v>
      </c>
      <c r="AD59" s="53">
        <f>+'Deuda Interna dólares'!AD50</f>
        <v>32373.899219530325</v>
      </c>
      <c r="AE59" s="54">
        <f>+AD59/AD52</f>
        <v>0.75336481667553035</v>
      </c>
      <c r="AF59" s="51">
        <f>+'Deuda Interna dólares'!AF50</f>
        <v>31530.769434655733</v>
      </c>
      <c r="AG59" s="52">
        <f>+AF59/AF52</f>
        <v>0.73980942975361486</v>
      </c>
      <c r="AH59" s="51">
        <f>+'Deuda Interna dólares'!AH50</f>
        <v>31596.024791936998</v>
      </c>
      <c r="AI59" s="52">
        <f>+AH59/AH52</f>
        <v>0.73614784983538373</v>
      </c>
      <c r="AJ59" s="51">
        <f>+'Deuda Interna dólares'!AJ50</f>
        <v>30743.419340602613</v>
      </c>
      <c r="AK59" s="52">
        <f>+AJ59/AJ52</f>
        <v>0.73049413365495686</v>
      </c>
      <c r="AL59" s="51">
        <f>+'Deuda Interna dólares'!AL50</f>
        <v>30447.180829484081</v>
      </c>
      <c r="AM59" s="52">
        <f>+AL59/AL52</f>
        <v>0.72897130473769201</v>
      </c>
      <c r="AN59" s="51">
        <f>+'Deuda Interna dólares'!AN50</f>
        <v>30928.878688772882</v>
      </c>
      <c r="AO59" s="52">
        <f>+AN59/AN52</f>
        <v>0.7270315939391645</v>
      </c>
      <c r="AP59" s="53">
        <f>+'Deuda Interna dólares'!AP50</f>
        <v>32145.168879746714</v>
      </c>
      <c r="AQ59" s="54">
        <f>+AP59/AP52</f>
        <v>0.73419686137892382</v>
      </c>
      <c r="AR59" s="53">
        <f>+'Deuda Interna dólares'!AR50</f>
        <v>33220.478217140124</v>
      </c>
      <c r="AS59" s="54">
        <f>+AR59/AR52</f>
        <v>0.74071826192323476</v>
      </c>
      <c r="AT59" s="53">
        <f>+'Deuda Interna dólares'!AT50</f>
        <v>33796.691154420856</v>
      </c>
      <c r="AU59" s="54">
        <f>+AT59/AT52</f>
        <v>0.74273020247582788</v>
      </c>
      <c r="AV59" s="53">
        <f>+'Deuda Interna dólares'!AV50</f>
        <v>34908.698840902696</v>
      </c>
      <c r="AW59" s="54">
        <f>+AV59/AV52</f>
        <v>0.7435673916736828</v>
      </c>
      <c r="AX59" s="53">
        <f>+'Deuda Interna dólares'!AX50</f>
        <v>35161.262028399986</v>
      </c>
      <c r="AY59" s="54">
        <f>+AX59/AX52</f>
        <v>0.74454831782149855</v>
      </c>
      <c r="AZ59" s="53">
        <f>+'Deuda Interna dólares'!AZ50</f>
        <v>37836.082844773555</v>
      </c>
      <c r="BA59" s="54">
        <f>+AZ59/AZ52</f>
        <v>0.77338044298739905</v>
      </c>
      <c r="BB59" s="53">
        <f>+'Deuda Interna dólares'!BB50</f>
        <v>37936.600430561892</v>
      </c>
      <c r="BC59" s="54">
        <f>+BB59/BB52</f>
        <v>0.77343229929870705</v>
      </c>
      <c r="BD59" s="53">
        <f>+'Deuda Interna dólares'!BD50</f>
        <v>39229.291868478802</v>
      </c>
      <c r="BE59" s="54">
        <f>+BD59/BD52</f>
        <v>0.77970141458673503</v>
      </c>
      <c r="BF59" s="53">
        <f>+'Deuda Interna dólares'!BF50</f>
        <v>39478.316375580558</v>
      </c>
      <c r="BG59" s="54">
        <f>+BF59/BF52</f>
        <v>0.7581896836108819</v>
      </c>
      <c r="BH59" s="53">
        <f>+'Deuda Interna dólares'!BH50</f>
        <v>39918.756951820877</v>
      </c>
      <c r="BI59" s="54">
        <f>+BH59/BH52</f>
        <v>0.76043253979414027</v>
      </c>
      <c r="BJ59" s="53">
        <f>+'Deuda Interna dólares'!BJ50</f>
        <v>39680.064506402196</v>
      </c>
      <c r="BK59" s="54">
        <f>+BJ59/BJ52</f>
        <v>0.75922782553441781</v>
      </c>
      <c r="BL59" s="53">
        <f>+'Deuda Interna dólares'!BL50</f>
        <v>39214.070774929023</v>
      </c>
      <c r="BM59" s="54">
        <f>+BL59/BL52</f>
        <v>0.75268614063097061</v>
      </c>
      <c r="BN59" s="53">
        <f>+'Deuda Interna dólares'!BN50</f>
        <v>39818.349765071122</v>
      </c>
      <c r="BO59" s="54">
        <f>+BN59/BN52</f>
        <v>0.75602683324544429</v>
      </c>
      <c r="BP59" s="53">
        <f>+'Deuda Interna dólares'!BP50</f>
        <v>39332.75740303882</v>
      </c>
      <c r="BQ59" s="54">
        <f>+BP59/BP52</f>
        <v>0.75440991696547754</v>
      </c>
      <c r="BR59" s="53">
        <f>+'Deuda Interna dólares'!BR50</f>
        <v>39862.716717167692</v>
      </c>
      <c r="BS59" s="54">
        <f>+BR59/BR52</f>
        <v>0.75605408314986333</v>
      </c>
      <c r="BT59" s="53">
        <f>+'Deuda Interna dólares'!BT50</f>
        <v>39623.623762681935</v>
      </c>
      <c r="BU59" s="54">
        <f>+BT59/BT52</f>
        <v>0.73311999721870746</v>
      </c>
      <c r="BV59" s="53">
        <f>+'Deuda Interna dólares'!BV50</f>
        <v>40524.898904103713</v>
      </c>
      <c r="BW59" s="54">
        <f>+BV59/BV52</f>
        <v>0.73790043572713682</v>
      </c>
      <c r="BX59" s="53">
        <f>+'Deuda Interna dólares'!BX50</f>
        <v>40771.875685866871</v>
      </c>
      <c r="BY59" s="54">
        <f>+BX59/BX52</f>
        <v>0.72913310344777604</v>
      </c>
      <c r="BZ59" s="51">
        <f>+'Deuda Interna dólares'!BZ50</f>
        <v>40747.128050219457</v>
      </c>
      <c r="CA59" s="52">
        <f>+BZ59/BZ52</f>
        <v>0.72924566836694515</v>
      </c>
      <c r="CB59" s="51">
        <f>+'Deuda Interna dólares'!CB50</f>
        <v>41436.537448322902</v>
      </c>
      <c r="CC59" s="52">
        <f>+CB59/CB52</f>
        <v>0.73381286415932079</v>
      </c>
      <c r="CD59" s="53">
        <f>+'Deuda Interna dólares'!CD50</f>
        <v>41495.501533785777</v>
      </c>
      <c r="CE59" s="54">
        <f>+CD59/CD52</f>
        <v>0.73438157132794379</v>
      </c>
      <c r="CF59" s="53">
        <f>+'Deuda Interna dólares'!CF50</f>
        <v>40170.536493063155</v>
      </c>
      <c r="CG59" s="54">
        <f>+CF59/CF52</f>
        <v>0.72801694239545844</v>
      </c>
      <c r="CH59" s="53">
        <f>+'Deuda Interna dólares'!CH50</f>
        <v>39748.514822283119</v>
      </c>
      <c r="CI59" s="54">
        <f>+CH59/CH52</f>
        <v>0.71918098101906591</v>
      </c>
      <c r="CJ59" s="53">
        <f>+'Deuda Interna dólares'!CJ50</f>
        <v>40177.97684600616</v>
      </c>
      <c r="CK59" s="54">
        <f>+CJ59/CJ52</f>
        <v>0.72084083290693357</v>
      </c>
      <c r="CL59" s="53">
        <f>+'Deuda Interna dólares'!CL50</f>
        <v>40912.858760763942</v>
      </c>
      <c r="CM59" s="54">
        <f>+CL59/CL52</f>
        <v>0.72407701723733031</v>
      </c>
      <c r="CN59" s="53">
        <f>+'Deuda Interna dólares'!CN50</f>
        <v>40865.03607980199</v>
      </c>
      <c r="CO59" s="54">
        <f>+CN59/CN52</f>
        <v>0.72494237714600551</v>
      </c>
      <c r="CP59" s="53">
        <f>+'Deuda Interna dólares'!CP50</f>
        <v>41561.590228262125</v>
      </c>
      <c r="CQ59" s="54">
        <f>+CP59/CP52</f>
        <v>0.72921663835513206</v>
      </c>
      <c r="CR59" s="53">
        <f>+'Deuda Interna dólares'!CR50</f>
        <v>42176.718314266873</v>
      </c>
      <c r="CS59" s="54">
        <f>+CR59/CR52</f>
        <v>0.73222523653295091</v>
      </c>
      <c r="CT59" s="53">
        <f>+'Deuda Interna dólares'!CT50</f>
        <v>42090.731348465</v>
      </c>
      <c r="CU59" s="54">
        <f>+CT59/CT52</f>
        <v>0.73362242051297188</v>
      </c>
      <c r="CV59" s="53">
        <f>+'Deuda Interna dólares'!CV50</f>
        <v>42245.392321650717</v>
      </c>
      <c r="CW59" s="54">
        <f>+CV59/CV52</f>
        <v>0.73410640526730453</v>
      </c>
      <c r="CX59" s="53">
        <f>+'Deuda Interna dólares'!CX50</f>
        <v>42889.641171319723</v>
      </c>
      <c r="CY59" s="54">
        <f>+CX59/CX52</f>
        <v>0.73674116014783941</v>
      </c>
      <c r="CZ59" s="53">
        <f>+'Deuda Interna dólares'!CZ50</f>
        <v>43367.600312513052</v>
      </c>
      <c r="DA59" s="54">
        <f>+CZ59/CZ52</f>
        <v>0.73938283634522661</v>
      </c>
      <c r="DB59" s="53">
        <f>+'Deuda Interna dólares'!DB50</f>
        <v>43437.155208457931</v>
      </c>
      <c r="DC59" s="54">
        <f>+DB59/DB52</f>
        <v>0.74487173941770646</v>
      </c>
      <c r="DD59" s="53">
        <f>+'Deuda Interna dólares'!DD50</f>
        <v>43669.060921146141</v>
      </c>
      <c r="DE59" s="54">
        <f>+DD59/DD52</f>
        <v>0.74600301369571409</v>
      </c>
      <c r="DF59" s="53">
        <f>+'Deuda Interna dólares'!DF50</f>
        <v>43694.663893388017</v>
      </c>
      <c r="DG59" s="54">
        <f>+DF59/DF52</f>
        <v>0.74605795335831482</v>
      </c>
      <c r="DH59" s="75">
        <f>+'Deuda Interna dólares'!DH50</f>
        <v>43572.339694020236</v>
      </c>
      <c r="DI59" s="58">
        <f>+DH59/DH52</f>
        <v>0.74637510353381153</v>
      </c>
      <c r="DJ59" s="117"/>
    </row>
    <row r="60" spans="1:114" s="26" customFormat="1" ht="12.75" customHeight="1">
      <c r="A60" s="201" t="s">
        <v>53</v>
      </c>
      <c r="B60" s="64">
        <f>+B59/B72</f>
        <v>0.50751033102592491</v>
      </c>
      <c r="C60" s="65"/>
      <c r="D60" s="66"/>
      <c r="E60" s="67"/>
      <c r="F60" s="66"/>
      <c r="G60" s="67"/>
      <c r="H60" s="66"/>
      <c r="I60" s="67"/>
      <c r="J60" s="66"/>
      <c r="K60" s="67"/>
      <c r="L60" s="66"/>
      <c r="M60" s="67"/>
      <c r="N60" s="66"/>
      <c r="O60" s="67"/>
      <c r="P60" s="66"/>
      <c r="Q60" s="67"/>
      <c r="R60" s="66"/>
      <c r="S60" s="67"/>
      <c r="T60" s="66"/>
      <c r="U60" s="67"/>
      <c r="V60" s="66"/>
      <c r="W60" s="67"/>
      <c r="X60" s="66"/>
      <c r="Y60" s="67"/>
      <c r="Z60" s="66">
        <f>+Z59/Z72</f>
        <v>0.50817862365378197</v>
      </c>
      <c r="AA60" s="67"/>
      <c r="AB60" s="66">
        <v>0</v>
      </c>
      <c r="AC60" s="67"/>
      <c r="AD60" s="66">
        <v>0</v>
      </c>
      <c r="AE60" s="67"/>
      <c r="AF60" s="64">
        <v>0</v>
      </c>
      <c r="AG60" s="65"/>
      <c r="AH60" s="64">
        <v>0</v>
      </c>
      <c r="AI60" s="65"/>
      <c r="AJ60" s="64">
        <v>0</v>
      </c>
      <c r="AK60" s="65"/>
      <c r="AL60" s="64">
        <v>0</v>
      </c>
      <c r="AM60" s="65"/>
      <c r="AN60" s="64">
        <v>0</v>
      </c>
      <c r="AO60" s="65"/>
      <c r="AP60" s="66">
        <v>0</v>
      </c>
      <c r="AQ60" s="67"/>
      <c r="AR60" s="66">
        <v>0</v>
      </c>
      <c r="AS60" s="67"/>
      <c r="AT60" s="66">
        <v>0</v>
      </c>
      <c r="AU60" s="67"/>
      <c r="AV60" s="66">
        <v>0</v>
      </c>
      <c r="AW60" s="67"/>
      <c r="AX60" s="66">
        <f>+AX59/AX72</f>
        <v>0.468952517343044</v>
      </c>
      <c r="AY60" s="67"/>
      <c r="AZ60" s="68" t="e">
        <f>+AZ59/AZ72</f>
        <v>#DIV/0!</v>
      </c>
      <c r="BA60" s="67"/>
      <c r="BB60" s="68" t="e">
        <f>+BB59/BB72</f>
        <v>#DIV/0!</v>
      </c>
      <c r="BC60" s="67"/>
      <c r="BD60" s="68" t="e">
        <f>+BD59/BD72</f>
        <v>#DIV/0!</v>
      </c>
      <c r="BE60" s="67"/>
      <c r="BF60" s="68" t="e">
        <f>+BF59/BF72</f>
        <v>#DIV/0!</v>
      </c>
      <c r="BG60" s="67"/>
      <c r="BH60" s="68" t="e">
        <f>+BH59/BH72</f>
        <v>#DIV/0!</v>
      </c>
      <c r="BI60" s="67"/>
      <c r="BJ60" s="68" t="e">
        <f>+BJ59/BJ72</f>
        <v>#DIV/0!</v>
      </c>
      <c r="BK60" s="67"/>
      <c r="BL60" s="68" t="e">
        <f>+BL59/BL72</f>
        <v>#DIV/0!</v>
      </c>
      <c r="BM60" s="67"/>
      <c r="BN60" s="68" t="e">
        <f>+BN59/BN72</f>
        <v>#DIV/0!</v>
      </c>
      <c r="BO60" s="67"/>
      <c r="BP60" s="68"/>
      <c r="BQ60" s="67"/>
      <c r="BR60" s="68"/>
      <c r="BS60" s="67"/>
      <c r="BT60" s="68"/>
      <c r="BU60" s="67"/>
      <c r="BV60" s="66">
        <f>+BV59/BV72</f>
        <v>0.45099932656988373</v>
      </c>
      <c r="BW60" s="67"/>
      <c r="BX60" s="66"/>
      <c r="BY60" s="67"/>
      <c r="BZ60" s="64"/>
      <c r="CA60" s="65"/>
      <c r="CB60" s="64"/>
      <c r="CC60" s="65"/>
      <c r="CD60" s="66"/>
      <c r="CE60" s="67"/>
      <c r="CF60" s="66"/>
      <c r="CG60" s="67"/>
      <c r="CH60" s="66"/>
      <c r="CI60" s="67"/>
      <c r="CJ60" s="66"/>
      <c r="CK60" s="67"/>
      <c r="CL60" s="66"/>
      <c r="CM60" s="67"/>
      <c r="CN60" s="66"/>
      <c r="CO60" s="67"/>
      <c r="CP60" s="66"/>
      <c r="CQ60" s="67"/>
      <c r="CR60" s="66"/>
      <c r="CS60" s="67"/>
      <c r="CT60" s="66">
        <f>+CT59/CT72</f>
        <v>0.4383642892716913</v>
      </c>
      <c r="CU60" s="67"/>
      <c r="CV60" s="66"/>
      <c r="CW60" s="67"/>
      <c r="CX60" s="66"/>
      <c r="CY60" s="67"/>
      <c r="CZ60" s="66"/>
      <c r="DA60" s="67"/>
      <c r="DB60" s="66"/>
      <c r="DC60" s="67"/>
      <c r="DD60" s="66"/>
      <c r="DE60" s="67"/>
      <c r="DF60" s="66"/>
      <c r="DG60" s="67"/>
      <c r="DH60" s="74"/>
      <c r="DI60" s="70"/>
      <c r="DJ60" s="27"/>
    </row>
    <row r="61" spans="1:114" s="26" customFormat="1" ht="12.75" customHeight="1">
      <c r="A61" s="201" t="s">
        <v>71</v>
      </c>
      <c r="B61" s="64">
        <f>+B59/B75</f>
        <v>3.9452324907719505</v>
      </c>
      <c r="C61" s="100"/>
      <c r="D61" s="66">
        <f>+D59/D75</f>
        <v>38.889826650844782</v>
      </c>
      <c r="E61" s="101"/>
      <c r="F61" s="66">
        <f>+F59/F75</f>
        <v>21.223940499243533</v>
      </c>
      <c r="G61" s="101"/>
      <c r="H61" s="66">
        <f>+H59/H75</f>
        <v>11.264604111008277</v>
      </c>
      <c r="I61" s="101"/>
      <c r="J61" s="66">
        <f>+J59/J75</f>
        <v>9.0306054994998917</v>
      </c>
      <c r="K61" s="101"/>
      <c r="L61" s="66">
        <f>+L59/L75</f>
        <v>9.0306054994998917</v>
      </c>
      <c r="M61" s="101"/>
      <c r="N61" s="66">
        <f>+N59/N75</f>
        <v>6.3858281928356675</v>
      </c>
      <c r="O61" s="101"/>
      <c r="P61" s="66">
        <f>+P59/P75</f>
        <v>5.5800682913743413</v>
      </c>
      <c r="Q61" s="101"/>
      <c r="R61" s="66">
        <f>+R59/R75</f>
        <v>5.1317399746018619</v>
      </c>
      <c r="S61" s="101"/>
      <c r="T61" s="66">
        <f>+T59/T75</f>
        <v>4.5714317867848786</v>
      </c>
      <c r="U61" s="101"/>
      <c r="V61" s="66">
        <f>+V59/V75</f>
        <v>4.1689732685963738</v>
      </c>
      <c r="W61" s="101"/>
      <c r="X61" s="66">
        <f>+X59/X75</f>
        <v>3.7432807530906627</v>
      </c>
      <c r="Y61" s="101"/>
      <c r="Z61" s="66">
        <f>+Z59/Z75</f>
        <v>3.2427500583589097</v>
      </c>
      <c r="AA61" s="101"/>
      <c r="AB61" s="66">
        <f>+AB59/AB75</f>
        <v>33.688962765438099</v>
      </c>
      <c r="AC61" s="101"/>
      <c r="AD61" s="66">
        <f>+AD59/AD75</f>
        <v>18.952396926991508</v>
      </c>
      <c r="AE61" s="101"/>
      <c r="AF61" s="64">
        <f>+AF59/AF75</f>
        <v>10.862129464124724</v>
      </c>
      <c r="AG61" s="100"/>
      <c r="AH61" s="64">
        <f>+AH59/AH75</f>
        <v>8.8500193172991324</v>
      </c>
      <c r="AI61" s="100"/>
      <c r="AJ61" s="64">
        <f>+AJ59/AJ75</f>
        <v>7.3441206888640975</v>
      </c>
      <c r="AK61" s="100"/>
      <c r="AL61" s="64">
        <f>+AL59/AL75</f>
        <v>5.9694982589643537</v>
      </c>
      <c r="AM61" s="100"/>
      <c r="AN61" s="64">
        <f>+AN59/AN75</f>
        <v>5.050327010869526</v>
      </c>
      <c r="AO61" s="100"/>
      <c r="AP61" s="66">
        <f>+AP59/AP75</f>
        <v>4.4081061227323417</v>
      </c>
      <c r="AQ61" s="101"/>
      <c r="AR61" s="66">
        <f>+AR59/AR75</f>
        <v>3.8288111135492442</v>
      </c>
      <c r="AS61" s="101"/>
      <c r="AT61" s="66">
        <f>+AT59/AT75</f>
        <v>3.5005886346098496</v>
      </c>
      <c r="AU61" s="101"/>
      <c r="AV61" s="66">
        <f>+AV59/AV75</f>
        <v>3.2405203217917102</v>
      </c>
      <c r="AW61" s="101"/>
      <c r="AX61" s="66">
        <f>+AX59/AX75</f>
        <v>2.8654246314438718</v>
      </c>
      <c r="AY61" s="101"/>
      <c r="AZ61" s="66">
        <f>+AZ59/AZ75</f>
        <v>31.165130441432645</v>
      </c>
      <c r="BA61" s="101"/>
      <c r="BB61" s="66">
        <f>+BB59/BB75</f>
        <v>18.441639376704568</v>
      </c>
      <c r="BC61" s="101"/>
      <c r="BD61" s="66">
        <f>+BD59/BD75</f>
        <v>10.582257134272517</v>
      </c>
      <c r="BE61" s="101"/>
      <c r="BF61" s="66">
        <f>+BF59/BF75</f>
        <v>8.6318410393452751</v>
      </c>
      <c r="BG61" s="101"/>
      <c r="BH61" s="66">
        <f>+BH59/BH75</f>
        <v>7.195357805389814</v>
      </c>
      <c r="BI61" s="101"/>
      <c r="BJ61" s="66">
        <f>+BJ59/BJ75</f>
        <v>5.9236458473372338</v>
      </c>
      <c r="BK61" s="101"/>
      <c r="BL61" s="66">
        <f>+BL59/BL75</f>
        <v>5.1025266003662129</v>
      </c>
      <c r="BM61" s="101"/>
      <c r="BN61" s="66">
        <f>+BN59/BN75</f>
        <v>4.5673470977581614</v>
      </c>
      <c r="BO61" s="101"/>
      <c r="BP61" s="66">
        <f>+BP59/BP75</f>
        <v>4.0083468346092754</v>
      </c>
      <c r="BQ61" s="101"/>
      <c r="BR61" s="66">
        <f>+BR59/BR75</f>
        <v>3.6531969971754963</v>
      </c>
      <c r="BS61" s="101"/>
      <c r="BT61" s="66">
        <f>+BT59/BT75</f>
        <v>3.3276293547672098</v>
      </c>
      <c r="BU61" s="101"/>
      <c r="BV61" s="66">
        <f>+BV59/BV75</f>
        <v>2.9580561280226778</v>
      </c>
      <c r="BW61" s="101"/>
      <c r="BX61" s="66">
        <f>+BX59/BX75</f>
        <v>31.48728466534363</v>
      </c>
      <c r="BY61" s="101"/>
      <c r="BZ61" s="64">
        <f>+BZ59/BZ75</f>
        <v>31.327922759023423</v>
      </c>
      <c r="CA61" s="100"/>
      <c r="CB61" s="64">
        <f>+CB59/CB75</f>
        <v>17.444971664401542</v>
      </c>
      <c r="CC61" s="100"/>
      <c r="CD61" s="66">
        <f>+CD59/CD75</f>
        <v>8.4163051533305158</v>
      </c>
      <c r="CE61" s="101"/>
      <c r="CF61" s="66">
        <f>+CF59/CF75</f>
        <v>7.029841734537972</v>
      </c>
      <c r="CG61" s="101"/>
      <c r="CH61" s="66">
        <f>+CH59/CH75</f>
        <v>5.6333554428403243</v>
      </c>
      <c r="CI61" s="101"/>
      <c r="CJ61" s="66">
        <f>+CJ59/CJ75</f>
        <v>4.9151693869467712</v>
      </c>
      <c r="CK61" s="101"/>
      <c r="CL61" s="66">
        <f>+CL59/CL75</f>
        <v>4.4412619157667139</v>
      </c>
      <c r="CM61" s="101"/>
      <c r="CN61" s="66">
        <f>+CN59/CN75</f>
        <v>3.8916612266508572</v>
      </c>
      <c r="CO61" s="101"/>
      <c r="CP61" s="66">
        <f>+CP59/CP75</f>
        <v>3.5336832397586631</v>
      </c>
      <c r="CQ61" s="101"/>
      <c r="CR61" s="66">
        <f>+CR59/CR75</f>
        <v>3.2704427509435074</v>
      </c>
      <c r="CS61" s="101"/>
      <c r="CT61" s="66">
        <f>+CT59/CT75</f>
        <v>2.9085834973628626</v>
      </c>
      <c r="CU61" s="101"/>
      <c r="CV61" s="66">
        <f>+CV59/CV75</f>
        <v>30.840723726073104</v>
      </c>
      <c r="CW61" s="101"/>
      <c r="CX61" s="66">
        <f>+CX59/CX75</f>
        <v>18.050237794445646</v>
      </c>
      <c r="CY61" s="101"/>
      <c r="CZ61" s="66">
        <f>+CZ59/CZ75</f>
        <v>10.796460649606244</v>
      </c>
      <c r="DA61" s="101"/>
      <c r="DB61" s="66">
        <f>+DB59/DB75</f>
        <v>8.549850475146517</v>
      </c>
      <c r="DC61" s="101"/>
      <c r="DD61" s="66">
        <f>+DD59/DD75</f>
        <v>7.1270273741988808</v>
      </c>
      <c r="DE61" s="101"/>
      <c r="DF61" s="66">
        <f>+DF59/DF75</f>
        <v>5.8656579159044515</v>
      </c>
      <c r="DG61" s="101"/>
      <c r="DH61" s="74">
        <f>+DH59/DH75</f>
        <v>5.8600927471711914</v>
      </c>
      <c r="DI61" s="102"/>
      <c r="DJ61" s="27"/>
    </row>
    <row r="62" spans="1:114" s="26" customFormat="1" ht="12.75" customHeight="1">
      <c r="A62" s="201" t="s">
        <v>75</v>
      </c>
      <c r="B62" s="64">
        <f>+B59/B76</f>
        <v>4.2663701134159675</v>
      </c>
      <c r="C62" s="100"/>
      <c r="D62" s="66">
        <f>+D59/D76</f>
        <v>41.508681459924098</v>
      </c>
      <c r="E62" s="101"/>
      <c r="F62" s="66">
        <f>+F59/F76</f>
        <v>24.044368722035372</v>
      </c>
      <c r="G62" s="101"/>
      <c r="H62" s="66">
        <f>+H59/H76</f>
        <v>13.336614768889476</v>
      </c>
      <c r="I62" s="101"/>
      <c r="J62" s="66">
        <f>+J59/J76</f>
        <v>10.640950471959185</v>
      </c>
      <c r="K62" s="101"/>
      <c r="L62" s="66">
        <f>+L59/L76</f>
        <v>10.640950471959185</v>
      </c>
      <c r="M62" s="101"/>
      <c r="N62" s="66">
        <f>+N59/N76</f>
        <v>7.4010347272722363</v>
      </c>
      <c r="O62" s="101"/>
      <c r="P62" s="66">
        <f>+P59/P76</f>
        <v>6.4414659317867216</v>
      </c>
      <c r="Q62" s="101"/>
      <c r="R62" s="66">
        <f>+R59/R76</f>
        <v>5.9185380060548827</v>
      </c>
      <c r="S62" s="101"/>
      <c r="T62" s="66">
        <f>+T59/T76</f>
        <v>5.2331352601870833</v>
      </c>
      <c r="U62" s="101"/>
      <c r="V62" s="66">
        <f>+V59/V76</f>
        <v>4.7664931711454921</v>
      </c>
      <c r="W62" s="101"/>
      <c r="X62" s="66">
        <f>+X59/X76</f>
        <v>4.2716430875200775</v>
      </c>
      <c r="Y62" s="101"/>
      <c r="Z62" s="66">
        <f>+Z59/Z76</f>
        <v>3.6816769760255181</v>
      </c>
      <c r="AA62" s="101"/>
      <c r="AB62" s="66">
        <f>+AB59/AB76</f>
        <v>37.935884243918991</v>
      </c>
      <c r="AC62" s="101"/>
      <c r="AD62" s="66">
        <f>+AD59/AD76</f>
        <v>21.329773250803807</v>
      </c>
      <c r="AE62" s="101"/>
      <c r="AF62" s="64">
        <f>+AF59/AF76</f>
        <v>12.114253413474911</v>
      </c>
      <c r="AG62" s="100"/>
      <c r="AH62" s="64">
        <f>+AH59/AH76</f>
        <v>10.00771291334598</v>
      </c>
      <c r="AI62" s="100"/>
      <c r="AJ62" s="64">
        <f>+AJ59/AJ76</f>
        <v>8.5769235629636462</v>
      </c>
      <c r="AK62" s="100"/>
      <c r="AL62" s="64">
        <f>+AL59/AL76</f>
        <v>6.9296630914998643</v>
      </c>
      <c r="AM62" s="100"/>
      <c r="AN62" s="64">
        <f>+AN59/AN76</f>
        <v>5.8243421289113986</v>
      </c>
      <c r="AO62" s="100"/>
      <c r="AP62" s="66">
        <f>+AP59/AP76</f>
        <v>5.2616479295549903</v>
      </c>
      <c r="AQ62" s="101"/>
      <c r="AR62" s="66">
        <f>+AR59/AR76</f>
        <v>4.5408613242739957</v>
      </c>
      <c r="AS62" s="101"/>
      <c r="AT62" s="66">
        <f>+AT59/AT76</f>
        <v>4.1292007219737794</v>
      </c>
      <c r="AU62" s="101"/>
      <c r="AV62" s="66">
        <f>+AV59/AV76</f>
        <v>3.8059512630353116</v>
      </c>
      <c r="AW62" s="101"/>
      <c r="AX62" s="66">
        <f>+AX59/AX76</f>
        <v>3.3292564015597552</v>
      </c>
      <c r="AY62" s="101"/>
      <c r="AZ62" s="66">
        <f>+AZ59/AZ76</f>
        <v>35.153224677000082</v>
      </c>
      <c r="BA62" s="101"/>
      <c r="BB62" s="66">
        <f>+BB59/BB76</f>
        <v>20.82248892257191</v>
      </c>
      <c r="BC62" s="101"/>
      <c r="BD62" s="66">
        <f>+BD59/BD76</f>
        <v>11.745118596090043</v>
      </c>
      <c r="BE62" s="101"/>
      <c r="BF62" s="66">
        <f>+BF59/BF76</f>
        <v>9.6237217521423108</v>
      </c>
      <c r="BG62" s="101"/>
      <c r="BH62" s="66">
        <f>+BH59/BH76</f>
        <v>8.0375041101244307</v>
      </c>
      <c r="BI62" s="101"/>
      <c r="BJ62" s="66">
        <f>+BJ59/BJ76</f>
        <v>6.6067834652744635</v>
      </c>
      <c r="BK62" s="101"/>
      <c r="BL62" s="66">
        <f>+BL59/BL76</f>
        <v>5.6997607937356491</v>
      </c>
      <c r="BM62" s="101"/>
      <c r="BN62" s="66">
        <f>+BN59/BN76</f>
        <v>5.1079175428061214</v>
      </c>
      <c r="BO62" s="101"/>
      <c r="BP62" s="66">
        <f>+BP59/BP76</f>
        <v>4.4738773901602125</v>
      </c>
      <c r="BQ62" s="101"/>
      <c r="BR62" s="66">
        <f>+BR59/BR76</f>
        <v>4.0793116408242485</v>
      </c>
      <c r="BS62" s="101"/>
      <c r="BT62" s="66">
        <f>+BT59/BT76</f>
        <v>3.7249375410273169</v>
      </c>
      <c r="BU62" s="101"/>
      <c r="BV62" s="66">
        <f>+BV59/BV76</f>
        <v>3.3042297740322017</v>
      </c>
      <c r="BW62" s="101"/>
      <c r="BX62" s="66">
        <f>+BX59/BX76</f>
        <v>35.807889586781627</v>
      </c>
      <c r="BY62" s="101"/>
      <c r="BZ62" s="64">
        <f>+BZ59/BZ76</f>
        <v>35.626660445987092</v>
      </c>
      <c r="CA62" s="100"/>
      <c r="CB62" s="64">
        <f>+CB59/CB76</f>
        <v>19.736054156214486</v>
      </c>
      <c r="CC62" s="100"/>
      <c r="CD62" s="66">
        <f>+CD59/CD76</f>
        <v>9.4640904450857093</v>
      </c>
      <c r="CE62" s="101"/>
      <c r="CF62" s="66">
        <f>+CF59/CF76</f>
        <v>7.9218685499523147</v>
      </c>
      <c r="CG62" s="101"/>
      <c r="CH62" s="66">
        <f>+CH59/CH76</f>
        <v>6.3414096115992775</v>
      </c>
      <c r="CI62" s="101"/>
      <c r="CJ62" s="66">
        <f>+CJ59/CJ76</f>
        <v>5.5316923849081849</v>
      </c>
      <c r="CK62" s="101"/>
      <c r="CL62" s="66">
        <f>+CL59/CL76</f>
        <v>5.0085714526174216</v>
      </c>
      <c r="CM62" s="101"/>
      <c r="CN62" s="66">
        <f>+CN59/CN76</f>
        <v>4.3986203480475954</v>
      </c>
      <c r="CO62" s="101"/>
      <c r="CP62" s="66">
        <f>+CP59/CP76</f>
        <v>3.9874384661016311</v>
      </c>
      <c r="CQ62" s="101"/>
      <c r="CR62" s="66">
        <f>+CR59/CR76</f>
        <v>3.6938381930595874</v>
      </c>
      <c r="CS62" s="101"/>
      <c r="CT62" s="66">
        <f>+CT59/CT76</f>
        <v>3.2737545784960629</v>
      </c>
      <c r="CU62" s="101"/>
      <c r="CV62" s="66">
        <f>+CV59/CV76</f>
        <v>34.969267621036138</v>
      </c>
      <c r="CW62" s="101"/>
      <c r="CX62" s="66">
        <f>+CX59/CX76</f>
        <v>20.533188840796633</v>
      </c>
      <c r="CY62" s="101"/>
      <c r="CZ62" s="66">
        <f>+CZ59/CZ76</f>
        <v>12.109453150999874</v>
      </c>
      <c r="DA62" s="101"/>
      <c r="DB62" s="66">
        <f>+DB59/DB76</f>
        <v>9.6161731137839297</v>
      </c>
      <c r="DC62" s="101"/>
      <c r="DD62" s="66">
        <f>+DD59/DD76</f>
        <v>8.035605977597621</v>
      </c>
      <c r="DE62" s="101"/>
      <c r="DF62" s="66">
        <f>+DF59/DF76</f>
        <v>6.5933437841485123</v>
      </c>
      <c r="DG62" s="101"/>
      <c r="DH62" s="74">
        <f>+DH59/DH76</f>
        <v>6.5870882078429664</v>
      </c>
      <c r="DI62" s="102"/>
      <c r="DJ62" s="27"/>
    </row>
    <row r="63" spans="1:114" s="26" customFormat="1" ht="12.75" customHeight="1">
      <c r="A63" s="201" t="s">
        <v>72</v>
      </c>
      <c r="B63" s="64">
        <f>+B59/B77</f>
        <v>2.4109763622914904</v>
      </c>
      <c r="C63" s="100"/>
      <c r="D63" s="66">
        <f>+D59/D77</f>
        <v>28.167525586635417</v>
      </c>
      <c r="E63" s="101"/>
      <c r="F63" s="66">
        <f>+F59/F77</f>
        <v>14.099686302681629</v>
      </c>
      <c r="G63" s="101"/>
      <c r="H63" s="66">
        <f>+H59/H77</f>
        <v>9.1420410271690091</v>
      </c>
      <c r="I63" s="101"/>
      <c r="J63" s="66">
        <f>+J59/J77</f>
        <v>7.4262467917351467</v>
      </c>
      <c r="K63" s="101"/>
      <c r="L63" s="66">
        <f>+L59/L77</f>
        <v>7.4262467917351467</v>
      </c>
      <c r="M63" s="101"/>
      <c r="N63" s="66">
        <f>+N59/N77</f>
        <v>5.1531979290591483</v>
      </c>
      <c r="O63" s="101"/>
      <c r="P63" s="66">
        <f>+P59/P77</f>
        <v>4.3868121274952694</v>
      </c>
      <c r="Q63" s="101"/>
      <c r="R63" s="66">
        <f>+R59/R77</f>
        <v>3.8565115200896125</v>
      </c>
      <c r="S63" s="101"/>
      <c r="T63" s="66">
        <f>+T59/T77</f>
        <v>3.4415121771582804</v>
      </c>
      <c r="U63" s="101"/>
      <c r="V63" s="66">
        <f>+V59/V77</f>
        <v>3.191526708412757</v>
      </c>
      <c r="W63" s="101"/>
      <c r="X63" s="66">
        <f>+X59/X77</f>
        <v>2.8735377655865886</v>
      </c>
      <c r="Y63" s="101"/>
      <c r="Z63" s="66">
        <f>+Z59/Z77</f>
        <v>2.458675492667536</v>
      </c>
      <c r="AA63" s="101"/>
      <c r="AB63" s="66">
        <f>+AB59/AB77</f>
        <v>28.192807753563759</v>
      </c>
      <c r="AC63" s="101"/>
      <c r="AD63" s="66">
        <f>+AD59/AD77</f>
        <v>13.615222766335808</v>
      </c>
      <c r="AE63" s="101"/>
      <c r="AF63" s="64">
        <f>+AF59/AF77</f>
        <v>9.2766778792526772</v>
      </c>
      <c r="AG63" s="100"/>
      <c r="AH63" s="64">
        <f>+AH59/AH77</f>
        <v>7.6786642817987127</v>
      </c>
      <c r="AI63" s="100"/>
      <c r="AJ63" s="64">
        <f>+AJ59/AJ77</f>
        <v>6.5522251346360854</v>
      </c>
      <c r="AK63" s="100"/>
      <c r="AL63" s="64">
        <f>+AL59/AL77</f>
        <v>5.305656466964062</v>
      </c>
      <c r="AM63" s="100"/>
      <c r="AN63" s="64">
        <f>+AN59/AN77</f>
        <v>4.5067549736717556</v>
      </c>
      <c r="AO63" s="100"/>
      <c r="AP63" s="66">
        <f>+AP59/AP77</f>
        <v>3.8723133467112345</v>
      </c>
      <c r="AQ63" s="101"/>
      <c r="AR63" s="66">
        <f>+AR59/AR77</f>
        <v>3.3619465894735545</v>
      </c>
      <c r="AS63" s="101"/>
      <c r="AT63" s="66">
        <f>+AT59/AT77</f>
        <v>3.0851480595729295</v>
      </c>
      <c r="AU63" s="101"/>
      <c r="AV63" s="66">
        <f>+AV59/AV77</f>
        <v>2.8535374799049382</v>
      </c>
      <c r="AW63" s="101"/>
      <c r="AX63" s="66">
        <f>+AX59/AX77</f>
        <v>2.4845069718483437</v>
      </c>
      <c r="AY63" s="101"/>
      <c r="AZ63" s="66">
        <f>+AZ59/AZ77</f>
        <v>27.853733273626084</v>
      </c>
      <c r="BA63" s="101"/>
      <c r="BB63" s="66">
        <f>+BB59/BB77</f>
        <v>14.180746229183036</v>
      </c>
      <c r="BC63" s="101"/>
      <c r="BD63" s="66">
        <f>+BD59/BD77</f>
        <v>9.4055519012851896</v>
      </c>
      <c r="BE63" s="101"/>
      <c r="BF63" s="66">
        <f>+BF59/BF77</f>
        <v>7.6562629180720903</v>
      </c>
      <c r="BG63" s="101"/>
      <c r="BH63" s="66">
        <f>+BH59/BH77</f>
        <v>6.3615977108947979</v>
      </c>
      <c r="BI63" s="101"/>
      <c r="BJ63" s="66">
        <f>+BJ59/BJ77</f>
        <v>5.3192414363034084</v>
      </c>
      <c r="BK63" s="101"/>
      <c r="BL63" s="66">
        <f>+BL59/BL77</f>
        <v>4.4561339807939504</v>
      </c>
      <c r="BM63" s="101"/>
      <c r="BN63" s="66">
        <f>+BN59/BN77</f>
        <v>3.791891488525128</v>
      </c>
      <c r="BO63" s="101"/>
      <c r="BP63" s="66">
        <f>+BP59/BP77</f>
        <v>3.3513813086176611</v>
      </c>
      <c r="BQ63" s="101"/>
      <c r="BR63" s="66">
        <f>+BR59/BR77</f>
        <v>3.047204912635864</v>
      </c>
      <c r="BS63" s="101"/>
      <c r="BT63" s="66">
        <f>+BT59/BT77</f>
        <v>2.7996291421136412</v>
      </c>
      <c r="BU63" s="101"/>
      <c r="BV63" s="66">
        <f>+BV59/BV77</f>
        <v>2.4354883786873089</v>
      </c>
      <c r="BW63" s="101"/>
      <c r="BX63" s="66">
        <f>+BX59/BX77</f>
        <v>27.359873166791612</v>
      </c>
      <c r="BY63" s="101"/>
      <c r="BZ63" s="64">
        <f>+BZ59/BZ77</f>
        <v>27.221400713835454</v>
      </c>
      <c r="CA63" s="100"/>
      <c r="CB63" s="64">
        <f>+CB59/CB77</f>
        <v>19.523946323750316</v>
      </c>
      <c r="CC63" s="100"/>
      <c r="CD63" s="66">
        <f>+CD59/CD77</f>
        <v>6.9084106396598788</v>
      </c>
      <c r="CE63" s="101"/>
      <c r="CF63" s="66">
        <f>+CF59/CF77</f>
        <v>5.7647932484108946</v>
      </c>
      <c r="CG63" s="101"/>
      <c r="CH63" s="66">
        <f>+CH59/CH77</f>
        <v>4.7194012692851555</v>
      </c>
      <c r="CI63" s="101"/>
      <c r="CJ63" s="66">
        <f>+CJ59/CJ77</f>
        <v>4.0530509114738891</v>
      </c>
      <c r="CK63" s="101"/>
      <c r="CL63" s="66">
        <f>+CL59/CL77</f>
        <v>3.5173411014595604</v>
      </c>
      <c r="CM63" s="101"/>
      <c r="CN63" s="66">
        <f>+CN59/CN77</f>
        <v>3.1213768416389067</v>
      </c>
      <c r="CO63" s="101"/>
      <c r="CP63" s="66">
        <f>+CP59/CP77</f>
        <v>2.8609936674241068</v>
      </c>
      <c r="CQ63" s="101"/>
      <c r="CR63" s="66">
        <f>+CR59/CR77</f>
        <v>2.6346039164383916</v>
      </c>
      <c r="CS63" s="101"/>
      <c r="CT63" s="66">
        <f>+CT59/CT77</f>
        <v>2.3241814904613602</v>
      </c>
      <c r="CU63" s="101"/>
      <c r="CV63" s="66">
        <f>+CV59/CV77</f>
        <v>27.500005327202334</v>
      </c>
      <c r="CW63" s="101"/>
      <c r="CX63" s="66">
        <f>+CX59/CX77</f>
        <v>13.579986823966214</v>
      </c>
      <c r="CY63" s="101"/>
      <c r="CZ63" s="66">
        <f>+CZ59/CZ77</f>
        <v>9.1472553931211777</v>
      </c>
      <c r="DA63" s="101"/>
      <c r="DB63" s="66">
        <f>+DB59/DB77</f>
        <v>7.3191820025184056</v>
      </c>
      <c r="DC63" s="101"/>
      <c r="DD63" s="66">
        <f>+DD59/DD77</f>
        <v>6.0190421038272079</v>
      </c>
      <c r="DE63" s="101"/>
      <c r="DF63" s="66">
        <f>+DF59/DF77</f>
        <v>5.0398166571110776</v>
      </c>
      <c r="DG63" s="101"/>
      <c r="DH63" s="74">
        <f>+DH59/DH77</f>
        <v>5.0350350229817726</v>
      </c>
      <c r="DI63" s="102"/>
      <c r="DJ63" s="27"/>
    </row>
    <row r="64" spans="1:114" s="26" customFormat="1">
      <c r="A64" s="201"/>
      <c r="B64" s="64"/>
      <c r="C64" s="100"/>
      <c r="D64" s="66"/>
      <c r="E64" s="101"/>
      <c r="F64" s="66"/>
      <c r="G64" s="101"/>
      <c r="H64" s="66"/>
      <c r="I64" s="101"/>
      <c r="J64" s="66"/>
      <c r="K64" s="101"/>
      <c r="L64" s="66"/>
      <c r="M64" s="101"/>
      <c r="N64" s="66"/>
      <c r="O64" s="101"/>
      <c r="P64" s="66"/>
      <c r="Q64" s="101"/>
      <c r="R64" s="66"/>
      <c r="S64" s="101"/>
      <c r="T64" s="66"/>
      <c r="U64" s="101"/>
      <c r="V64" s="66"/>
      <c r="W64" s="101"/>
      <c r="X64" s="66"/>
      <c r="Y64" s="101"/>
      <c r="Z64" s="66"/>
      <c r="AA64" s="101"/>
      <c r="AB64" s="66"/>
      <c r="AC64" s="101"/>
      <c r="AD64" s="66"/>
      <c r="AE64" s="101"/>
      <c r="AF64" s="64"/>
      <c r="AG64" s="100"/>
      <c r="AH64" s="64"/>
      <c r="AI64" s="100"/>
      <c r="AJ64" s="64"/>
      <c r="AK64" s="100"/>
      <c r="AL64" s="64"/>
      <c r="AM64" s="100"/>
      <c r="AN64" s="64"/>
      <c r="AO64" s="100"/>
      <c r="AP64" s="66"/>
      <c r="AQ64" s="101"/>
      <c r="AR64" s="66"/>
      <c r="AS64" s="101"/>
      <c r="AT64" s="66"/>
      <c r="AU64" s="101"/>
      <c r="AV64" s="66"/>
      <c r="AW64" s="101"/>
      <c r="AX64" s="66"/>
      <c r="AY64" s="101"/>
      <c r="AZ64" s="66"/>
      <c r="BA64" s="101"/>
      <c r="BB64" s="66"/>
      <c r="BC64" s="101"/>
      <c r="BD64" s="66"/>
      <c r="BE64" s="101"/>
      <c r="BF64" s="66"/>
      <c r="BG64" s="101"/>
      <c r="BH64" s="66"/>
      <c r="BI64" s="101"/>
      <c r="BJ64" s="66"/>
      <c r="BK64" s="101"/>
      <c r="BL64" s="66"/>
      <c r="BM64" s="101"/>
      <c r="BN64" s="66"/>
      <c r="BO64" s="101"/>
      <c r="BP64" s="66"/>
      <c r="BQ64" s="101"/>
      <c r="BR64" s="66"/>
      <c r="BS64" s="101"/>
      <c r="BT64" s="66"/>
      <c r="BU64" s="101"/>
      <c r="BV64" s="66"/>
      <c r="BW64" s="101"/>
      <c r="BX64" s="66"/>
      <c r="BY64" s="101"/>
      <c r="BZ64" s="64"/>
      <c r="CA64" s="100"/>
      <c r="CB64" s="64"/>
      <c r="CC64" s="100"/>
      <c r="CD64" s="66"/>
      <c r="CE64" s="101"/>
      <c r="CF64" s="66"/>
      <c r="CG64" s="101"/>
      <c r="CH64" s="66"/>
      <c r="CI64" s="101"/>
      <c r="CJ64" s="66"/>
      <c r="CK64" s="101"/>
      <c r="CL64" s="66"/>
      <c r="CM64" s="101"/>
      <c r="CN64" s="66"/>
      <c r="CO64" s="101"/>
      <c r="CP64" s="66"/>
      <c r="CQ64" s="101"/>
      <c r="CR64" s="66"/>
      <c r="CS64" s="101"/>
      <c r="CT64" s="66"/>
      <c r="CU64" s="101"/>
      <c r="CV64" s="66"/>
      <c r="CW64" s="101"/>
      <c r="CX64" s="66"/>
      <c r="CY64" s="101"/>
      <c r="CZ64" s="66"/>
      <c r="DA64" s="101"/>
      <c r="DB64" s="66"/>
      <c r="DC64" s="101"/>
      <c r="DD64" s="66"/>
      <c r="DE64" s="101"/>
      <c r="DF64" s="66"/>
      <c r="DG64" s="101"/>
      <c r="DH64" s="74"/>
      <c r="DI64" s="102"/>
      <c r="DJ64" s="27"/>
    </row>
    <row r="65" spans="1:114" s="90" customFormat="1">
      <c r="A65" s="204" t="s">
        <v>77</v>
      </c>
      <c r="B65" s="51">
        <f>+B7</f>
        <v>9578.4097429090434</v>
      </c>
      <c r="C65" s="52">
        <f>+B65/B52</f>
        <v>0.24152026509835264</v>
      </c>
      <c r="D65" s="53">
        <f>+D7</f>
        <v>9583.6415182943401</v>
      </c>
      <c r="E65" s="54">
        <f>+D65/D52</f>
        <v>0.23824905185996903</v>
      </c>
      <c r="F65" s="53">
        <f>+F7</f>
        <v>9608.2104115129678</v>
      </c>
      <c r="G65" s="54">
        <f>+F65/F52</f>
        <v>0.23502892143117787</v>
      </c>
      <c r="H65" s="53">
        <f>+H7</f>
        <v>9588.9838154173467</v>
      </c>
      <c r="I65" s="54">
        <f>+H65/H52</f>
        <v>0.2315190056897635</v>
      </c>
      <c r="J65" s="53">
        <f>+J7</f>
        <v>9601.5060608258027</v>
      </c>
      <c r="K65" s="54">
        <f>+J65/J52</f>
        <v>0.23007582723053693</v>
      </c>
      <c r="L65" s="53">
        <f>+L7</f>
        <v>9633.1105656729997</v>
      </c>
      <c r="M65" s="54">
        <f>+L65/L52</f>
        <v>0.23065846656534023</v>
      </c>
      <c r="N65" s="53">
        <f>+N7</f>
        <v>9941.7912967282991</v>
      </c>
      <c r="O65" s="54">
        <f>+N65/N52</f>
        <v>0.23512667978099794</v>
      </c>
      <c r="P65" s="53">
        <f>+P7</f>
        <v>10242.130020619876</v>
      </c>
      <c r="Q65" s="54">
        <f>+P65/P52</f>
        <v>0.24136350968275985</v>
      </c>
      <c r="R65" s="53">
        <f>+R7</f>
        <v>10237.99400570017</v>
      </c>
      <c r="S65" s="54">
        <f>+R65/R52</f>
        <v>0.23704135988935385</v>
      </c>
      <c r="T65" s="53">
        <f>+T7</f>
        <v>10212.184799652558</v>
      </c>
      <c r="U65" s="54">
        <f>+T65/T52</f>
        <v>0.2359624635626619</v>
      </c>
      <c r="V65" s="53">
        <f>+V7</f>
        <v>10191.720131581707</v>
      </c>
      <c r="W65" s="54">
        <f>+V65/V52</f>
        <v>0.23733897861923767</v>
      </c>
      <c r="X65" s="53">
        <f>+X7</f>
        <v>10185.497923667732</v>
      </c>
      <c r="Y65" s="54">
        <f>+X65/X52</f>
        <v>0.23750664536305419</v>
      </c>
      <c r="Z65" s="53">
        <f>+Z7</f>
        <v>10548.126746754937</v>
      </c>
      <c r="AA65" s="54">
        <f>+Z65/Z52</f>
        <v>0.24856490240814544</v>
      </c>
      <c r="AB65" s="53">
        <f>+AB7</f>
        <v>10583.728680210108</v>
      </c>
      <c r="AC65" s="54">
        <f>+AB65/AB52</f>
        <v>0.24924102805812762</v>
      </c>
      <c r="AD65" s="53">
        <f>+AD7</f>
        <v>10598.50737942765</v>
      </c>
      <c r="AE65" s="54">
        <f>+AD65/AD52</f>
        <v>0.24663518332446968</v>
      </c>
      <c r="AF65" s="51">
        <f>+AF7</f>
        <v>11089.354297961061</v>
      </c>
      <c r="AG65" s="52">
        <f>+AF65/AF52</f>
        <v>0.26019057024638526</v>
      </c>
      <c r="AH65" s="51">
        <f>+AH7</f>
        <v>11324.734670992155</v>
      </c>
      <c r="AI65" s="52">
        <f>+AH65/AH52</f>
        <v>0.26385215016461616</v>
      </c>
      <c r="AJ65" s="51">
        <f>+AJ7</f>
        <v>11342.366053430436</v>
      </c>
      <c r="AK65" s="52">
        <f>+AJ65/AJ52</f>
        <v>0.26950586634504303</v>
      </c>
      <c r="AL65" s="51">
        <f>+AL7</f>
        <v>11320.143386988315</v>
      </c>
      <c r="AM65" s="52">
        <f>+AL65/AL52</f>
        <v>0.27102869526230805</v>
      </c>
      <c r="AN65" s="51">
        <f>+AN7</f>
        <v>11612.434435180445</v>
      </c>
      <c r="AO65" s="52">
        <f>+AN65/AN52</f>
        <v>0.27296840606083556</v>
      </c>
      <c r="AP65" s="53">
        <f>+AP7</f>
        <v>11637.596439317189</v>
      </c>
      <c r="AQ65" s="54">
        <f>+AP65/AP52</f>
        <v>0.26580313862107618</v>
      </c>
      <c r="AR65" s="53">
        <f>+AR7</f>
        <v>11628.528382055843</v>
      </c>
      <c r="AS65" s="54">
        <f>+AR65/AR52</f>
        <v>0.25928173807676519</v>
      </c>
      <c r="AT65" s="53">
        <f>+AT7</f>
        <v>11706.630296305751</v>
      </c>
      <c r="AU65" s="54">
        <f>+AT65/AT52</f>
        <v>0.25726979752417212</v>
      </c>
      <c r="AV65" s="53">
        <f>+AV7</f>
        <v>12038.893578833895</v>
      </c>
      <c r="AW65" s="54">
        <f>+AV65/AV52</f>
        <v>0.25643260832631726</v>
      </c>
      <c r="AX65" s="53">
        <f>+AX7</f>
        <v>12063.694615487975</v>
      </c>
      <c r="AY65" s="54">
        <f>+AX65/AX52</f>
        <v>0.25545168217850139</v>
      </c>
      <c r="AZ65" s="53">
        <f>+AZ7</f>
        <v>11086.906077238835</v>
      </c>
      <c r="BA65" s="54">
        <f>+AZ65/AZ52</f>
        <v>0.22661955701260103</v>
      </c>
      <c r="BB65" s="53">
        <f>+BB7</f>
        <v>11113.071357078838</v>
      </c>
      <c r="BC65" s="54">
        <f>+BB65/BB52</f>
        <v>0.22656770070129295</v>
      </c>
      <c r="BD65" s="53">
        <f>+BD7</f>
        <v>11083.932058749149</v>
      </c>
      <c r="BE65" s="54">
        <f>+BD65/BD52</f>
        <v>0.22029858541326486</v>
      </c>
      <c r="BF65" s="53">
        <f>+BF7</f>
        <v>12590.865293530125</v>
      </c>
      <c r="BG65" s="54">
        <f>+BF65/BF52</f>
        <v>0.24181031638911815</v>
      </c>
      <c r="BH65" s="53">
        <f>+BH7</f>
        <v>12576.04681161018</v>
      </c>
      <c r="BI65" s="54">
        <f>+BH65/BH52</f>
        <v>0.23956746020585962</v>
      </c>
      <c r="BJ65" s="53">
        <f>+BJ7</f>
        <v>12583.647612514866</v>
      </c>
      <c r="BK65" s="54">
        <f>+BJ65/BJ52</f>
        <v>0.2407721744655823</v>
      </c>
      <c r="BL65" s="53">
        <f>+BL7</f>
        <v>12884.763862913773</v>
      </c>
      <c r="BM65" s="54">
        <f>+BL65/BL52</f>
        <v>0.24731385936902944</v>
      </c>
      <c r="BN65" s="53">
        <f>+BN7</f>
        <v>12849.555677041784</v>
      </c>
      <c r="BO65" s="54">
        <f>+BN65/BN52</f>
        <v>0.24397316675455571</v>
      </c>
      <c r="BP65" s="53">
        <f>+BP7</f>
        <v>12804.358664112136</v>
      </c>
      <c r="BQ65" s="54">
        <f>+BP65/BP52</f>
        <v>0.24559008303452243</v>
      </c>
      <c r="BR65" s="53">
        <f>+BR7</f>
        <v>12861.972700674118</v>
      </c>
      <c r="BS65" s="54">
        <f>+BR65/BR52</f>
        <v>0.24394591685013667</v>
      </c>
      <c r="BT65" s="53">
        <f>+BT7</f>
        <v>14424.31370049607</v>
      </c>
      <c r="BU65" s="54">
        <f>+BT65/BT52</f>
        <v>0.26688000278129248</v>
      </c>
      <c r="BV65" s="53">
        <f>+BV7</f>
        <v>14394.29742916575</v>
      </c>
      <c r="BW65" s="54">
        <f>+BV65/BV52</f>
        <v>0.26209956427286313</v>
      </c>
      <c r="BX65" s="53">
        <f>+BX7</f>
        <v>15146.41343456002</v>
      </c>
      <c r="BY65" s="54">
        <f>+BX65/BX52</f>
        <v>0.27086689655222396</v>
      </c>
      <c r="BZ65" s="51">
        <f>+BZ7</f>
        <v>15128.593695879599</v>
      </c>
      <c r="CA65" s="52">
        <f>+BZ65/BZ52</f>
        <v>0.27075433163305485</v>
      </c>
      <c r="CB65" s="51">
        <f>+CB7</f>
        <v>15030.907416920647</v>
      </c>
      <c r="CC65" s="52">
        <f>+CB65/CB52</f>
        <v>0.26618713584067916</v>
      </c>
      <c r="CD65" s="53">
        <f>+CD7</f>
        <v>15008.505584409784</v>
      </c>
      <c r="CE65" s="54">
        <f>+CD65/CD52</f>
        <v>0.26561842867205621</v>
      </c>
      <c r="CF65" s="53">
        <f>+CF7</f>
        <v>15007.487744788354</v>
      </c>
      <c r="CG65" s="54">
        <f>+CF65/CF52</f>
        <v>0.2719830576045415</v>
      </c>
      <c r="CH65" s="53">
        <f>+CH7</f>
        <v>15520.625868784959</v>
      </c>
      <c r="CI65" s="54">
        <f>+CH65/CH52</f>
        <v>0.28081901898093398</v>
      </c>
      <c r="CJ65" s="53">
        <f>+CJ7</f>
        <v>15559.677032424259</v>
      </c>
      <c r="CK65" s="54">
        <f>+CJ65/CJ52</f>
        <v>0.27915916709306643</v>
      </c>
      <c r="CL65" s="53">
        <f>+CL7</f>
        <v>15590.603974269881</v>
      </c>
      <c r="CM65" s="54">
        <f>+CL65/CL52</f>
        <v>0.27592298276266958</v>
      </c>
      <c r="CN65" s="53">
        <f>+CN7</f>
        <v>15505.011206827592</v>
      </c>
      <c r="CO65" s="54">
        <f>+CN65/CN52</f>
        <v>0.27505762285399443</v>
      </c>
      <c r="CP65" s="53">
        <f>+CP7</f>
        <v>15433.256079703526</v>
      </c>
      <c r="CQ65" s="54">
        <f>+CP65/CP52</f>
        <v>0.27078336164486788</v>
      </c>
      <c r="CR65" s="53">
        <f>+CR7</f>
        <v>15424.025568819536</v>
      </c>
      <c r="CS65" s="54">
        <f>+CR65/CR52</f>
        <v>0.26777476346704904</v>
      </c>
      <c r="CT65" s="53">
        <f>+CT7</f>
        <v>15283.103163072743</v>
      </c>
      <c r="CU65" s="54">
        <f>+CT65/CT52</f>
        <v>0.26637757948702812</v>
      </c>
      <c r="CV65" s="53">
        <f>+CV7</f>
        <v>15301.295758625916</v>
      </c>
      <c r="CW65" s="54">
        <f>+CV65/CV52</f>
        <v>0.26589359473269553</v>
      </c>
      <c r="CX65" s="53">
        <f>+CX7</f>
        <v>15325.704314078706</v>
      </c>
      <c r="CY65" s="54">
        <f>+CX65/CX52</f>
        <v>0.26325883985216059</v>
      </c>
      <c r="CZ65" s="53">
        <f>+CZ7</f>
        <v>15286.182519232594</v>
      </c>
      <c r="DA65" s="54">
        <f>+CZ65/CZ52</f>
        <v>0.26061716365477344</v>
      </c>
      <c r="DB65" s="53">
        <f>+DB7</f>
        <v>14877.790720910187</v>
      </c>
      <c r="DC65" s="54">
        <f>+DB65/DB52</f>
        <v>0.25512826058229354</v>
      </c>
      <c r="DD65" s="53">
        <f>+DD7</f>
        <v>14868.31777496492</v>
      </c>
      <c r="DE65" s="54">
        <f>+DD65/DD52</f>
        <v>0.25399698630428591</v>
      </c>
      <c r="DF65" s="53">
        <f>+DF7</f>
        <v>14872.721785834761</v>
      </c>
      <c r="DG65" s="54">
        <f>+DF65/DF52</f>
        <v>0.25394204664168529</v>
      </c>
      <c r="DH65" s="75">
        <f>+DH7</f>
        <v>14806.268445132904</v>
      </c>
      <c r="DI65" s="58">
        <f>+DH65/DH52</f>
        <v>0.25362489646618847</v>
      </c>
      <c r="DJ65" s="117"/>
    </row>
    <row r="66" spans="1:114" s="26" customFormat="1">
      <c r="A66" s="201" t="s">
        <v>53</v>
      </c>
      <c r="B66" s="64">
        <f>+B65/B72</f>
        <v>0.16160488415083149</v>
      </c>
      <c r="C66" s="65"/>
      <c r="D66" s="66"/>
      <c r="E66" s="67"/>
      <c r="F66" s="66"/>
      <c r="G66" s="67"/>
      <c r="H66" s="66"/>
      <c r="I66" s="67"/>
      <c r="J66" s="66"/>
      <c r="K66" s="67"/>
      <c r="L66" s="66"/>
      <c r="M66" s="67"/>
      <c r="N66" s="66"/>
      <c r="O66" s="67"/>
      <c r="P66" s="66"/>
      <c r="Q66" s="67"/>
      <c r="R66" s="66"/>
      <c r="S66" s="67"/>
      <c r="T66" s="66"/>
      <c r="U66" s="67"/>
      <c r="V66" s="66"/>
      <c r="W66" s="67"/>
      <c r="X66" s="66"/>
      <c r="Y66" s="67"/>
      <c r="Z66" s="66">
        <f>+Z65/Z72</f>
        <v>0.16809884233410771</v>
      </c>
      <c r="AA66" s="67"/>
      <c r="AB66" s="66">
        <v>0</v>
      </c>
      <c r="AC66" s="67"/>
      <c r="AD66" s="66">
        <v>0</v>
      </c>
      <c r="AE66" s="67"/>
      <c r="AF66" s="64">
        <v>0</v>
      </c>
      <c r="AG66" s="65"/>
      <c r="AH66" s="64">
        <v>0</v>
      </c>
      <c r="AI66" s="65"/>
      <c r="AJ66" s="64">
        <v>0</v>
      </c>
      <c r="AK66" s="65"/>
      <c r="AL66" s="64">
        <v>0</v>
      </c>
      <c r="AM66" s="65"/>
      <c r="AN66" s="64">
        <v>0</v>
      </c>
      <c r="AO66" s="65"/>
      <c r="AP66" s="66">
        <v>0</v>
      </c>
      <c r="AQ66" s="67"/>
      <c r="AR66" s="66">
        <v>0</v>
      </c>
      <c r="AS66" s="67"/>
      <c r="AT66" s="66">
        <v>0</v>
      </c>
      <c r="AU66" s="67"/>
      <c r="AV66" s="66">
        <v>0</v>
      </c>
      <c r="AW66" s="67"/>
      <c r="AX66" s="66">
        <f>+AX65/AX72</f>
        <v>0.16089581636237549</v>
      </c>
      <c r="AY66" s="67"/>
      <c r="AZ66" s="68" t="e">
        <f>+AZ65/AZ72</f>
        <v>#DIV/0!</v>
      </c>
      <c r="BA66" s="67"/>
      <c r="BB66" s="68" t="e">
        <f>+BB65/BB72</f>
        <v>#DIV/0!</v>
      </c>
      <c r="BC66" s="67"/>
      <c r="BD66" s="68" t="e">
        <f>+BD65/BD72</f>
        <v>#DIV/0!</v>
      </c>
      <c r="BE66" s="67"/>
      <c r="BF66" s="68" t="e">
        <f>+BF65/BF72</f>
        <v>#DIV/0!</v>
      </c>
      <c r="BG66" s="67"/>
      <c r="BH66" s="68" t="e">
        <f>+BH65/BH72</f>
        <v>#DIV/0!</v>
      </c>
      <c r="BI66" s="67"/>
      <c r="BJ66" s="68" t="e">
        <f>+BJ65/BJ72</f>
        <v>#DIV/0!</v>
      </c>
      <c r="BK66" s="67"/>
      <c r="BL66" s="68" t="e">
        <f>+BL65/BL72</f>
        <v>#DIV/0!</v>
      </c>
      <c r="BM66" s="67"/>
      <c r="BN66" s="68" t="e">
        <f>+BN65/BN72</f>
        <v>#DIV/0!</v>
      </c>
      <c r="BO66" s="67"/>
      <c r="BP66" s="68"/>
      <c r="BQ66" s="67"/>
      <c r="BR66" s="68"/>
      <c r="BS66" s="67"/>
      <c r="BT66" s="68"/>
      <c r="BU66" s="67"/>
      <c r="BV66" s="66">
        <f>+BV65/BV72</f>
        <v>0.16019332860921645</v>
      </c>
      <c r="BW66" s="67"/>
      <c r="BX66" s="66"/>
      <c r="BY66" s="67"/>
      <c r="BZ66" s="64"/>
      <c r="CA66" s="65"/>
      <c r="CB66" s="64"/>
      <c r="CC66" s="65"/>
      <c r="CD66" s="66"/>
      <c r="CE66" s="67"/>
      <c r="CF66" s="66"/>
      <c r="CG66" s="67"/>
      <c r="CH66" s="66"/>
      <c r="CI66" s="67"/>
      <c r="CJ66" s="66"/>
      <c r="CK66" s="67"/>
      <c r="CL66" s="66"/>
      <c r="CM66" s="67"/>
      <c r="CN66" s="66"/>
      <c r="CO66" s="67"/>
      <c r="CP66" s="66"/>
      <c r="CQ66" s="67"/>
      <c r="CR66" s="66"/>
      <c r="CS66" s="67"/>
      <c r="CT66" s="66">
        <f>+CT65/CT72</f>
        <v>0.15916964237283668</v>
      </c>
      <c r="CU66" s="67"/>
      <c r="CV66" s="66"/>
      <c r="CW66" s="67"/>
      <c r="CX66" s="66"/>
      <c r="CY66" s="67"/>
      <c r="CZ66" s="66"/>
      <c r="DA66" s="67"/>
      <c r="DB66" s="66"/>
      <c r="DC66" s="67"/>
      <c r="DD66" s="66"/>
      <c r="DE66" s="67"/>
      <c r="DF66" s="66"/>
      <c r="DG66" s="67"/>
      <c r="DH66" s="74"/>
      <c r="DI66" s="70"/>
      <c r="DJ66" s="27"/>
    </row>
    <row r="67" spans="1:114" s="26" customFormat="1">
      <c r="A67" s="201" t="s">
        <v>74</v>
      </c>
      <c r="B67" s="64">
        <f>+B65/B74</f>
        <v>0.81814304872167787</v>
      </c>
      <c r="C67" s="76"/>
      <c r="D67" s="66">
        <v>0</v>
      </c>
      <c r="E67" s="77"/>
      <c r="F67" s="66">
        <v>0</v>
      </c>
      <c r="G67" s="77"/>
      <c r="H67" s="66">
        <v>0</v>
      </c>
      <c r="I67" s="77"/>
      <c r="J67" s="66">
        <v>0</v>
      </c>
      <c r="K67" s="77"/>
      <c r="L67" s="66">
        <v>0</v>
      </c>
      <c r="M67" s="77"/>
      <c r="N67" s="66">
        <v>0</v>
      </c>
      <c r="O67" s="77"/>
      <c r="P67" s="66">
        <v>0</v>
      </c>
      <c r="Q67" s="77"/>
      <c r="R67" s="66">
        <v>0</v>
      </c>
      <c r="S67" s="77"/>
      <c r="T67" s="66">
        <v>0</v>
      </c>
      <c r="U67" s="77"/>
      <c r="V67" s="66">
        <v>0</v>
      </c>
      <c r="W67" s="77"/>
      <c r="X67" s="66">
        <v>0</v>
      </c>
      <c r="Y67" s="77"/>
      <c r="Z67" s="66">
        <f>+Z65/Z74</f>
        <v>0.7286630800466245</v>
      </c>
      <c r="AA67" s="77"/>
      <c r="AB67" s="66">
        <v>0</v>
      </c>
      <c r="AC67" s="77"/>
      <c r="AD67" s="66">
        <v>0</v>
      </c>
      <c r="AE67" s="77"/>
      <c r="AF67" s="64">
        <v>0</v>
      </c>
      <c r="AG67" s="76"/>
      <c r="AH67" s="64">
        <v>0</v>
      </c>
      <c r="AI67" s="76"/>
      <c r="AJ67" s="64">
        <v>0</v>
      </c>
      <c r="AK67" s="76"/>
      <c r="AL67" s="64">
        <v>0</v>
      </c>
      <c r="AM67" s="76"/>
      <c r="AN67" s="64">
        <v>0</v>
      </c>
      <c r="AO67" s="76"/>
      <c r="AP67" s="66">
        <v>0</v>
      </c>
      <c r="AQ67" s="77"/>
      <c r="AR67" s="66">
        <v>0</v>
      </c>
      <c r="AS67" s="77"/>
      <c r="AT67" s="66">
        <v>0</v>
      </c>
      <c r="AU67" s="77"/>
      <c r="AV67" s="66">
        <v>0</v>
      </c>
      <c r="AW67" s="77"/>
      <c r="AX67" s="66">
        <f>+AX65/AX74</f>
        <v>0.73000923520689209</v>
      </c>
      <c r="AY67" s="77"/>
      <c r="AZ67" s="68" t="e">
        <f>+AZ65/AZ74</f>
        <v>#DIV/0!</v>
      </c>
      <c r="BA67" s="77"/>
      <c r="BB67" s="68" t="e">
        <f>+BB65/BB74</f>
        <v>#DIV/0!</v>
      </c>
      <c r="BC67" s="77"/>
      <c r="BD67" s="68" t="e">
        <f>+BD65/BD74</f>
        <v>#DIV/0!</v>
      </c>
      <c r="BE67" s="77"/>
      <c r="BF67" s="68" t="e">
        <f>+BF65/BF74</f>
        <v>#DIV/0!</v>
      </c>
      <c r="BG67" s="77"/>
      <c r="BH67" s="68" t="e">
        <f>+BH65/BH74</f>
        <v>#DIV/0!</v>
      </c>
      <c r="BI67" s="77"/>
      <c r="BJ67" s="68" t="e">
        <f>+BJ65/BJ74</f>
        <v>#DIV/0!</v>
      </c>
      <c r="BK67" s="77"/>
      <c r="BL67" s="68" t="e">
        <f>+BL65/BL74</f>
        <v>#DIV/0!</v>
      </c>
      <c r="BM67" s="77"/>
      <c r="BN67" s="68" t="e">
        <f>+BN65/BN74</f>
        <v>#DIV/0!</v>
      </c>
      <c r="BO67" s="77"/>
      <c r="BP67" s="68"/>
      <c r="BQ67" s="77"/>
      <c r="BR67" s="68"/>
      <c r="BS67" s="77"/>
      <c r="BT67" s="68"/>
      <c r="BU67" s="77"/>
      <c r="BV67" s="66">
        <f>+BV65/BV74</f>
        <v>0.76555231640291188</v>
      </c>
      <c r="BW67" s="77"/>
      <c r="BX67" s="66"/>
      <c r="BY67" s="77"/>
      <c r="BZ67" s="64"/>
      <c r="CA67" s="76"/>
      <c r="CB67" s="64"/>
      <c r="CC67" s="76"/>
      <c r="CD67" s="66"/>
      <c r="CE67" s="77"/>
      <c r="CF67" s="66"/>
      <c r="CG67" s="77"/>
      <c r="CH67" s="66"/>
      <c r="CI67" s="77"/>
      <c r="CJ67" s="66"/>
      <c r="CK67" s="77"/>
      <c r="CL67" s="66"/>
      <c r="CM67" s="77"/>
      <c r="CN67" s="66"/>
      <c r="CO67" s="77"/>
      <c r="CP67" s="66"/>
      <c r="CQ67" s="77"/>
      <c r="CR67" s="66"/>
      <c r="CS67" s="77"/>
      <c r="CT67" s="66">
        <f>+CT65/CT74</f>
        <v>0.74132242739002441</v>
      </c>
      <c r="CU67" s="77"/>
      <c r="CV67" s="66"/>
      <c r="CW67" s="77"/>
      <c r="CX67" s="66"/>
      <c r="CY67" s="77"/>
      <c r="CZ67" s="66"/>
      <c r="DA67" s="77"/>
      <c r="DB67" s="66"/>
      <c r="DC67" s="77"/>
      <c r="DD67" s="66"/>
      <c r="DE67" s="77"/>
      <c r="DF67" s="66"/>
      <c r="DG67" s="77"/>
      <c r="DH67" s="74"/>
      <c r="DI67" s="78"/>
      <c r="DJ67" s="27"/>
    </row>
    <row r="68" spans="1:114" s="26" customFormat="1">
      <c r="A68" s="201" t="s">
        <v>71</v>
      </c>
      <c r="B68" s="64">
        <f>+B65/B75</f>
        <v>1.2562677065715313</v>
      </c>
      <c r="C68" s="76"/>
      <c r="D68" s="66">
        <f>+D65/D75</f>
        <v>12.163377478145357</v>
      </c>
      <c r="E68" s="77"/>
      <c r="F68" s="66">
        <f>+F65/F75</f>
        <v>6.5208214843744914</v>
      </c>
      <c r="G68" s="77"/>
      <c r="H68" s="66">
        <f>+H65/H75</f>
        <v>3.3936687602928775</v>
      </c>
      <c r="I68" s="77"/>
      <c r="J68" s="66">
        <f>+J65/J75</f>
        <v>2.6986086476754934</v>
      </c>
      <c r="K68" s="77"/>
      <c r="L68" s="66">
        <f>+L65/L75</f>
        <v>2.7074914405983792</v>
      </c>
      <c r="M68" s="77"/>
      <c r="N68" s="66">
        <f>+N65/N75</f>
        <v>1.9630421678238568</v>
      </c>
      <c r="O68" s="77"/>
      <c r="P68" s="66">
        <f>+P65/P75</f>
        <v>1.77532307536695</v>
      </c>
      <c r="Q68" s="77"/>
      <c r="R68" s="66">
        <f>+R65/R75</f>
        <v>1.5943650916670569</v>
      </c>
      <c r="S68" s="77"/>
      <c r="T68" s="66">
        <f>+T65/T75</f>
        <v>1.4118237062648411</v>
      </c>
      <c r="U68" s="77"/>
      <c r="V68" s="66">
        <f>+V65/V75</f>
        <v>1.2973782974619537</v>
      </c>
      <c r="W68" s="77"/>
      <c r="X68" s="66">
        <f>+X65/X75</f>
        <v>1.1659826920615792</v>
      </c>
      <c r="Y68" s="77"/>
      <c r="Z68" s="66">
        <f>+Z65/Z75</f>
        <v>1.0726593080002651</v>
      </c>
      <c r="AA68" s="77"/>
      <c r="AB68" s="66">
        <f>+AB65/AB75</f>
        <v>11.184244248392261</v>
      </c>
      <c r="AC68" s="77"/>
      <c r="AD68" s="66">
        <f>+AD65/AD75</f>
        <v>6.2046007287062759</v>
      </c>
      <c r="AE68" s="77"/>
      <c r="AF68" s="64">
        <f>+AF65/AF75</f>
        <v>3.8202049685983552</v>
      </c>
      <c r="AG68" s="76"/>
      <c r="AH68" s="64">
        <f>+AH65/AH75</f>
        <v>3.1720484225959984</v>
      </c>
      <c r="AI68" s="76"/>
      <c r="AJ68" s="64">
        <f>+AJ65/AJ75</f>
        <v>2.7095133521356543</v>
      </c>
      <c r="AK68" s="76"/>
      <c r="AL68" s="64">
        <f>+AL65/AL75</f>
        <v>2.2194362301817954</v>
      </c>
      <c r="AM68" s="76"/>
      <c r="AN68" s="64">
        <f>+AN65/AN75</f>
        <v>1.8961757999727225</v>
      </c>
      <c r="AO68" s="76"/>
      <c r="AP68" s="66">
        <f>+AP65/AP75</f>
        <v>1.5958777603549616</v>
      </c>
      <c r="AQ68" s="77"/>
      <c r="AR68" s="66">
        <f>+AR65/AR75</f>
        <v>1.3402407518765438</v>
      </c>
      <c r="AS68" s="77"/>
      <c r="AT68" s="66">
        <f>+AT65/AT75</f>
        <v>1.2125476064382932</v>
      </c>
      <c r="AU68" s="77"/>
      <c r="AV68" s="66">
        <f>+AV65/AV75</f>
        <v>1.1175518019705759</v>
      </c>
      <c r="AW68" s="77"/>
      <c r="AX68" s="66">
        <f>+AX65/AX75</f>
        <v>0.9831162393862759</v>
      </c>
      <c r="AY68" s="77"/>
      <c r="AZ68" s="66">
        <f>+AZ65/AZ75</f>
        <v>9.1321523823333433</v>
      </c>
      <c r="BA68" s="77"/>
      <c r="BB68" s="66">
        <f>+BB65/BB75</f>
        <v>5.4022567127477652</v>
      </c>
      <c r="BC68" s="77"/>
      <c r="BD68" s="66">
        <f>+BD65/BD75</f>
        <v>2.9899346513245724</v>
      </c>
      <c r="BE68" s="77"/>
      <c r="BF68" s="66">
        <f>+BF65/BF75</f>
        <v>2.7529630880811129</v>
      </c>
      <c r="BG68" s="77"/>
      <c r="BH68" s="66">
        <f>+BH65/BH75</f>
        <v>2.266833025288864</v>
      </c>
      <c r="BI68" s="77"/>
      <c r="BJ68" s="66">
        <f>+BJ65/BJ75</f>
        <v>1.8785521861286771</v>
      </c>
      <c r="BK68" s="77"/>
      <c r="BL68" s="66">
        <f>+BL65/BL75</f>
        <v>1.6765627503275664</v>
      </c>
      <c r="BM68" s="77"/>
      <c r="BN68" s="66">
        <f>+BN65/BN75</f>
        <v>1.4739028908852589</v>
      </c>
      <c r="BO68" s="77"/>
      <c r="BP68" s="66">
        <f>+BP65/BP75</f>
        <v>1.3048744585735668</v>
      </c>
      <c r="BQ68" s="77"/>
      <c r="BR68" s="66">
        <f>+BR65/BR75</f>
        <v>1.1787284941274423</v>
      </c>
      <c r="BS68" s="77"/>
      <c r="BT68" s="66">
        <f>+BT65/BT75</f>
        <v>1.2113674907580627</v>
      </c>
      <c r="BU68" s="77"/>
      <c r="BV68" s="66">
        <f>+BV65/BV75</f>
        <v>1.0506908313252594</v>
      </c>
      <c r="BW68" s="77"/>
      <c r="BX68" s="66">
        <f>+BX65/BX75</f>
        <v>11.69726492711483</v>
      </c>
      <c r="BY68" s="77"/>
      <c r="BZ68" s="64">
        <f>+BZ65/BZ75</f>
        <v>11.631431156891367</v>
      </c>
      <c r="CA68" s="76"/>
      <c r="CB68" s="64">
        <f>+CB65/CB75</f>
        <v>6.3280807259882783</v>
      </c>
      <c r="CC68" s="76"/>
      <c r="CD68" s="66">
        <f>+CD65/CD75</f>
        <v>3.0440929311581124</v>
      </c>
      <c r="CE68" s="77"/>
      <c r="CF68" s="66">
        <f>+CF65/CF75</f>
        <v>2.6263095514569148</v>
      </c>
      <c r="CG68" s="77"/>
      <c r="CH68" s="66">
        <f>+CH65/CH75</f>
        <v>2.1996595999907096</v>
      </c>
      <c r="CI68" s="77"/>
      <c r="CJ68" s="66">
        <f>+CJ65/CJ75</f>
        <v>1.9034917689777291</v>
      </c>
      <c r="CK68" s="77"/>
      <c r="CL68" s="66">
        <f>+CL65/CL75</f>
        <v>1.6924252612024777</v>
      </c>
      <c r="CM68" s="77"/>
      <c r="CN68" s="66">
        <f>+CN65/CN75</f>
        <v>1.4765740280900379</v>
      </c>
      <c r="CO68" s="77"/>
      <c r="CP68" s="66">
        <f>+CP65/CP75</f>
        <v>1.3121788180921643</v>
      </c>
      <c r="CQ68" s="77"/>
      <c r="CR68" s="66">
        <f>+CR65/CR75</f>
        <v>1.1960008893069798</v>
      </c>
      <c r="CS68" s="77"/>
      <c r="CT68" s="66">
        <f>+CT65/CT75</f>
        <v>1.0561038077621492</v>
      </c>
      <c r="CU68" s="77"/>
      <c r="CV68" s="66">
        <f>+CV65/CV75</f>
        <v>11.170520835733043</v>
      </c>
      <c r="CW68" s="77"/>
      <c r="CX68" s="66">
        <f>+CX65/CX75</f>
        <v>6.4498699378596385</v>
      </c>
      <c r="CY68" s="77"/>
      <c r="CZ68" s="66">
        <f>+CZ65/CZ75</f>
        <v>3.8055291706784793</v>
      </c>
      <c r="DA68" s="77"/>
      <c r="DB68" s="66">
        <f>+DB65/DB75</f>
        <v>2.9284350103925751</v>
      </c>
      <c r="DC68" s="77"/>
      <c r="DD68" s="66">
        <f>+DD65/DD75</f>
        <v>2.4265900286202347</v>
      </c>
      <c r="DE68" s="77"/>
      <c r="DF68" s="66">
        <f>+DF65/DF75</f>
        <v>1.9965435250167325</v>
      </c>
      <c r="DG68" s="77"/>
      <c r="DH68" s="74">
        <f>+DH65/DH75</f>
        <v>1.9913116196489347</v>
      </c>
      <c r="DI68" s="78"/>
      <c r="DJ68" s="27"/>
    </row>
    <row r="69" spans="1:114" s="26" customFormat="1">
      <c r="A69" s="201" t="s">
        <v>75</v>
      </c>
      <c r="B69" s="64">
        <f>+B65/B76</f>
        <v>1.3585265279810383</v>
      </c>
      <c r="C69" s="76"/>
      <c r="D69" s="66">
        <f>+D65/D76</f>
        <v>12.982463659456377</v>
      </c>
      <c r="E69" s="77"/>
      <c r="F69" s="66">
        <f>+F65/F76</f>
        <v>7.3873669287029236</v>
      </c>
      <c r="G69" s="77"/>
      <c r="H69" s="66">
        <f>+H65/H76</f>
        <v>4.0179000045825548</v>
      </c>
      <c r="I69" s="77"/>
      <c r="J69" s="66">
        <f>+J65/J76</f>
        <v>3.179826753001882</v>
      </c>
      <c r="K69" s="77"/>
      <c r="L69" s="66">
        <f>+L65/L76</f>
        <v>3.1902935328374458</v>
      </c>
      <c r="M69" s="77"/>
      <c r="N69" s="66">
        <f>+N65/N76</f>
        <v>2.2751227900969644</v>
      </c>
      <c r="O69" s="77"/>
      <c r="P69" s="66">
        <f>+P65/P76</f>
        <v>2.0493804933477775</v>
      </c>
      <c r="Q69" s="77"/>
      <c r="R69" s="66">
        <f>+R65/R76</f>
        <v>1.8388130414364487</v>
      </c>
      <c r="S69" s="77"/>
      <c r="T69" s="66">
        <f>+T65/T76</f>
        <v>1.6161817047736746</v>
      </c>
      <c r="U69" s="77"/>
      <c r="V69" s="66">
        <f>+V65/V76</f>
        <v>1.4833256048501366</v>
      </c>
      <c r="W69" s="77"/>
      <c r="X69" s="66">
        <f>+X65/X76</f>
        <v>1.3305606058537238</v>
      </c>
      <c r="Y69" s="77"/>
      <c r="Z69" s="66">
        <f>+Z65/Z76</f>
        <v>1.2178505917235705</v>
      </c>
      <c r="AA69" s="77"/>
      <c r="AB69" s="66">
        <f>+AB65/AB76</f>
        <v>12.594160233333266</v>
      </c>
      <c r="AC69" s="77"/>
      <c r="AD69" s="66">
        <f>+AD65/AD76</f>
        <v>6.9829018020722167</v>
      </c>
      <c r="AE69" s="77"/>
      <c r="AF69" s="64">
        <f>+AF65/AF76</f>
        <v>4.2605762740966941</v>
      </c>
      <c r="AG69" s="76"/>
      <c r="AH69" s="64">
        <f>+AH65/AH76</f>
        <v>3.5869921660533399</v>
      </c>
      <c r="AI69" s="76"/>
      <c r="AJ69" s="64">
        <f>+AJ65/AJ76</f>
        <v>3.1643391903042497</v>
      </c>
      <c r="AK69" s="76"/>
      <c r="AL69" s="64">
        <f>+AL65/AL76</f>
        <v>2.576421779691858</v>
      </c>
      <c r="AM69" s="76"/>
      <c r="AN69" s="64">
        <f>+AN65/AN76</f>
        <v>2.1867844541222956</v>
      </c>
      <c r="AO69" s="76"/>
      <c r="AP69" s="66">
        <f>+AP65/AP76</f>
        <v>1.9048876501162215</v>
      </c>
      <c r="AQ69" s="77"/>
      <c r="AR69" s="66">
        <f>+AR65/AR76</f>
        <v>1.5894874975356565</v>
      </c>
      <c r="AS69" s="77"/>
      <c r="AT69" s="66">
        <f>+AT65/AT76</f>
        <v>1.4302887241392779</v>
      </c>
      <c r="AU69" s="77"/>
      <c r="AV69" s="66">
        <f>+AV65/AV76</f>
        <v>1.3125508467311791</v>
      </c>
      <c r="AW69" s="77"/>
      <c r="AX69" s="66">
        <f>+AX65/AX76</f>
        <v>1.1422551469465247</v>
      </c>
      <c r="AY69" s="77"/>
      <c r="AZ69" s="66">
        <f>+AZ65/AZ76</f>
        <v>10.300762420489592</v>
      </c>
      <c r="BA69" s="77"/>
      <c r="BB69" s="66">
        <f>+BB65/BB76</f>
        <v>6.0996979856452027</v>
      </c>
      <c r="BC69" s="77"/>
      <c r="BD69" s="66">
        <f>+BD65/BD76</f>
        <v>3.3184921353529728</v>
      </c>
      <c r="BE69" s="77"/>
      <c r="BF69" s="66">
        <f>+BF65/BF76</f>
        <v>3.0693047558276891</v>
      </c>
      <c r="BG69" s="77"/>
      <c r="BH69" s="66">
        <f>+BH65/BH76</f>
        <v>2.5321436752008717</v>
      </c>
      <c r="BI69" s="77"/>
      <c r="BJ69" s="66">
        <f>+BJ65/BJ76</f>
        <v>2.0951940480285725</v>
      </c>
      <c r="BK69" s="77"/>
      <c r="BL69" s="66">
        <f>+BL65/BL76</f>
        <v>1.8727989839129557</v>
      </c>
      <c r="BM69" s="77"/>
      <c r="BN69" s="66">
        <f>+BN65/BN76</f>
        <v>1.6483473385328651</v>
      </c>
      <c r="BO69" s="77"/>
      <c r="BP69" s="66">
        <f>+BP65/BP76</f>
        <v>1.4564229539230702</v>
      </c>
      <c r="BQ69" s="77"/>
      <c r="BR69" s="66">
        <f>+BR65/BR76</f>
        <v>1.31621723963503</v>
      </c>
      <c r="BS69" s="77"/>
      <c r="BT69" s="66">
        <f>+BT65/BT76</f>
        <v>1.3560008526311467</v>
      </c>
      <c r="BU69" s="77"/>
      <c r="BV69" s="66">
        <f>+BV65/BV76</f>
        <v>1.1736504575686511</v>
      </c>
      <c r="BW69" s="77"/>
      <c r="BX69" s="66">
        <f>+BX65/BX76</f>
        <v>13.302333796933327</v>
      </c>
      <c r="BY69" s="77"/>
      <c r="BZ69" s="64">
        <f>+BZ65/BZ76</f>
        <v>13.227466484610332</v>
      </c>
      <c r="CA69" s="76"/>
      <c r="CB69" s="64">
        <f>+CB65/CB76</f>
        <v>7.159160032793678</v>
      </c>
      <c r="CC69" s="76"/>
      <c r="CD69" s="66">
        <f>+CD65/CD76</f>
        <v>3.4230663336067213</v>
      </c>
      <c r="CE69" s="77"/>
      <c r="CF69" s="66">
        <f>+CF65/CF76</f>
        <v>2.9595657802519941</v>
      </c>
      <c r="CG69" s="77"/>
      <c r="CH69" s="66">
        <f>+CH65/CH76</f>
        <v>2.4761339260699455</v>
      </c>
      <c r="CI69" s="77"/>
      <c r="CJ69" s="66">
        <f>+CJ65/CJ76</f>
        <v>2.1422518929160037</v>
      </c>
      <c r="CK69" s="77"/>
      <c r="CL69" s="66">
        <f>+CL65/CL76</f>
        <v>1.9086090867225867</v>
      </c>
      <c r="CM69" s="77"/>
      <c r="CN69" s="66">
        <f>+CN65/CN76</f>
        <v>1.6689244482220535</v>
      </c>
      <c r="CO69" s="77"/>
      <c r="CP69" s="66">
        <f>+CP65/CP76</f>
        <v>1.4806738291635364</v>
      </c>
      <c r="CQ69" s="77"/>
      <c r="CR69" s="66">
        <f>+CR65/CR76</f>
        <v>1.3508365992894475</v>
      </c>
      <c r="CS69" s="77"/>
      <c r="CT69" s="66">
        <f>+CT65/CT76</f>
        <v>1.1886970682338049</v>
      </c>
      <c r="CU69" s="77"/>
      <c r="CV69" s="66">
        <f>+CV65/CV76</f>
        <v>12.665880867149372</v>
      </c>
      <c r="CW69" s="77"/>
      <c r="CX69" s="66">
        <f>+CX65/CX76</f>
        <v>7.3370998731884889</v>
      </c>
      <c r="CY69" s="77"/>
      <c r="CZ69" s="66">
        <f>+CZ65/CZ76</f>
        <v>4.2683318823354517</v>
      </c>
      <c r="DA69" s="77"/>
      <c r="DB69" s="66">
        <f>+DB65/DB76</f>
        <v>3.2936643856240146</v>
      </c>
      <c r="DC69" s="77"/>
      <c r="DD69" s="66">
        <f>+DD65/DD76</f>
        <v>2.7359402897412544</v>
      </c>
      <c r="DE69" s="77"/>
      <c r="DF69" s="66">
        <f>+DF65/DF76</f>
        <v>2.2442321098811018</v>
      </c>
      <c r="DG69" s="77"/>
      <c r="DH69" s="74">
        <f>+DH65/DH76</f>
        <v>2.2383511411593346</v>
      </c>
      <c r="DI69" s="78"/>
      <c r="DJ69" s="27"/>
    </row>
    <row r="70" spans="1:114" s="26" customFormat="1">
      <c r="A70" s="201" t="s">
        <v>72</v>
      </c>
      <c r="B70" s="64">
        <f>+B65/B77</f>
        <v>0.76771945692393473</v>
      </c>
      <c r="C70" s="76"/>
      <c r="D70" s="66">
        <f>+D65/D77</f>
        <v>8.8098167526319369</v>
      </c>
      <c r="E70" s="77"/>
      <c r="F70" s="66">
        <f>+F65/F77</f>
        <v>4.3319730079691894</v>
      </c>
      <c r="G70" s="77"/>
      <c r="H70" s="66">
        <f>+H65/H77</f>
        <v>2.7542076697484821</v>
      </c>
      <c r="I70" s="77"/>
      <c r="J70" s="66">
        <f>+J65/J77</f>
        <v>2.2191794130591447</v>
      </c>
      <c r="K70" s="77"/>
      <c r="L70" s="66">
        <f>+L65/L77</f>
        <v>2.2264841073511148</v>
      </c>
      <c r="M70" s="77"/>
      <c r="N70" s="66">
        <f>+N65/N77</f>
        <v>1.5841241775397077</v>
      </c>
      <c r="O70" s="77"/>
      <c r="P70" s="66">
        <f>+P65/P77</f>
        <v>1.3956834200901487</v>
      </c>
      <c r="Q70" s="77"/>
      <c r="R70" s="66">
        <f>+R65/R77</f>
        <v>1.1981681405671325</v>
      </c>
      <c r="S70" s="77"/>
      <c r="T70" s="66">
        <f>+T65/T77</f>
        <v>1.0628636067931838</v>
      </c>
      <c r="U70" s="77"/>
      <c r="V70" s="66">
        <f>+V65/V77</f>
        <v>0.99319837775284536</v>
      </c>
      <c r="W70" s="77"/>
      <c r="X70" s="66">
        <f>+X65/X77</f>
        <v>0.8950691974928433</v>
      </c>
      <c r="Y70" s="77"/>
      <c r="Z70" s="66">
        <f>+Z65/Z77</f>
        <v>0.81329769643012961</v>
      </c>
      <c r="AA70" s="77"/>
      <c r="AB70" s="66">
        <f>+AB65/AB77</f>
        <v>9.3596009517784804</v>
      </c>
      <c r="AC70" s="77"/>
      <c r="AD70" s="66">
        <f>+AD65/AD77</f>
        <v>4.4573265019157278</v>
      </c>
      <c r="AE70" s="77"/>
      <c r="AF70" s="64">
        <f>+AF65/AF77</f>
        <v>3.2626025167030361</v>
      </c>
      <c r="AG70" s="76"/>
      <c r="AH70" s="64">
        <f>+AH65/AH77</f>
        <v>2.7522081081916996</v>
      </c>
      <c r="AI70" s="76"/>
      <c r="AJ70" s="64">
        <f>+AJ65/AJ77</f>
        <v>2.4173542675319499</v>
      </c>
      <c r="AK70" s="76"/>
      <c r="AL70" s="64">
        <f>+AL65/AL77</f>
        <v>1.9726224343888699</v>
      </c>
      <c r="AM70" s="76"/>
      <c r="AN70" s="64">
        <f>+AN65/AN77</f>
        <v>1.6920883933042137</v>
      </c>
      <c r="AO70" s="76"/>
      <c r="AP70" s="66">
        <f>+AP65/AP77</f>
        <v>1.4019033523883657</v>
      </c>
      <c r="AQ70" s="77"/>
      <c r="AR70" s="66">
        <f>+AR65/AR77</f>
        <v>1.1768190415295783</v>
      </c>
      <c r="AS70" s="77"/>
      <c r="AT70" s="66">
        <f>+AT65/AT77</f>
        <v>1.0686456723755642</v>
      </c>
      <c r="AU70" s="77"/>
      <c r="AV70" s="66">
        <f>+AV65/AV77</f>
        <v>0.98409379852156864</v>
      </c>
      <c r="AW70" s="77"/>
      <c r="AX70" s="66">
        <f>+AX65/AX77</f>
        <v>0.85242484624756476</v>
      </c>
      <c r="AY70" s="77"/>
      <c r="AZ70" s="66">
        <f>+AZ65/AZ77</f>
        <v>8.1618312860791278</v>
      </c>
      <c r="BA70" s="77"/>
      <c r="BB70" s="66">
        <f>+BB65/BB77</f>
        <v>4.1540792520402334</v>
      </c>
      <c r="BC70" s="77"/>
      <c r="BD70" s="66">
        <f>+BD65/BD77</f>
        <v>2.6574657171584182</v>
      </c>
      <c r="BE70" s="77"/>
      <c r="BF70" s="66">
        <f>+BF65/BF77</f>
        <v>2.4418208247837909</v>
      </c>
      <c r="BG70" s="77"/>
      <c r="BH70" s="66">
        <f>+BH65/BH77</f>
        <v>2.0041643757946681</v>
      </c>
      <c r="BI70" s="77"/>
      <c r="BJ70" s="66">
        <f>+BJ65/BJ77</f>
        <v>1.6868788050868668</v>
      </c>
      <c r="BK70" s="77"/>
      <c r="BL70" s="66">
        <f>+BL65/BL77</f>
        <v>1.4641742861530271</v>
      </c>
      <c r="BM70" s="77"/>
      <c r="BN70" s="66">
        <f>+BN65/BN77</f>
        <v>1.2236599731173579</v>
      </c>
      <c r="BO70" s="77"/>
      <c r="BP70" s="66">
        <f>+BP65/BP77</f>
        <v>1.0910063552378011</v>
      </c>
      <c r="BQ70" s="77"/>
      <c r="BR70" s="66">
        <f>+BR65/BR77</f>
        <v>0.983201086814117</v>
      </c>
      <c r="BS70" s="77"/>
      <c r="BT70" s="66">
        <f>+BT65/BT77</f>
        <v>1.0191578951173783</v>
      </c>
      <c r="BU70" s="77"/>
      <c r="BV70" s="66">
        <f>+BV65/BV77</f>
        <v>0.86507665795933097</v>
      </c>
      <c r="BW70" s="77"/>
      <c r="BX70" s="66">
        <f>+BX65/BX77</f>
        <v>10.163965810505973</v>
      </c>
      <c r="BY70" s="77"/>
      <c r="BZ70" s="64">
        <f>+BZ65/BZ77</f>
        <v>10.106761652619724</v>
      </c>
      <c r="CA70" s="76"/>
      <c r="CB70" s="64">
        <f>+CB65/CB77</f>
        <v>7.0822189226406227</v>
      </c>
      <c r="CC70" s="76"/>
      <c r="CD70" s="66">
        <f>+CD65/CD77</f>
        <v>2.4987026504622589</v>
      </c>
      <c r="CE70" s="77"/>
      <c r="CF70" s="66">
        <f>+CF65/CF77</f>
        <v>2.153694512934996</v>
      </c>
      <c r="CG70" s="77"/>
      <c r="CH70" s="66">
        <f>+CH65/CH77</f>
        <v>1.8427873784149715</v>
      </c>
      <c r="CI70" s="77"/>
      <c r="CJ70" s="66">
        <f>+CJ65/CJ77</f>
        <v>1.5696201782438752</v>
      </c>
      <c r="CK70" s="77"/>
      <c r="CL70" s="66">
        <f>+CL65/CL77</f>
        <v>1.3403480914383865</v>
      </c>
      <c r="CM70" s="77"/>
      <c r="CN70" s="66">
        <f>+CN65/CN77</f>
        <v>1.184312741479852</v>
      </c>
      <c r="CO70" s="77"/>
      <c r="CP70" s="66">
        <f>+CP65/CP77</f>
        <v>1.0623859113490104</v>
      </c>
      <c r="CQ70" s="77"/>
      <c r="CR70" s="66">
        <f>+CR65/CR77</f>
        <v>0.96347463233316732</v>
      </c>
      <c r="CS70" s="77"/>
      <c r="CT70" s="66">
        <f>+CT65/CT77</f>
        <v>0.84390801372284863</v>
      </c>
      <c r="CU70" s="77"/>
      <c r="CV70" s="66">
        <f>+CV65/CV77</f>
        <v>9.9605114723874628</v>
      </c>
      <c r="CW70" s="77"/>
      <c r="CX70" s="66">
        <f>+CX65/CX77</f>
        <v>4.8525204914132658</v>
      </c>
      <c r="CY70" s="77"/>
      <c r="CZ70" s="66">
        <f>+CZ65/CZ77</f>
        <v>3.2242184137852843</v>
      </c>
      <c r="DA70" s="77"/>
      <c r="DB70" s="66">
        <f>+DB65/DB77</f>
        <v>2.5069150490895376</v>
      </c>
      <c r="DC70" s="77"/>
      <c r="DD70" s="66">
        <f>+DD65/DD77</f>
        <v>2.0493463521506725</v>
      </c>
      <c r="DE70" s="77"/>
      <c r="DF70" s="66">
        <f>+DF65/DF77</f>
        <v>1.7154449608701838</v>
      </c>
      <c r="DG70" s="77"/>
      <c r="DH70" s="74">
        <f>+DH65/DH77</f>
        <v>1.7109496690889225</v>
      </c>
      <c r="DI70" s="78"/>
      <c r="DJ70" s="27"/>
    </row>
    <row r="71" spans="1:114" s="26" customFormat="1" ht="12.75" customHeight="1">
      <c r="A71" s="201"/>
      <c r="B71" s="59"/>
      <c r="C71" s="76"/>
      <c r="D71" s="92"/>
      <c r="E71" s="77"/>
      <c r="F71" s="92"/>
      <c r="G71" s="77"/>
      <c r="H71" s="92"/>
      <c r="I71" s="77"/>
      <c r="J71" s="92"/>
      <c r="K71" s="77"/>
      <c r="L71" s="92"/>
      <c r="M71" s="77"/>
      <c r="N71" s="92"/>
      <c r="O71" s="77"/>
      <c r="P71" s="92"/>
      <c r="Q71" s="77"/>
      <c r="R71" s="92"/>
      <c r="S71" s="77"/>
      <c r="T71" s="92"/>
      <c r="U71" s="77"/>
      <c r="V71" s="92"/>
      <c r="W71" s="77"/>
      <c r="X71" s="92"/>
      <c r="Y71" s="77"/>
      <c r="Z71" s="92"/>
      <c r="AA71" s="77"/>
      <c r="AB71" s="92"/>
      <c r="AC71" s="77"/>
      <c r="AD71" s="92"/>
      <c r="AE71" s="77"/>
      <c r="AF71" s="59"/>
      <c r="AG71" s="76"/>
      <c r="AH71" s="59"/>
      <c r="AI71" s="76"/>
      <c r="AJ71" s="59"/>
      <c r="AK71" s="76"/>
      <c r="AL71" s="59"/>
      <c r="AM71" s="76"/>
      <c r="AN71" s="59"/>
      <c r="AO71" s="76"/>
      <c r="AP71" s="92"/>
      <c r="AQ71" s="77"/>
      <c r="AR71" s="92"/>
      <c r="AS71" s="77"/>
      <c r="AT71" s="92"/>
      <c r="AU71" s="77"/>
      <c r="AV71" s="92"/>
      <c r="AW71" s="77"/>
      <c r="AX71" s="92"/>
      <c r="AY71" s="77"/>
      <c r="AZ71" s="92"/>
      <c r="BA71" s="77"/>
      <c r="BB71" s="92"/>
      <c r="BC71" s="77"/>
      <c r="BD71" s="92"/>
      <c r="BE71" s="77"/>
      <c r="BF71" s="92"/>
      <c r="BG71" s="77"/>
      <c r="BH71" s="92"/>
      <c r="BI71" s="77"/>
      <c r="BJ71" s="92"/>
      <c r="BK71" s="77"/>
      <c r="BL71" s="92"/>
      <c r="BM71" s="77"/>
      <c r="BN71" s="92"/>
      <c r="BO71" s="77"/>
      <c r="BP71" s="92"/>
      <c r="BQ71" s="77"/>
      <c r="BR71" s="92"/>
      <c r="BS71" s="77"/>
      <c r="BT71" s="92"/>
      <c r="BU71" s="77"/>
      <c r="BV71" s="92"/>
      <c r="BW71" s="77"/>
      <c r="BX71" s="92"/>
      <c r="BY71" s="77"/>
      <c r="BZ71" s="59"/>
      <c r="CA71" s="76"/>
      <c r="CB71" s="59"/>
      <c r="CC71" s="76"/>
      <c r="CD71" s="92"/>
      <c r="CE71" s="77"/>
      <c r="CF71" s="92"/>
      <c r="CG71" s="77"/>
      <c r="CH71" s="92"/>
      <c r="CI71" s="77"/>
      <c r="CJ71" s="92"/>
      <c r="CK71" s="77"/>
      <c r="CL71" s="92"/>
      <c r="CM71" s="77"/>
      <c r="CN71" s="92"/>
      <c r="CO71" s="77"/>
      <c r="CP71" s="92"/>
      <c r="CQ71" s="77"/>
      <c r="CR71" s="92"/>
      <c r="CS71" s="77"/>
      <c r="CT71" s="92"/>
      <c r="CU71" s="77"/>
      <c r="CV71" s="92"/>
      <c r="CW71" s="77"/>
      <c r="CX71" s="92"/>
      <c r="CY71" s="77"/>
      <c r="CZ71" s="92"/>
      <c r="DA71" s="77"/>
      <c r="DB71" s="92"/>
      <c r="DC71" s="77"/>
      <c r="DD71" s="92"/>
      <c r="DE71" s="77"/>
      <c r="DF71" s="92"/>
      <c r="DG71" s="77"/>
      <c r="DH71" s="93"/>
      <c r="DI71" s="78"/>
      <c r="DJ71" s="27"/>
    </row>
    <row r="72" spans="1:114" s="90" customFormat="1" ht="13.5" customHeight="1">
      <c r="A72" s="198" t="s">
        <v>78</v>
      </c>
      <c r="B72" s="214">
        <f>'Deuda Interna dólares'!B63</f>
        <v>59270.546142461753</v>
      </c>
      <c r="C72" s="215"/>
      <c r="D72" s="216">
        <f>'Deuda Interna dólares'!D63</f>
        <v>0</v>
      </c>
      <c r="E72" s="217"/>
      <c r="F72" s="216">
        <f>'Deuda Interna dólares'!F63</f>
        <v>0</v>
      </c>
      <c r="G72" s="217"/>
      <c r="H72" s="216">
        <f>'Deuda Interna dólares'!H63</f>
        <v>0</v>
      </c>
      <c r="I72" s="217"/>
      <c r="J72" s="216">
        <f>'Deuda Interna dólares'!J63</f>
        <v>0</v>
      </c>
      <c r="K72" s="217"/>
      <c r="L72" s="216">
        <f>'Deuda Interna dólares'!J63</f>
        <v>0</v>
      </c>
      <c r="M72" s="217"/>
      <c r="N72" s="216">
        <f>'Deuda Interna dólares'!N63</f>
        <v>0</v>
      </c>
      <c r="O72" s="217"/>
      <c r="P72" s="216">
        <f>'Deuda Interna dólares'!P63</f>
        <v>0</v>
      </c>
      <c r="Q72" s="217"/>
      <c r="R72" s="216">
        <f>'Deuda Interna dólares'!P63</f>
        <v>0</v>
      </c>
      <c r="S72" s="217"/>
      <c r="T72" s="216">
        <f>'Deuda Interna dólares'!T63</f>
        <v>0</v>
      </c>
      <c r="U72" s="217"/>
      <c r="V72" s="216">
        <f>'Deuda Interna dólares'!V63</f>
        <v>0</v>
      </c>
      <c r="W72" s="217"/>
      <c r="X72" s="216">
        <f>'Deuda Interna dólares'!X63</f>
        <v>0</v>
      </c>
      <c r="Y72" s="217"/>
      <c r="Z72" s="216">
        <f>'Deuda Interna dólares'!Z63</f>
        <v>62749.550206835025</v>
      </c>
      <c r="AA72" s="217"/>
      <c r="AB72" s="216" t="s">
        <v>242</v>
      </c>
      <c r="AC72" s="217"/>
      <c r="AD72" s="216" t="s">
        <v>242</v>
      </c>
      <c r="AE72" s="217"/>
      <c r="AF72" s="214" t="s">
        <v>242</v>
      </c>
      <c r="AG72" s="215"/>
      <c r="AH72" s="214" t="s">
        <v>242</v>
      </c>
      <c r="AI72" s="215"/>
      <c r="AJ72" s="214" t="s">
        <v>242</v>
      </c>
      <c r="AK72" s="215"/>
      <c r="AL72" s="214" t="s">
        <v>242</v>
      </c>
      <c r="AM72" s="215"/>
      <c r="AN72" s="214" t="s">
        <v>242</v>
      </c>
      <c r="AO72" s="215"/>
      <c r="AP72" s="216" t="s">
        <v>242</v>
      </c>
      <c r="AQ72" s="217"/>
      <c r="AR72" s="216" t="s">
        <v>242</v>
      </c>
      <c r="AS72" s="217"/>
      <c r="AT72" s="216" t="s">
        <v>242</v>
      </c>
      <c r="AU72" s="217"/>
      <c r="AV72" s="216" t="s">
        <v>242</v>
      </c>
      <c r="AW72" s="217"/>
      <c r="AX72" s="216">
        <f>+'Deuda Interna dólares'!AX63</f>
        <v>74978.298928032265</v>
      </c>
      <c r="AY72" s="217"/>
      <c r="AZ72" s="216">
        <f>+'Deuda Interna dólares'!AZ63</f>
        <v>0</v>
      </c>
      <c r="BA72" s="217"/>
      <c r="BB72" s="216">
        <f>+'Deuda Interna dólares'!BB63</f>
        <v>0</v>
      </c>
      <c r="BC72" s="217"/>
      <c r="BD72" s="216">
        <f>+'Deuda Interna dólares'!BD63</f>
        <v>0</v>
      </c>
      <c r="BE72" s="217"/>
      <c r="BF72" s="216">
        <f>+'Deuda Interna dólares'!BF63</f>
        <v>0</v>
      </c>
      <c r="BG72" s="217"/>
      <c r="BH72" s="216">
        <f>+'Deuda Interna dólares'!BH63</f>
        <v>0</v>
      </c>
      <c r="BI72" s="217"/>
      <c r="BJ72" s="216">
        <f>+'Deuda Interna dólares'!BJ63</f>
        <v>0</v>
      </c>
      <c r="BK72" s="217"/>
      <c r="BL72" s="216">
        <f>+'Deuda Interna dólares'!BL63</f>
        <v>0</v>
      </c>
      <c r="BM72" s="217"/>
      <c r="BN72" s="216">
        <f>+'Deuda Interna dólares'!BN63</f>
        <v>0</v>
      </c>
      <c r="BO72" s="217"/>
      <c r="BP72" s="216">
        <f>+'Deuda Interna dólares'!BP63</f>
        <v>0</v>
      </c>
      <c r="BQ72" s="217"/>
      <c r="BR72" s="216">
        <f>+'Deuda Interna dólares'!BR63</f>
        <v>0</v>
      </c>
      <c r="BS72" s="217"/>
      <c r="BT72" s="216">
        <f>+'Deuda Interna dólares'!BT63</f>
        <v>0</v>
      </c>
      <c r="BU72" s="217"/>
      <c r="BV72" s="216">
        <f>+'Deuda Interna dólares'!BV63</f>
        <v>89855.785844115351</v>
      </c>
      <c r="BW72" s="217"/>
      <c r="BX72" s="216">
        <f>+'Deuda Interna dólares'!BX63</f>
        <v>0</v>
      </c>
      <c r="BY72" s="217"/>
      <c r="BZ72" s="214">
        <f>+'Deuda Interna dólares'!BZ63</f>
        <v>0</v>
      </c>
      <c r="CA72" s="215"/>
      <c r="CB72" s="214">
        <f>+'Deuda Interna dólares'!CB63</f>
        <v>0</v>
      </c>
      <c r="CC72" s="215"/>
      <c r="CD72" s="216">
        <f>+'Deuda Interna dólares'!CD63</f>
        <v>0</v>
      </c>
      <c r="CE72" s="217"/>
      <c r="CF72" s="216">
        <f>+'Deuda Interna dólares'!CF63</f>
        <v>0</v>
      </c>
      <c r="CG72" s="217"/>
      <c r="CH72" s="216">
        <f>+'Deuda Interna dólares'!CH63</f>
        <v>0</v>
      </c>
      <c r="CI72" s="217"/>
      <c r="CJ72" s="216">
        <f>+'Deuda Interna dólares'!CJ63</f>
        <v>0</v>
      </c>
      <c r="CK72" s="217"/>
      <c r="CL72" s="216">
        <f>+'Deuda Interna dólares'!CL63</f>
        <v>0</v>
      </c>
      <c r="CM72" s="217"/>
      <c r="CN72" s="216">
        <f>+'Deuda Interna dólares'!CN63</f>
        <v>0</v>
      </c>
      <c r="CO72" s="217"/>
      <c r="CP72" s="216">
        <f>+'Deuda Interna dólares'!CP63</f>
        <v>0</v>
      </c>
      <c r="CQ72" s="217"/>
      <c r="CR72" s="216">
        <f>+'Deuda Interna dólares'!CR63</f>
        <v>0</v>
      </c>
      <c r="CS72" s="217"/>
      <c r="CT72" s="216">
        <f>+'Deuda Interna dólares'!CT63</f>
        <v>96017.701210095212</v>
      </c>
      <c r="CU72" s="217"/>
      <c r="CV72" s="216">
        <f>+'Deuda Interna dólares'!CV63</f>
        <v>0</v>
      </c>
      <c r="CW72" s="217"/>
      <c r="CX72" s="216">
        <f>+'Deuda Interna dólares'!CX63</f>
        <v>0</v>
      </c>
      <c r="CY72" s="217"/>
      <c r="CZ72" s="216">
        <f>+'Deuda Interna dólares'!CZ63</f>
        <v>0</v>
      </c>
      <c r="DA72" s="217"/>
      <c r="DB72" s="216">
        <f>+'Deuda Interna dólares'!DB63</f>
        <v>0</v>
      </c>
      <c r="DC72" s="217"/>
      <c r="DD72" s="216">
        <f>+'Deuda Interna dólares'!DD63</f>
        <v>0</v>
      </c>
      <c r="DE72" s="217"/>
      <c r="DF72" s="216">
        <f>+'Deuda Interna dólares'!DF63</f>
        <v>0</v>
      </c>
      <c r="DG72" s="217"/>
      <c r="DH72" s="231">
        <f>+'Deuda Interna dólares'!DH63</f>
        <v>0</v>
      </c>
      <c r="DI72" s="232"/>
      <c r="DJ72" s="117"/>
    </row>
    <row r="73" spans="1:114" s="90" customFormat="1" ht="13.5" customHeight="1">
      <c r="A73" s="198" t="s">
        <v>79</v>
      </c>
      <c r="B73" s="143">
        <f>'Deuda Interna dólares'!B64</f>
        <v>-4.4999999999999998E-2</v>
      </c>
      <c r="C73" s="218"/>
      <c r="D73" s="144">
        <f>'Deuda Interna dólares'!D64</f>
        <v>0</v>
      </c>
      <c r="E73" s="219"/>
      <c r="F73" s="144">
        <f>'Deuda Interna dólares'!F64</f>
        <v>0</v>
      </c>
      <c r="G73" s="219"/>
      <c r="H73" s="144">
        <f>'Deuda Interna dólares'!H64</f>
        <v>0</v>
      </c>
      <c r="I73" s="219"/>
      <c r="J73" s="144">
        <f>'Deuda Interna dólares'!J64</f>
        <v>0</v>
      </c>
      <c r="K73" s="219"/>
      <c r="L73" s="144">
        <f>'Deuda Interna dólares'!J64</f>
        <v>0</v>
      </c>
      <c r="M73" s="219"/>
      <c r="N73" s="144">
        <f>'Deuda Interna dólares'!N64</f>
        <v>0</v>
      </c>
      <c r="O73" s="219"/>
      <c r="P73" s="144">
        <f>'Deuda Interna dólares'!P64</f>
        <v>0</v>
      </c>
      <c r="Q73" s="219"/>
      <c r="R73" s="144">
        <f>'Deuda Interna dólares'!P64</f>
        <v>0</v>
      </c>
      <c r="S73" s="219"/>
      <c r="T73" s="144">
        <f>'Deuda Interna dólares'!T64</f>
        <v>0</v>
      </c>
      <c r="U73" s="219"/>
      <c r="V73" s="144">
        <f>'Deuda Interna dólares'!V64</f>
        <v>0</v>
      </c>
      <c r="W73" s="219"/>
      <c r="X73" s="144">
        <f>'Deuda Interna dólares'!X64</f>
        <v>0</v>
      </c>
      <c r="Y73" s="219"/>
      <c r="Z73" s="144">
        <f>'Deuda Interna dólares'!Z64</f>
        <v>3.9E-2</v>
      </c>
      <c r="AA73" s="219"/>
      <c r="AB73" s="144">
        <f>'Deuda Interna dólares'!DJ64</f>
        <v>0</v>
      </c>
      <c r="AC73" s="219"/>
      <c r="AD73" s="144">
        <f>'Deuda Interna dólares'!DL64</f>
        <v>0</v>
      </c>
      <c r="AE73" s="219"/>
      <c r="AF73" s="143">
        <f>'Deuda Interna dólares'!DN64</f>
        <v>0</v>
      </c>
      <c r="AG73" s="218"/>
      <c r="AH73" s="143">
        <f>'Deuda Interna dólares'!DP64</f>
        <v>0</v>
      </c>
      <c r="AI73" s="218"/>
      <c r="AJ73" s="143">
        <f>'Deuda Interna dólares'!DR64</f>
        <v>0</v>
      </c>
      <c r="AK73" s="218"/>
      <c r="AL73" s="143">
        <f>'Deuda Interna dólares'!DT64</f>
        <v>0</v>
      </c>
      <c r="AM73" s="218"/>
      <c r="AN73" s="143">
        <f>'Deuda Interna dólares'!DV64</f>
        <v>0</v>
      </c>
      <c r="AO73" s="218"/>
      <c r="AP73" s="144">
        <f>'Deuda Interna dólares'!DX64</f>
        <v>0</v>
      </c>
      <c r="AQ73" s="219"/>
      <c r="AR73" s="144">
        <f>'Deuda Interna dólares'!DZ64</f>
        <v>0</v>
      </c>
      <c r="AS73" s="219"/>
      <c r="AT73" s="144">
        <f>'Deuda Interna dólares'!EB64</f>
        <v>0</v>
      </c>
      <c r="AU73" s="219"/>
      <c r="AV73" s="144">
        <f>'Deuda Interna dólares'!ED64</f>
        <v>0</v>
      </c>
      <c r="AW73" s="219"/>
      <c r="AX73" s="144">
        <f>'Deuda Interna dólares'!AX64</f>
        <v>4.2999999999999997E-2</v>
      </c>
      <c r="AY73" s="219"/>
      <c r="AZ73" s="144">
        <f>'Deuda Interna dólares'!AZ64</f>
        <v>0</v>
      </c>
      <c r="BA73" s="219"/>
      <c r="BB73" s="144">
        <f>'Deuda Interna dólares'!BB64</f>
        <v>0</v>
      </c>
      <c r="BC73" s="219"/>
      <c r="BD73" s="144">
        <f>'Deuda Interna dólares'!BD64</f>
        <v>0</v>
      </c>
      <c r="BE73" s="219"/>
      <c r="BF73" s="144">
        <f>'Deuda Interna dólares'!BF64</f>
        <v>0</v>
      </c>
      <c r="BG73" s="219"/>
      <c r="BH73" s="144">
        <f>'Deuda Interna dólares'!BH64</f>
        <v>0</v>
      </c>
      <c r="BI73" s="219"/>
      <c r="BJ73" s="144">
        <f>'Deuda Interna dólares'!BJ64</f>
        <v>0</v>
      </c>
      <c r="BK73" s="219"/>
      <c r="BL73" s="144">
        <f>'Deuda Interna dólares'!BL64</f>
        <v>0</v>
      </c>
      <c r="BM73" s="219"/>
      <c r="BN73" s="144">
        <f>'Deuda Interna dólares'!BN64</f>
        <v>0</v>
      </c>
      <c r="BO73" s="219"/>
      <c r="BP73" s="144">
        <f>'Deuda Interna dólares'!BP64</f>
        <v>0</v>
      </c>
      <c r="BQ73" s="219"/>
      <c r="BR73" s="144">
        <f>'Deuda Interna dólares'!BR64</f>
        <v>0</v>
      </c>
      <c r="BS73" s="219"/>
      <c r="BT73" s="144">
        <f>'Deuda Interna dólares'!BT64</f>
        <v>0</v>
      </c>
      <c r="BU73" s="219"/>
      <c r="BV73" s="144">
        <f>'Deuda Interna dólares'!BV64</f>
        <v>5.0999999999999997E-2</v>
      </c>
      <c r="BW73" s="219"/>
      <c r="BX73" s="144">
        <f>'Deuda Interna dólares'!BX64</f>
        <v>0</v>
      </c>
      <c r="BY73" s="219"/>
      <c r="BZ73" s="143">
        <f>'Deuda Interna dólares'!BZ64</f>
        <v>0</v>
      </c>
      <c r="CA73" s="218"/>
      <c r="CB73" s="143">
        <f>'Deuda Interna dólares'!CB64</f>
        <v>0</v>
      </c>
      <c r="CC73" s="218"/>
      <c r="CD73" s="144">
        <f>'Deuda Interna dólares'!CD64</f>
        <v>0</v>
      </c>
      <c r="CE73" s="219"/>
      <c r="CF73" s="144">
        <f>'Deuda Interna dólares'!CF64</f>
        <v>0</v>
      </c>
      <c r="CG73" s="219"/>
      <c r="CH73" s="144">
        <f>'Deuda Interna dólares'!CH64</f>
        <v>0</v>
      </c>
      <c r="CI73" s="219"/>
      <c r="CJ73" s="144">
        <f>'Deuda Interna dólares'!CJ64</f>
        <v>0</v>
      </c>
      <c r="CK73" s="219"/>
      <c r="CL73" s="144">
        <f>'Deuda Interna dólares'!CL64</f>
        <v>0</v>
      </c>
      <c r="CM73" s="219"/>
      <c r="CN73" s="144">
        <f>'Deuda Interna dólares'!CN64</f>
        <v>0</v>
      </c>
      <c r="CO73" s="219"/>
      <c r="CP73" s="144">
        <f>'Deuda Interna dólares'!CP64</f>
        <v>0</v>
      </c>
      <c r="CQ73" s="219"/>
      <c r="CR73" s="144">
        <f>'Deuda Interna dólares'!CR64</f>
        <v>0</v>
      </c>
      <c r="CS73" s="219"/>
      <c r="CT73" s="144">
        <f>'Deuda Interna dólares'!CT64</f>
        <v>4.2999999999999997E-2</v>
      </c>
      <c r="CU73" s="219"/>
      <c r="CV73" s="144">
        <f>'Deuda Interna dólares'!CV64</f>
        <v>0</v>
      </c>
      <c r="CW73" s="219"/>
      <c r="CX73" s="144">
        <f>'Deuda Interna dólares'!CX64</f>
        <v>0</v>
      </c>
      <c r="CY73" s="219"/>
      <c r="CZ73" s="144">
        <f>'Deuda Interna dólares'!CZ64</f>
        <v>0</v>
      </c>
      <c r="DA73" s="219"/>
      <c r="DB73" s="144">
        <f>'Deuda Interna dólares'!DB64</f>
        <v>0</v>
      </c>
      <c r="DC73" s="219"/>
      <c r="DD73" s="144">
        <f>'Deuda Interna dólares'!DD64</f>
        <v>0</v>
      </c>
      <c r="DE73" s="219"/>
      <c r="DF73" s="144">
        <f>'Deuda Interna dólares'!DF64</f>
        <v>0</v>
      </c>
      <c r="DG73" s="219"/>
      <c r="DH73" s="155">
        <f>'Deuda Interna dólares'!DH64</f>
        <v>0</v>
      </c>
      <c r="DI73" s="233"/>
    </row>
    <row r="74" spans="1:114" s="90" customFormat="1" ht="13.5" customHeight="1">
      <c r="A74" s="198" t="s">
        <v>80</v>
      </c>
      <c r="B74" s="214">
        <f>'Deuda Interna dólares'!B65</f>
        <v>11707.5</v>
      </c>
      <c r="C74" s="215"/>
      <c r="D74" s="216">
        <f>'Deuda Interna dólares'!D65</f>
        <v>0</v>
      </c>
      <c r="E74" s="217"/>
      <c r="F74" s="216">
        <f>'Deuda Interna dólares'!F65</f>
        <v>0</v>
      </c>
      <c r="G74" s="217"/>
      <c r="H74" s="216">
        <f>'Deuda Interna dólares'!H65</f>
        <v>0</v>
      </c>
      <c r="I74" s="217"/>
      <c r="J74" s="216">
        <f>'Deuda Interna dólares'!J65</f>
        <v>0</v>
      </c>
      <c r="K74" s="217"/>
      <c r="L74" s="216">
        <f>'Deuda Interna dólares'!J65</f>
        <v>0</v>
      </c>
      <c r="M74" s="217"/>
      <c r="N74" s="216">
        <f>'Deuda Interna dólares'!N65</f>
        <v>0</v>
      </c>
      <c r="O74" s="217"/>
      <c r="P74" s="216">
        <f>'Deuda Interna dólares'!P65</f>
        <v>0</v>
      </c>
      <c r="Q74" s="217"/>
      <c r="R74" s="216">
        <f>'Deuda Interna dólares'!P65</f>
        <v>0</v>
      </c>
      <c r="S74" s="217"/>
      <c r="T74" s="216">
        <f>'Deuda Interna dólares'!T65</f>
        <v>0</v>
      </c>
      <c r="U74" s="217"/>
      <c r="V74" s="216">
        <f>'Deuda Interna dólares'!V65</f>
        <v>0</v>
      </c>
      <c r="W74" s="217"/>
      <c r="X74" s="216">
        <f>'Deuda Interna dólares'!X65</f>
        <v>0</v>
      </c>
      <c r="Y74" s="217"/>
      <c r="Z74" s="216">
        <f>'Deuda Interna dólares'!Z65</f>
        <v>14476</v>
      </c>
      <c r="AA74" s="217"/>
      <c r="AB74" s="216"/>
      <c r="AC74" s="217"/>
      <c r="AD74" s="216"/>
      <c r="AE74" s="217"/>
      <c r="AF74" s="214"/>
      <c r="AG74" s="215"/>
      <c r="AH74" s="214"/>
      <c r="AI74" s="215"/>
      <c r="AJ74" s="214"/>
      <c r="AK74" s="215"/>
      <c r="AL74" s="214"/>
      <c r="AM74" s="215"/>
      <c r="AN74" s="214"/>
      <c r="AO74" s="215"/>
      <c r="AP74" s="216"/>
      <c r="AQ74" s="217"/>
      <c r="AR74" s="216"/>
      <c r="AS74" s="217"/>
      <c r="AT74" s="216"/>
      <c r="AU74" s="217"/>
      <c r="AV74" s="216"/>
      <c r="AW74" s="217"/>
      <c r="AX74" s="216">
        <f>+'Deuda Interna dólares'!AX65</f>
        <v>16525.400000000001</v>
      </c>
      <c r="AY74" s="217"/>
      <c r="AZ74" s="216">
        <f>+'Deuda Interna dólares'!AZ65</f>
        <v>0</v>
      </c>
      <c r="BA74" s="217"/>
      <c r="BB74" s="216">
        <f>+'Deuda Interna dólares'!BB65</f>
        <v>0</v>
      </c>
      <c r="BC74" s="217"/>
      <c r="BD74" s="216">
        <f>+'Deuda Interna dólares'!BD65</f>
        <v>0</v>
      </c>
      <c r="BE74" s="217"/>
      <c r="BF74" s="216">
        <f>+'Deuda Interna dólares'!BF65</f>
        <v>0</v>
      </c>
      <c r="BG74" s="217"/>
      <c r="BH74" s="216">
        <f>+'Deuda Interna dólares'!BH65</f>
        <v>0</v>
      </c>
      <c r="BI74" s="217"/>
      <c r="BJ74" s="216">
        <f>+'Deuda Interna dólares'!BJ65</f>
        <v>0</v>
      </c>
      <c r="BK74" s="217"/>
      <c r="BL74" s="216">
        <f>+'Deuda Interna dólares'!BL65</f>
        <v>0</v>
      </c>
      <c r="BM74" s="217"/>
      <c r="BN74" s="216">
        <f>+'Deuda Interna dólares'!BN65</f>
        <v>0</v>
      </c>
      <c r="BO74" s="217"/>
      <c r="BP74" s="216">
        <f>+'Deuda Interna dólares'!BP65</f>
        <v>0</v>
      </c>
      <c r="BQ74" s="217"/>
      <c r="BR74" s="216">
        <f>+'Deuda Interna dólares'!BR65</f>
        <v>0</v>
      </c>
      <c r="BS74" s="217"/>
      <c r="BT74" s="216">
        <f>+'Deuda Interna dólares'!BT65</f>
        <v>0</v>
      </c>
      <c r="BU74" s="217"/>
      <c r="BV74" s="216">
        <f>+'Deuda Interna dólares'!BV65</f>
        <v>18802.5</v>
      </c>
      <c r="BW74" s="217"/>
      <c r="BX74" s="216">
        <f>+'Deuda Interna dólares'!BX65</f>
        <v>0</v>
      </c>
      <c r="BY74" s="217"/>
      <c r="BZ74" s="214">
        <f>+'Deuda Interna dólares'!BZ65</f>
        <v>0</v>
      </c>
      <c r="CA74" s="215"/>
      <c r="CB74" s="214">
        <f>+'Deuda Interna dólares'!CB65</f>
        <v>0</v>
      </c>
      <c r="CC74" s="215"/>
      <c r="CD74" s="216">
        <f>+'Deuda Interna dólares'!CD65</f>
        <v>0</v>
      </c>
      <c r="CE74" s="217"/>
      <c r="CF74" s="216">
        <f>+'Deuda Interna dólares'!CF65</f>
        <v>0</v>
      </c>
      <c r="CG74" s="217"/>
      <c r="CH74" s="216">
        <f>+'Deuda Interna dólares'!CH65</f>
        <v>0</v>
      </c>
      <c r="CI74" s="217"/>
      <c r="CJ74" s="216">
        <f>+'Deuda Interna dólares'!CJ65</f>
        <v>0</v>
      </c>
      <c r="CK74" s="217"/>
      <c r="CL74" s="216">
        <f>+'Deuda Interna dólares'!CL65</f>
        <v>0</v>
      </c>
      <c r="CM74" s="217"/>
      <c r="CN74" s="216">
        <f>+'Deuda Interna dólares'!CN65</f>
        <v>0</v>
      </c>
      <c r="CO74" s="217"/>
      <c r="CP74" s="216">
        <f>+'Deuda Interna dólares'!CP65</f>
        <v>0</v>
      </c>
      <c r="CQ74" s="217"/>
      <c r="CR74" s="216">
        <f>+'Deuda Interna dólares'!CR65</f>
        <v>0</v>
      </c>
      <c r="CS74" s="217"/>
      <c r="CT74" s="216">
        <f>+'Deuda Interna dólares'!CT65</f>
        <v>20616</v>
      </c>
      <c r="CU74" s="217"/>
      <c r="CV74" s="216">
        <f>+'Deuda Interna dólares'!CV65</f>
        <v>0</v>
      </c>
      <c r="CW74" s="217"/>
      <c r="CX74" s="216">
        <f>+'Deuda Interna dólares'!CX65</f>
        <v>0</v>
      </c>
      <c r="CY74" s="217"/>
      <c r="CZ74" s="216">
        <f>+'Deuda Interna dólares'!CZ65</f>
        <v>0</v>
      </c>
      <c r="DA74" s="217"/>
      <c r="DB74" s="216">
        <f>+'Deuda Interna dólares'!DB65</f>
        <v>0</v>
      </c>
      <c r="DC74" s="217"/>
      <c r="DD74" s="216">
        <f>+'Deuda Interna dólares'!DD65</f>
        <v>0</v>
      </c>
      <c r="DE74" s="217"/>
      <c r="DF74" s="216">
        <f>+'Deuda Interna dólares'!DF65</f>
        <v>0</v>
      </c>
      <c r="DG74" s="217"/>
      <c r="DH74" s="231">
        <f>+'Deuda Interna dólares'!DH65</f>
        <v>0</v>
      </c>
      <c r="DI74" s="232"/>
    </row>
    <row r="75" spans="1:114" s="90" customFormat="1" ht="13.5" customHeight="1">
      <c r="A75" s="198" t="s">
        <v>99</v>
      </c>
      <c r="B75" s="51">
        <f>'Deuda Interna dólares'!B66</f>
        <v>7624.4973048375123</v>
      </c>
      <c r="C75" s="218"/>
      <c r="D75" s="53">
        <f>'Deuda Interna dólares'!D66</f>
        <v>787.90956997871876</v>
      </c>
      <c r="E75" s="219"/>
      <c r="F75" s="53">
        <f>'Deuda Interna dólares'!F66</f>
        <v>1473.4662549092361</v>
      </c>
      <c r="G75" s="219"/>
      <c r="H75" s="53">
        <f>'Deuda Interna dólares'!H66</f>
        <v>2825.5508986651384</v>
      </c>
      <c r="I75" s="219"/>
      <c r="J75" s="53">
        <f>'Deuda Interna dólares'!J66</f>
        <v>3557.9468216320561</v>
      </c>
      <c r="K75" s="219"/>
      <c r="L75" s="53">
        <f>'Deuda Interna dólares'!J66</f>
        <v>3557.9468216320561</v>
      </c>
      <c r="M75" s="219"/>
      <c r="N75" s="53">
        <f>'Deuda Interna dólares'!N66</f>
        <v>5064.4817822478753</v>
      </c>
      <c r="O75" s="219"/>
      <c r="P75" s="53">
        <f>+'Deuda Interna dólares'!P66</f>
        <v>5769.1640258226698</v>
      </c>
      <c r="Q75" s="219"/>
      <c r="R75" s="53">
        <f>+'Deuda Interna dólares'!R66</f>
        <v>6421.3611168539792</v>
      </c>
      <c r="S75" s="219"/>
      <c r="T75" s="53">
        <f>+'Deuda Interna dólares'!T66</f>
        <v>7233.3286049362277</v>
      </c>
      <c r="U75" s="219"/>
      <c r="V75" s="53">
        <f>+'Deuda Interna dólares'!V66</f>
        <v>7855.6271147125344</v>
      </c>
      <c r="W75" s="219"/>
      <c r="X75" s="53">
        <f>+'Deuda Interna dólares'!X66</f>
        <v>8735.5481286422073</v>
      </c>
      <c r="Y75" s="219"/>
      <c r="Z75" s="53">
        <f>+'Deuda Interna dólares'!Z66</f>
        <v>9833.6225380075011</v>
      </c>
      <c r="AA75" s="219"/>
      <c r="AB75" s="53">
        <f>+'Deuda Interna dólares'!AB66</f>
        <v>946.30700520793096</v>
      </c>
      <c r="AC75" s="219"/>
      <c r="AD75" s="53">
        <f>+'Deuda Interna dólares'!AD66</f>
        <v>1708.1691220504288</v>
      </c>
      <c r="AE75" s="219"/>
      <c r="AF75" s="51">
        <f>+'Deuda Interna dólares'!AF66</f>
        <v>2902.8165737478162</v>
      </c>
      <c r="AG75" s="218"/>
      <c r="AH75" s="51">
        <f>+'Deuda Interna dólares'!AH66</f>
        <v>3570.1645001131519</v>
      </c>
      <c r="AI75" s="218"/>
      <c r="AJ75" s="51">
        <f>+'Deuda Interna dólares'!AJ66</f>
        <v>4186.1266505626618</v>
      </c>
      <c r="AK75" s="218"/>
      <c r="AL75" s="51">
        <f>+'Deuda Interna dólares'!AL66</f>
        <v>5100.4589512630755</v>
      </c>
      <c r="AM75" s="218"/>
      <c r="AN75" s="51">
        <f>+'Deuda Interna dólares'!AN66</f>
        <v>6124.1338674122389</v>
      </c>
      <c r="AO75" s="218"/>
      <c r="AP75" s="53">
        <f>+'Deuda Interna dólares'!AP66</f>
        <v>7292.2856176206797</v>
      </c>
      <c r="AQ75" s="219"/>
      <c r="AR75" s="53">
        <f>+'Deuda Interna dólares'!AR66</f>
        <v>8676.4473963160053</v>
      </c>
      <c r="AS75" s="219"/>
      <c r="AT75" s="53">
        <f>+'Deuda Interna dólares'!AT66</f>
        <v>9654.5737537617279</v>
      </c>
      <c r="AU75" s="219"/>
      <c r="AV75" s="53">
        <f>+'Deuda Interna dólares'!AV66</f>
        <v>10772.559766451763</v>
      </c>
      <c r="AW75" s="219"/>
      <c r="AX75" s="53">
        <f>+'Deuda Interna dólares'!AX66</f>
        <v>12270.873099419969</v>
      </c>
      <c r="AY75" s="219"/>
      <c r="AZ75" s="53">
        <f>+'Deuda Interna dólares'!AZ66</f>
        <v>1214.0518043355332</v>
      </c>
      <c r="BA75" s="219"/>
      <c r="BB75" s="53">
        <f>+'Deuda Interna dólares'!BB66</f>
        <v>2057.1164881622894</v>
      </c>
      <c r="BC75" s="219"/>
      <c r="BD75" s="53">
        <f>+'Deuda Interna dólares'!BD66</f>
        <v>3707.0817095747734</v>
      </c>
      <c r="BE75" s="219"/>
      <c r="BF75" s="53">
        <f>+'Deuda Interna dólares'!BF66</f>
        <v>4573.5685117036155</v>
      </c>
      <c r="BG75" s="219"/>
      <c r="BH75" s="53">
        <f>+'Deuda Interna dólares'!BH66</f>
        <v>5547.8487702055627</v>
      </c>
      <c r="BI75" s="219"/>
      <c r="BJ75" s="53">
        <f>+'Deuda Interna dólares'!BJ66</f>
        <v>6698.5882561225317</v>
      </c>
      <c r="BK75" s="219"/>
      <c r="BL75" s="53">
        <f>+'Deuda Interna dólares'!BL66</f>
        <v>7685.2261332874959</v>
      </c>
      <c r="BM75" s="219"/>
      <c r="BN75" s="53">
        <f>+'Deuda Interna dólares'!BN66</f>
        <v>8718.047679059815</v>
      </c>
      <c r="BO75" s="219"/>
      <c r="BP75" s="53">
        <f>+'Deuda Interna dólares'!BP66</f>
        <v>9812.713077478209</v>
      </c>
      <c r="BQ75" s="219"/>
      <c r="BR75" s="53">
        <f>+'Deuda Interna dólares'!BR66</f>
        <v>10911.734775865612</v>
      </c>
      <c r="BS75" s="219"/>
      <c r="BT75" s="53">
        <f>+'Deuda Interna dólares'!BT66</f>
        <v>11907.463103099677</v>
      </c>
      <c r="BU75" s="219"/>
      <c r="BV75" s="53">
        <f>+'Deuda Interna dólares'!BV66</f>
        <v>13699.841095034499</v>
      </c>
      <c r="BW75" s="219"/>
      <c r="BX75" s="53">
        <f>+'Deuda Interna dólares'!BX66</f>
        <v>1294.8679481004056</v>
      </c>
      <c r="BY75" s="219"/>
      <c r="BZ75" s="51">
        <f>+'Deuda Interna dólares'!BZ66</f>
        <v>1300.6648530018801</v>
      </c>
      <c r="CA75" s="218"/>
      <c r="CB75" s="51">
        <f>+'Deuda Interna dólares'!CB66</f>
        <v>2375.2711237060298</v>
      </c>
      <c r="CC75" s="218"/>
      <c r="CD75" s="53">
        <f>+'Deuda Interna dólares'!CD66</f>
        <v>4930.3703677337671</v>
      </c>
      <c r="CE75" s="219"/>
      <c r="CF75" s="53">
        <f>+'Deuda Interna dólares'!CF66</f>
        <v>5714.2874633582796</v>
      </c>
      <c r="CG75" s="219"/>
      <c r="CH75" s="53">
        <f>+'Deuda Interna dólares'!CH66</f>
        <v>7055.9216839053233</v>
      </c>
      <c r="CI75" s="219"/>
      <c r="CJ75" s="53">
        <f>+'Deuda Interna dólares'!CJ66</f>
        <v>8174.2812267481404</v>
      </c>
      <c r="CK75" s="219"/>
      <c r="CL75" s="53">
        <f>+'Deuda Interna dólares'!CL66</f>
        <v>9211.9896409444209</v>
      </c>
      <c r="CM75" s="219"/>
      <c r="CN75" s="53">
        <f>+'Deuda Interna dólares'!CN66</f>
        <v>10500.666347818313</v>
      </c>
      <c r="CO75" s="219"/>
      <c r="CP75" s="53">
        <f>+'Deuda Interna dólares'!CP66</f>
        <v>11761.549467886267</v>
      </c>
      <c r="CQ75" s="219"/>
      <c r="CR75" s="53">
        <f>+'Deuda Interna dólares'!CR66</f>
        <v>12896.332859549089</v>
      </c>
      <c r="CS75" s="219"/>
      <c r="CT75" s="53">
        <f>+'Deuda Interna dólares'!CT66</f>
        <v>14471.213010260004</v>
      </c>
      <c r="CU75" s="219"/>
      <c r="CV75" s="53">
        <f>+'Deuda Interna dólares'!CV66</f>
        <v>1369.7925086607477</v>
      </c>
      <c r="CW75" s="219"/>
      <c r="CX75" s="53">
        <f>+'Deuda Interna dólares'!CX66</f>
        <v>2376.1261020349311</v>
      </c>
      <c r="CY75" s="219"/>
      <c r="CZ75" s="53">
        <f>+'Deuda Interna dólares'!CZ66</f>
        <v>4016.8349350761264</v>
      </c>
      <c r="DA75" s="219"/>
      <c r="DB75" s="53">
        <f>+'Deuda Interna dólares'!DB66</f>
        <v>5080.4578787342543</v>
      </c>
      <c r="DC75" s="219"/>
      <c r="DD75" s="53">
        <f>+'Deuda Interna dólares'!DD66</f>
        <v>6127.2475365025239</v>
      </c>
      <c r="DE75" s="219"/>
      <c r="DF75" s="53">
        <f>+'Deuda Interna dólares'!DF66</f>
        <v>7449.2349400247194</v>
      </c>
      <c r="DG75" s="219"/>
      <c r="DH75" s="75">
        <f>+'Deuda Interna dólares'!DH66</f>
        <v>7435.4351669696116</v>
      </c>
      <c r="DI75" s="233"/>
    </row>
    <row r="76" spans="1:114" s="90" customFormat="1" ht="13.5" customHeight="1">
      <c r="A76" s="198" t="s">
        <v>81</v>
      </c>
      <c r="B76" s="51">
        <f>'Deuda Interna dólares'!B67</f>
        <v>7050.5871954844406</v>
      </c>
      <c r="C76" s="218"/>
      <c r="D76" s="53">
        <f>'Deuda Interna dólares'!D67</f>
        <v>738.19898670108364</v>
      </c>
      <c r="E76" s="219"/>
      <c r="F76" s="53">
        <f>'Deuda Interna dólares'!F67</f>
        <v>1300.6272064517555</v>
      </c>
      <c r="G76" s="219"/>
      <c r="H76" s="53">
        <f>'Deuda Interna dólares'!H67</f>
        <v>2386.5660679660459</v>
      </c>
      <c r="I76" s="219"/>
      <c r="J76" s="53">
        <f>'Deuda Interna dólares'!J67</f>
        <v>3019.5060318181177</v>
      </c>
      <c r="K76" s="219"/>
      <c r="L76" s="53">
        <f>'Deuda Interna dólares'!J67</f>
        <v>3019.5060318181177</v>
      </c>
      <c r="M76" s="219"/>
      <c r="N76" s="53">
        <f>'Deuda Interna dólares'!N67</f>
        <v>4369.7822992246438</v>
      </c>
      <c r="O76" s="219"/>
      <c r="P76" s="53">
        <f>+'Deuda Interna dólares'!P67</f>
        <v>4997.6712737656562</v>
      </c>
      <c r="Q76" s="219"/>
      <c r="R76" s="53">
        <f>+'Deuda Interna dólares'!R67</f>
        <v>5567.7188354626996</v>
      </c>
      <c r="S76" s="219"/>
      <c r="T76" s="53">
        <f>+'Deuda Interna dólares'!T67</f>
        <v>6318.7108042920472</v>
      </c>
      <c r="U76" s="219"/>
      <c r="V76" s="53">
        <f>+'Deuda Interna dólares'!V67</f>
        <v>6870.8583592551131</v>
      </c>
      <c r="W76" s="219"/>
      <c r="X76" s="53">
        <f>+'Deuda Interna dólares'!X67</f>
        <v>7655.0424526753814</v>
      </c>
      <c r="Y76" s="219"/>
      <c r="Z76" s="53">
        <f>+'Deuda Interna dólares'!Z67</f>
        <v>8661.2650340191867</v>
      </c>
      <c r="AA76" s="219"/>
      <c r="AB76" s="53">
        <f>+'Deuda Interna dólares'!AB67</f>
        <v>840.36795499853179</v>
      </c>
      <c r="AC76" s="219"/>
      <c r="AD76" s="53">
        <f>+'Deuda Interna dólares'!AD67</f>
        <v>1517.7798112931334</v>
      </c>
      <c r="AE76" s="219"/>
      <c r="AF76" s="51">
        <f>+'Deuda Interna dólares'!AF67</f>
        <v>2602.782718709142</v>
      </c>
      <c r="AG76" s="218"/>
      <c r="AH76" s="51">
        <f>+'Deuda Interna dólares'!AH67</f>
        <v>3157.1673833490472</v>
      </c>
      <c r="AI76" s="218"/>
      <c r="AJ76" s="51">
        <f>+'Deuda Interna dólares'!AJ67</f>
        <v>3584.4343388294833</v>
      </c>
      <c r="AK76" s="218"/>
      <c r="AL76" s="51">
        <f>+'Deuda Interna dólares'!AL67</f>
        <v>4393.746193351235</v>
      </c>
      <c r="AM76" s="218"/>
      <c r="AN76" s="51">
        <f>+'Deuda Interna dólares'!AN67</f>
        <v>5310.2784836840719</v>
      </c>
      <c r="AO76" s="218"/>
      <c r="AP76" s="53">
        <f>+'Deuda Interna dólares'!AP67</f>
        <v>6109.3348148942814</v>
      </c>
      <c r="AQ76" s="219"/>
      <c r="AR76" s="53">
        <f>+'Deuda Interna dólares'!AR67</f>
        <v>7315.8979860393547</v>
      </c>
      <c r="AS76" s="219"/>
      <c r="AT76" s="53">
        <f>+'Deuda Interna dólares'!AT67</f>
        <v>8184.802200234496</v>
      </c>
      <c r="AU76" s="219"/>
      <c r="AV76" s="53">
        <f>+'Deuda Interna dólares'!AV67</f>
        <v>9172.1350139051465</v>
      </c>
      <c r="AW76" s="219"/>
      <c r="AX76" s="53">
        <f>+'Deuda Interna dólares'!AX67</f>
        <v>10561.295913383827</v>
      </c>
      <c r="AY76" s="219"/>
      <c r="AZ76" s="53">
        <f>+'Deuda Interna dólares'!AZ67</f>
        <v>1076.318977630772</v>
      </c>
      <c r="BA76" s="219"/>
      <c r="BB76" s="53">
        <f>+'Deuda Interna dólares'!BB67</f>
        <v>1821.9051800977552</v>
      </c>
      <c r="BC76" s="219"/>
      <c r="BD76" s="53">
        <f>+'Deuda Interna dólares'!BD67</f>
        <v>3340.05072384184</v>
      </c>
      <c r="BE76" s="219"/>
      <c r="BF76" s="53">
        <f>+'Deuda Interna dólares'!BF67</f>
        <v>4102.1880507707319</v>
      </c>
      <c r="BG76" s="219"/>
      <c r="BH76" s="53">
        <f>+'Deuda Interna dólares'!BH67</f>
        <v>4966.5613111833154</v>
      </c>
      <c r="BI76" s="219"/>
      <c r="BJ76" s="53">
        <f>+'Deuda Interna dólares'!BJ67</f>
        <v>6005.9580755086517</v>
      </c>
      <c r="BK76" s="219"/>
      <c r="BL76" s="53">
        <f>+'Deuda Interna dólares'!BL67</f>
        <v>6879.9502635316639</v>
      </c>
      <c r="BM76" s="219"/>
      <c r="BN76" s="53">
        <f>+'Deuda Interna dólares'!BN67</f>
        <v>7795.4174928196344</v>
      </c>
      <c r="BO76" s="219"/>
      <c r="BP76" s="53">
        <f>+'Deuda Interna dólares'!BP67</f>
        <v>8791.6484903110613</v>
      </c>
      <c r="BQ76" s="219"/>
      <c r="BR76" s="53">
        <f>+'Deuda Interna dólares'!BR67</f>
        <v>9771.9223798045496</v>
      </c>
      <c r="BS76" s="219"/>
      <c r="BT76" s="53">
        <f>+'Deuda Interna dólares'!BT67</f>
        <v>10637.392795518917</v>
      </c>
      <c r="BU76" s="219"/>
      <c r="BV76" s="53">
        <f>+'Deuda Interna dólares'!BV67</f>
        <v>12264.552308857918</v>
      </c>
      <c r="BW76" s="219"/>
      <c r="BX76" s="53">
        <f>+'Deuda Interna dólares'!BX67</f>
        <v>1138.6282787499904</v>
      </c>
      <c r="BY76" s="219"/>
      <c r="BZ76" s="51">
        <f>+'Deuda Interna dólares'!BZ67</f>
        <v>1143.7257250646719</v>
      </c>
      <c r="CA76" s="218"/>
      <c r="CB76" s="51">
        <f>+'Deuda Interna dólares'!CB67</f>
        <v>2099.5350499317196</v>
      </c>
      <c r="CC76" s="218"/>
      <c r="CD76" s="53">
        <f>+'Deuda Interna dólares'!CD67</f>
        <v>4384.5208131260606</v>
      </c>
      <c r="CE76" s="219"/>
      <c r="CF76" s="53">
        <f>+'Deuda Interna dólares'!CF67</f>
        <v>5070.8410824747853</v>
      </c>
      <c r="CG76" s="219"/>
      <c r="CH76" s="53">
        <f>+'Deuda Interna dólares'!CH67</f>
        <v>6268.0882101635298</v>
      </c>
      <c r="CI76" s="219"/>
      <c r="CJ76" s="53">
        <f>+'Deuda Interna dólares'!CJ67</f>
        <v>7263.2341154077085</v>
      </c>
      <c r="CK76" s="219"/>
      <c r="CL76" s="53">
        <f>+'Deuda Interna dólares'!CL67</f>
        <v>8168.5684526639534</v>
      </c>
      <c r="CM76" s="219"/>
      <c r="CN76" s="53">
        <f>+'Deuda Interna dólares'!CN67</f>
        <v>9290.4212790132369</v>
      </c>
      <c r="CO76" s="219"/>
      <c r="CP76" s="53">
        <f>+'Deuda Interna dólares'!CP67</f>
        <v>10423.130182845262</v>
      </c>
      <c r="CQ76" s="219"/>
      <c r="CR76" s="53">
        <f>+'Deuda Interna dólares'!CR67</f>
        <v>11418.128274680086</v>
      </c>
      <c r="CS76" s="219"/>
      <c r="CT76" s="53">
        <f>+'Deuda Interna dólares'!CT67</f>
        <v>12857.020995080564</v>
      </c>
      <c r="CU76" s="219"/>
      <c r="CV76" s="53">
        <f>+'Deuda Interna dólares'!CV67</f>
        <v>1208.0719785002746</v>
      </c>
      <c r="CW76" s="219"/>
      <c r="CX76" s="53">
        <f>+'Deuda Interna dólares'!CX67</f>
        <v>2088.7959246789706</v>
      </c>
      <c r="CY76" s="219"/>
      <c r="CZ76" s="53">
        <f>+'Deuda Interna dólares'!CZ67</f>
        <v>3581.3013000452625</v>
      </c>
      <c r="DA76" s="219"/>
      <c r="DB76" s="53">
        <f>+'Deuda Interna dólares'!DB67</f>
        <v>4517.093722677957</v>
      </c>
      <c r="DC76" s="219"/>
      <c r="DD76" s="53">
        <f>+'Deuda Interna dólares'!DD67</f>
        <v>5434.4452730622488</v>
      </c>
      <c r="DE76" s="219"/>
      <c r="DF76" s="53">
        <f>+'Deuda Interna dólares'!DF67</f>
        <v>6627.0871539320015</v>
      </c>
      <c r="DG76" s="219"/>
      <c r="DH76" s="75">
        <f>+'Deuda Interna dólares'!DH67</f>
        <v>6614.810416860746</v>
      </c>
      <c r="DI76" s="233"/>
    </row>
    <row r="77" spans="1:114" s="90" customFormat="1" ht="13.5" customHeight="1">
      <c r="A77" s="198" t="s">
        <v>82</v>
      </c>
      <c r="B77" s="51">
        <f>'Deuda Interna dólares'!B68</f>
        <v>12476.445212535584</v>
      </c>
      <c r="C77" s="218"/>
      <c r="D77" s="53">
        <f>'Deuda Interna dólares'!D68</f>
        <v>1087.836647161954</v>
      </c>
      <c r="E77" s="219"/>
      <c r="F77" s="53">
        <f>'Deuda Interna dólares'!F68</f>
        <v>2217.9755953782492</v>
      </c>
      <c r="G77" s="219"/>
      <c r="H77" s="53">
        <f>'Deuda Interna dólares'!H68</f>
        <v>3481.576179145934</v>
      </c>
      <c r="I77" s="219"/>
      <c r="J77" s="53">
        <f>'Deuda Interna dólares'!J68</f>
        <v>4326.6019882502878</v>
      </c>
      <c r="K77" s="219"/>
      <c r="L77" s="53">
        <f>'Deuda Interna dólares'!J68</f>
        <v>4326.6019882502878</v>
      </c>
      <c r="M77" s="219"/>
      <c r="N77" s="53">
        <f>'Deuda Interna dólares'!N68</f>
        <v>6275.8913964489993</v>
      </c>
      <c r="O77" s="219"/>
      <c r="P77" s="53">
        <f>+'Deuda Interna dólares'!P68</f>
        <v>7338.4335395761354</v>
      </c>
      <c r="Q77" s="219"/>
      <c r="R77" s="53">
        <f>+'Deuda Interna dólares'!R68</f>
        <v>8544.7055876933846</v>
      </c>
      <c r="S77" s="219"/>
      <c r="T77" s="53">
        <f>+'Deuda Interna dólares'!T68</f>
        <v>9608.1799530837488</v>
      </c>
      <c r="U77" s="219"/>
      <c r="V77" s="53">
        <f>+'Deuda Interna dólares'!V68</f>
        <v>10261.515080845096</v>
      </c>
      <c r="W77" s="219"/>
      <c r="X77" s="53">
        <f>+'Deuda Interna dólares'!X68</f>
        <v>11379.564789178405</v>
      </c>
      <c r="Y77" s="219"/>
      <c r="Z77" s="53">
        <f>+'Deuda Interna dólares'!Z68</f>
        <v>12969.576568401268</v>
      </c>
      <c r="AA77" s="219"/>
      <c r="AB77" s="53">
        <f>+'Deuda Interna dólares'!AB68</f>
        <v>1130.7884529199957</v>
      </c>
      <c r="AC77" s="219"/>
      <c r="AD77" s="53">
        <f>+'Deuda Interna dólares'!AD68</f>
        <v>2377.7722755720242</v>
      </c>
      <c r="AE77" s="219"/>
      <c r="AF77" s="51">
        <f>+'Deuda Interna dólares'!AF68</f>
        <v>3398.9289964648242</v>
      </c>
      <c r="AG77" s="218"/>
      <c r="AH77" s="51">
        <f>+'Deuda Interna dólares'!AH68</f>
        <v>4114.7813776454996</v>
      </c>
      <c r="AI77" s="218"/>
      <c r="AJ77" s="51">
        <f>+'Deuda Interna dólares'!AJ68</f>
        <v>4692.0578443020977</v>
      </c>
      <c r="AK77" s="218"/>
      <c r="AL77" s="51">
        <f>+'Deuda Interna dólares'!AL68</f>
        <v>5738.6265053278494</v>
      </c>
      <c r="AM77" s="218"/>
      <c r="AN77" s="51">
        <f>+'Deuda Interna dólares'!AN68</f>
        <v>6862.7823943076319</v>
      </c>
      <c r="AO77" s="218"/>
      <c r="AP77" s="53">
        <f>+'Deuda Interna dólares'!AP68</f>
        <v>8301.2829803785608</v>
      </c>
      <c r="AQ77" s="219"/>
      <c r="AR77" s="53">
        <f>+'Deuda Interna dólares'!AR68</f>
        <v>9881.3224223000234</v>
      </c>
      <c r="AS77" s="219"/>
      <c r="AT77" s="53">
        <f>+'Deuda Interna dólares'!AT68</f>
        <v>10954.641560735747</v>
      </c>
      <c r="AU77" s="219"/>
      <c r="AV77" s="53">
        <f>+'Deuda Interna dólares'!AV68</f>
        <v>12233.481805210295</v>
      </c>
      <c r="AW77" s="219"/>
      <c r="AX77" s="53">
        <f>+'Deuda Interna dólares'!AX68</f>
        <v>14152.209040589587</v>
      </c>
      <c r="AY77" s="219"/>
      <c r="AZ77" s="53">
        <f>+'Deuda Interna dólares'!AZ68</f>
        <v>1358.384618431005</v>
      </c>
      <c r="BA77" s="219"/>
      <c r="BB77" s="53">
        <f>+'Deuda Interna dólares'!BB68</f>
        <v>2675.218907203267</v>
      </c>
      <c r="BC77" s="219"/>
      <c r="BD77" s="53">
        <f>+'Deuda Interna dólares'!BD68</f>
        <v>4170.8654930837656</v>
      </c>
      <c r="BE77" s="219"/>
      <c r="BF77" s="53">
        <f>+'Deuda Interna dólares'!BF68</f>
        <v>5156.3428265237162</v>
      </c>
      <c r="BG77" s="219"/>
      <c r="BH77" s="53">
        <f>+'Deuda Interna dólares'!BH68</f>
        <v>6274.9577646911684</v>
      </c>
      <c r="BI77" s="219"/>
      <c r="BJ77" s="53">
        <f>+'Deuda Interna dólares'!BJ68</f>
        <v>7459.7224024442366</v>
      </c>
      <c r="BK77" s="219"/>
      <c r="BL77" s="53">
        <f>+'Deuda Interna dólares'!BL68</f>
        <v>8800.0205882369464</v>
      </c>
      <c r="BM77" s="219"/>
      <c r="BN77" s="53">
        <f>+'Deuda Interna dólares'!BN68</f>
        <v>10500.920157016053</v>
      </c>
      <c r="BO77" s="219"/>
      <c r="BP77" s="53">
        <f>+'Deuda Interna dólares'!BP68</f>
        <v>11736.282380611097</v>
      </c>
      <c r="BQ77" s="219"/>
      <c r="BR77" s="53">
        <f>+'Deuda Interna dólares'!BR68</f>
        <v>13081.731573701758</v>
      </c>
      <c r="BS77" s="219"/>
      <c r="BT77" s="53">
        <f>+'Deuda Interna dólares'!BT68</f>
        <v>14153.168777478582</v>
      </c>
      <c r="BU77" s="219"/>
      <c r="BV77" s="53">
        <f>+'Deuda Interna dólares'!BV68</f>
        <v>16639.33166700061</v>
      </c>
      <c r="BW77" s="219"/>
      <c r="BX77" s="53">
        <f>+'Deuda Interna dólares'!BX68</f>
        <v>1490.207042895003</v>
      </c>
      <c r="BY77" s="219"/>
      <c r="BZ77" s="51">
        <f>+'Deuda Interna dólares'!BZ68</f>
        <v>1496.8784479010833</v>
      </c>
      <c r="CA77" s="218"/>
      <c r="CB77" s="51">
        <f>+'Deuda Interna dólares'!CB68</f>
        <v>2122.3443642598295</v>
      </c>
      <c r="CC77" s="218"/>
      <c r="CD77" s="53">
        <f>+'Deuda Interna dólares'!CD68</f>
        <v>6006.5192557558685</v>
      </c>
      <c r="CE77" s="219"/>
      <c r="CF77" s="53">
        <f>+'Deuda Interna dólares'!CF68</f>
        <v>6968.2527650295951</v>
      </c>
      <c r="CG77" s="219"/>
      <c r="CH77" s="53">
        <f>+'Deuda Interna dólares'!CH68</f>
        <v>8422.3638877615085</v>
      </c>
      <c r="CI77" s="219"/>
      <c r="CJ77" s="53">
        <f>+'Deuda Interna dólares'!CJ68</f>
        <v>9913.0205180165049</v>
      </c>
      <c r="CK77" s="219"/>
      <c r="CL77" s="53">
        <f>+'Deuda Interna dólares'!CL68</f>
        <v>11631.757506767453</v>
      </c>
      <c r="CM77" s="219"/>
      <c r="CN77" s="53">
        <f>+'Deuda Interna dólares'!CN68</f>
        <v>13091.990539131904</v>
      </c>
      <c r="CO77" s="219"/>
      <c r="CP77" s="53">
        <f>+'Deuda Interna dólares'!CP68</f>
        <v>14526.97735807366</v>
      </c>
      <c r="CQ77" s="219"/>
      <c r="CR77" s="53">
        <f>+'Deuda Interna dólares'!CR68</f>
        <v>16008.751088202956</v>
      </c>
      <c r="CS77" s="219"/>
      <c r="CT77" s="53">
        <f>+'Deuda Interna dólares'!CT68</f>
        <v>18109.915908550585</v>
      </c>
      <c r="CU77" s="219"/>
      <c r="CV77" s="53">
        <f>+'Deuda Interna dólares'!CV68</f>
        <v>1536.1957868372704</v>
      </c>
      <c r="CW77" s="219"/>
      <c r="CX77" s="53">
        <f>+'Deuda Interna dólares'!CX68</f>
        <v>3158.2977014106732</v>
      </c>
      <c r="CY77" s="219"/>
      <c r="CZ77" s="53">
        <f>+'Deuda Interna dólares'!CZ68</f>
        <v>4741.050560928461</v>
      </c>
      <c r="DA77" s="219"/>
      <c r="DB77" s="53">
        <f>+'Deuda Interna dólares'!DB68</f>
        <v>5934.7007894477756</v>
      </c>
      <c r="DC77" s="219"/>
      <c r="DD77" s="53">
        <f>+'Deuda Interna dólares'!DD68</f>
        <v>7255.1512629192557</v>
      </c>
      <c r="DE77" s="219"/>
      <c r="DF77" s="53">
        <f>+'Deuda Interna dólares'!DF68</f>
        <v>8669.8915588002092</v>
      </c>
      <c r="DG77" s="219"/>
      <c r="DH77" s="75">
        <f>+'Deuda Interna dólares'!DH68</f>
        <v>8653.8305086538367</v>
      </c>
      <c r="DI77" s="233"/>
    </row>
    <row r="78" spans="1:114" s="18" customFormat="1" ht="15" thickBot="1">
      <c r="A78" s="220"/>
      <c r="B78" s="35"/>
      <c r="C78" s="221"/>
      <c r="D78" s="37"/>
      <c r="E78" s="222"/>
      <c r="F78" s="37"/>
      <c r="G78" s="222"/>
      <c r="H78" s="37"/>
      <c r="I78" s="222"/>
      <c r="J78" s="37"/>
      <c r="K78" s="222"/>
      <c r="L78" s="37"/>
      <c r="M78" s="222"/>
      <c r="N78" s="37"/>
      <c r="O78" s="222"/>
      <c r="P78" s="37"/>
      <c r="Q78" s="222"/>
      <c r="R78" s="37"/>
      <c r="S78" s="222"/>
      <c r="T78" s="37"/>
      <c r="U78" s="222"/>
      <c r="V78" s="37"/>
      <c r="W78" s="222"/>
      <c r="X78" s="37"/>
      <c r="Y78" s="222"/>
      <c r="Z78" s="37"/>
      <c r="AA78" s="222"/>
      <c r="AB78" s="37"/>
      <c r="AC78" s="222"/>
      <c r="AD78" s="37"/>
      <c r="AE78" s="222"/>
      <c r="AF78" s="35"/>
      <c r="AG78" s="221"/>
      <c r="AH78" s="35"/>
      <c r="AI78" s="221"/>
      <c r="AJ78" s="35"/>
      <c r="AK78" s="221"/>
      <c r="AL78" s="35"/>
      <c r="AM78" s="221"/>
      <c r="AN78" s="35"/>
      <c r="AO78" s="221"/>
      <c r="AP78" s="37"/>
      <c r="AQ78" s="222"/>
      <c r="AR78" s="37"/>
      <c r="AS78" s="222"/>
      <c r="AT78" s="37"/>
      <c r="AU78" s="222"/>
      <c r="AV78" s="37"/>
      <c r="AW78" s="222"/>
      <c r="AX78" s="37"/>
      <c r="AY78" s="222"/>
      <c r="AZ78" s="37"/>
      <c r="BA78" s="222"/>
      <c r="BB78" s="37"/>
      <c r="BC78" s="222"/>
      <c r="BD78" s="37"/>
      <c r="BE78" s="222"/>
      <c r="BF78" s="37"/>
      <c r="BG78" s="222"/>
      <c r="BH78" s="37"/>
      <c r="BI78" s="222"/>
      <c r="BJ78" s="37"/>
      <c r="BK78" s="222"/>
      <c r="BL78" s="37"/>
      <c r="BM78" s="222"/>
      <c r="BN78" s="37"/>
      <c r="BO78" s="222"/>
      <c r="BP78" s="37"/>
      <c r="BQ78" s="222"/>
      <c r="BR78" s="37"/>
      <c r="BS78" s="222"/>
      <c r="BT78" s="37"/>
      <c r="BU78" s="222"/>
      <c r="BV78" s="37"/>
      <c r="BW78" s="222"/>
      <c r="BX78" s="37"/>
      <c r="BY78" s="222"/>
      <c r="BZ78" s="35"/>
      <c r="CA78" s="221"/>
      <c r="CB78" s="35"/>
      <c r="CC78" s="221"/>
      <c r="CD78" s="37"/>
      <c r="CE78" s="222"/>
      <c r="CF78" s="37"/>
      <c r="CG78" s="222"/>
      <c r="CH78" s="37"/>
      <c r="CI78" s="222"/>
      <c r="CJ78" s="37"/>
      <c r="CK78" s="222"/>
      <c r="CL78" s="37"/>
      <c r="CM78" s="222"/>
      <c r="CN78" s="37"/>
      <c r="CO78" s="222"/>
      <c r="CP78" s="37"/>
      <c r="CQ78" s="222"/>
      <c r="CR78" s="37"/>
      <c r="CS78" s="222"/>
      <c r="CT78" s="37"/>
      <c r="CU78" s="222"/>
      <c r="CV78" s="37"/>
      <c r="CW78" s="222"/>
      <c r="CX78" s="37"/>
      <c r="CY78" s="222"/>
      <c r="CZ78" s="37"/>
      <c r="DA78" s="222"/>
      <c r="DB78" s="37"/>
      <c r="DC78" s="222"/>
      <c r="DD78" s="37"/>
      <c r="DE78" s="222"/>
      <c r="DF78" s="37"/>
      <c r="DG78" s="222"/>
      <c r="DH78" s="39"/>
      <c r="DI78" s="234"/>
    </row>
    <row r="79" spans="1:114" s="18" customFormat="1">
      <c r="B79" s="90"/>
      <c r="C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</row>
    <row r="80" spans="1:114" s="18" customFormat="1" ht="13.5" customHeight="1">
      <c r="A80" s="223" t="s">
        <v>83</v>
      </c>
      <c r="B80" s="119"/>
      <c r="C80" s="119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20"/>
      <c r="CA80" s="120"/>
      <c r="CB80" s="120"/>
      <c r="CC80" s="120"/>
      <c r="CD80" s="120"/>
      <c r="CE80" s="120"/>
      <c r="CF80" s="120"/>
      <c r="CG80" s="120"/>
      <c r="CH80" s="120"/>
      <c r="CI80" s="120"/>
      <c r="CJ80" s="120"/>
      <c r="CK80" s="120"/>
      <c r="CL80" s="120"/>
      <c r="CM80" s="120"/>
      <c r="CN80" s="120"/>
      <c r="CO80" s="120"/>
      <c r="CP80" s="120"/>
      <c r="CQ80" s="120"/>
      <c r="CR80" s="120"/>
      <c r="CS80" s="120"/>
      <c r="CT80" s="120"/>
      <c r="CU80" s="120"/>
      <c r="CV80" s="120"/>
      <c r="CW80" s="120"/>
      <c r="CX80" s="120"/>
      <c r="CY80" s="120"/>
      <c r="CZ80" s="120"/>
      <c r="DA80" s="120"/>
      <c r="DB80" s="120"/>
      <c r="DC80" s="120"/>
      <c r="DD80" s="120"/>
      <c r="DE80" s="120"/>
      <c r="DF80" s="120"/>
      <c r="DG80" s="120"/>
      <c r="DH80" s="120"/>
      <c r="DI80" s="120"/>
    </row>
    <row r="81" spans="1:113" s="18" customFormat="1" ht="12.75" customHeight="1">
      <c r="A81" s="16"/>
      <c r="B81" s="90"/>
      <c r="C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</row>
    <row r="82" spans="1:113" s="18" customFormat="1" ht="13.5" customHeight="1">
      <c r="A82" s="121"/>
      <c r="B82" s="122" t="str">
        <f>+'Deuda Interna colones'!B74</f>
        <v>Calificación</v>
      </c>
      <c r="C82" s="122" t="str">
        <f>+'Deuda Interna colones'!C74</f>
        <v>PerspeCViva</v>
      </c>
      <c r="D82" s="123" t="str">
        <f>+'Deuda Interna colones'!D74</f>
        <v>Calificación</v>
      </c>
      <c r="E82" s="123" t="str">
        <f>+'Deuda Interna colones'!E74</f>
        <v>PerspeCViva</v>
      </c>
      <c r="F82" s="123" t="str">
        <f>+'Deuda Interna colones'!F74</f>
        <v>Calificación</v>
      </c>
      <c r="G82" s="123" t="str">
        <f>+'Deuda Interna colones'!G74</f>
        <v>PerspeCViva</v>
      </c>
      <c r="H82" s="123" t="str">
        <f>+'Deuda Interna colones'!H74</f>
        <v>Calificación</v>
      </c>
      <c r="I82" s="123" t="str">
        <f>+'Deuda Interna colones'!I74</f>
        <v>PerspeCViva</v>
      </c>
      <c r="J82" s="123" t="str">
        <f>+'Deuda Interna colones'!J74</f>
        <v>Calificación</v>
      </c>
      <c r="K82" s="123" t="str">
        <f>+'Deuda Interna colones'!K74</f>
        <v>PerspeCViva</v>
      </c>
      <c r="L82" s="123" t="str">
        <f>+'Deuda Interna colones'!J74</f>
        <v>Calificación</v>
      </c>
      <c r="M82" s="123" t="str">
        <f>+'Deuda Interna colones'!K74</f>
        <v>PerspeCViva</v>
      </c>
      <c r="N82" s="123" t="str">
        <f>+'Deuda Interna colones'!N74</f>
        <v>Calificación</v>
      </c>
      <c r="O82" s="123" t="str">
        <f>+'Deuda Interna colones'!O74</f>
        <v>PerspeCViva</v>
      </c>
      <c r="P82" s="123" t="str">
        <f>+'Deuda Interna colones'!P74</f>
        <v>Calificación</v>
      </c>
      <c r="Q82" s="123" t="str">
        <f>+'Deuda Interna colones'!Q74</f>
        <v>PerspeCViva</v>
      </c>
      <c r="R82" s="123" t="str">
        <f>+'Deuda Interna colones'!P74</f>
        <v>Calificación</v>
      </c>
      <c r="S82" s="123" t="str">
        <f>+'Deuda Interna colones'!Q74</f>
        <v>PerspeCViva</v>
      </c>
      <c r="T82" s="123" t="str">
        <f>+'Deuda Interna colones'!T74</f>
        <v>Calificación</v>
      </c>
      <c r="U82" s="123" t="str">
        <f>+'Deuda Interna colones'!U74</f>
        <v>PerspeCViva</v>
      </c>
      <c r="V82" s="123" t="str">
        <f>+'Deuda Interna colones'!V74</f>
        <v>Calificación</v>
      </c>
      <c r="W82" s="123" t="str">
        <f>+'Deuda Interna colones'!W74</f>
        <v>PerspeCViva</v>
      </c>
      <c r="X82" s="123" t="str">
        <f>+'Deuda Interna colones'!X74</f>
        <v>Calificación</v>
      </c>
      <c r="Y82" s="123" t="str">
        <f>+'Deuda Interna colones'!Y74</f>
        <v>PerspeCViva</v>
      </c>
      <c r="Z82" s="123" t="str">
        <f>+'Deuda Interna colones'!Z74</f>
        <v>Calificación</v>
      </c>
      <c r="AA82" s="123" t="str">
        <f>+'Deuda Interna colones'!AA74</f>
        <v>PerspeCViva</v>
      </c>
      <c r="AB82" s="123" t="str">
        <f>+'Deuda Interna colones'!AB74</f>
        <v>Calificación</v>
      </c>
      <c r="AC82" s="123" t="str">
        <f>+'Deuda Interna colones'!AC74</f>
        <v>PerspeCViva</v>
      </c>
      <c r="AD82" s="123" t="str">
        <f>+'Deuda Interna colones'!AD74</f>
        <v>Calificación</v>
      </c>
      <c r="AE82" s="123" t="str">
        <f>+'Deuda Interna colones'!AE74</f>
        <v>PerspeCViva</v>
      </c>
      <c r="AF82" s="122" t="str">
        <f>+'Deuda Interna colones'!AF74</f>
        <v>Calificación</v>
      </c>
      <c r="AG82" s="122" t="str">
        <f>+'Deuda Interna colones'!AG74</f>
        <v>PerspeCViva</v>
      </c>
      <c r="AH82" s="122" t="str">
        <f>+'Deuda Interna colones'!AH74</f>
        <v>Calificación</v>
      </c>
      <c r="AI82" s="122" t="str">
        <f>+'Deuda Interna colones'!AI74</f>
        <v>PerspeCViva</v>
      </c>
      <c r="AJ82" s="122" t="str">
        <f>+'Deuda Interna colones'!AJ74</f>
        <v>Calificación</v>
      </c>
      <c r="AK82" s="122" t="str">
        <f>+'Deuda Interna colones'!AK74</f>
        <v>PerspeCViva</v>
      </c>
      <c r="AL82" s="122" t="str">
        <f>+'Deuda Interna colones'!AL74</f>
        <v>Calificación</v>
      </c>
      <c r="AM82" s="122" t="str">
        <f>+'Deuda Interna colones'!AM74</f>
        <v>PerspeCViva</v>
      </c>
      <c r="AN82" s="122" t="str">
        <f>+'Deuda Interna colones'!AN74</f>
        <v>Calificación</v>
      </c>
      <c r="AO82" s="122" t="str">
        <f>+'Deuda Interna colones'!AO74</f>
        <v>PerspeCViva</v>
      </c>
      <c r="AP82" s="123" t="str">
        <f>+'Deuda Interna colones'!AP74</f>
        <v>Calificación</v>
      </c>
      <c r="AQ82" s="123" t="str">
        <f>+'Deuda Interna colones'!AQ74</f>
        <v>PerspeCViva</v>
      </c>
      <c r="AR82" s="123" t="str">
        <f>+'Deuda Interna colones'!AR74</f>
        <v>Calificación</v>
      </c>
      <c r="AS82" s="123" t="str">
        <f>+'Deuda Interna colones'!AS74</f>
        <v>PerspeCViva</v>
      </c>
      <c r="AT82" s="123" t="str">
        <f>+'Deuda Interna colones'!AT74</f>
        <v>Calificación</v>
      </c>
      <c r="AU82" s="123" t="str">
        <f>+'Deuda Interna colones'!AU74</f>
        <v>PerspeCViva</v>
      </c>
      <c r="AV82" s="123" t="str">
        <f>+'Deuda Interna colones'!AV74</f>
        <v>Calificación</v>
      </c>
      <c r="AW82" s="123" t="str">
        <f>+'Deuda Interna colones'!AW74</f>
        <v>PerspeCViva</v>
      </c>
      <c r="AX82" s="123" t="str">
        <f>+'Deuda Interna colones'!AX74</f>
        <v>Calificación</v>
      </c>
      <c r="AY82" s="123" t="str">
        <f>+'Deuda Interna colones'!AY74</f>
        <v>PerspeCViva</v>
      </c>
      <c r="AZ82" s="123" t="str">
        <f>+'Deuda Interna colones'!AZ74</f>
        <v>Calificación</v>
      </c>
      <c r="BA82" s="123" t="str">
        <f>+'Deuda Interna colones'!BA74</f>
        <v>PerspeCViva</v>
      </c>
      <c r="BB82" s="123" t="str">
        <f>+'Deuda Interna colones'!BB74</f>
        <v>Calificación</v>
      </c>
      <c r="BC82" s="123" t="str">
        <f>+'Deuda Interna colones'!BC74</f>
        <v>PerspeCViva</v>
      </c>
      <c r="BD82" s="123" t="str">
        <f>+'Deuda Interna colones'!BD74</f>
        <v>Calificación</v>
      </c>
      <c r="BE82" s="123" t="str">
        <f>+'Deuda Interna colones'!BE74</f>
        <v>PerspeCViva</v>
      </c>
      <c r="BF82" s="123" t="str">
        <f>+'Deuda Interna colones'!BF74</f>
        <v>Calificación</v>
      </c>
      <c r="BG82" s="123" t="str">
        <f>+'Deuda Interna colones'!BG74</f>
        <v>PerspeCViva</v>
      </c>
      <c r="BH82" s="123" t="str">
        <f>+'Deuda Interna colones'!BH74</f>
        <v>Calificación</v>
      </c>
      <c r="BI82" s="123" t="str">
        <f>+'Deuda Interna colones'!BI74</f>
        <v>PerspeCViva</v>
      </c>
      <c r="BJ82" s="123" t="str">
        <f>+'Deuda Interna colones'!BJ74</f>
        <v>Calificación</v>
      </c>
      <c r="BK82" s="123" t="str">
        <f>+'Deuda Interna colones'!BK74</f>
        <v>PerspeCViva</v>
      </c>
      <c r="BL82" s="123" t="str">
        <f>+'Deuda Interna colones'!BL74</f>
        <v>Calificación</v>
      </c>
      <c r="BM82" s="123" t="str">
        <f>+'Deuda Interna colones'!BM74</f>
        <v>PerspeCViva</v>
      </c>
      <c r="BN82" s="123" t="str">
        <f>+'Deuda Interna colones'!BN74</f>
        <v>Calificación</v>
      </c>
      <c r="BO82" s="123" t="str">
        <f>+'Deuda Interna colones'!BO74</f>
        <v>PerspeCViva</v>
      </c>
      <c r="BP82" s="123" t="str">
        <f>+'Deuda Interna colones'!BP74</f>
        <v>Calificación</v>
      </c>
      <c r="BQ82" s="123" t="str">
        <f>+'Deuda Interna colones'!BQ74</f>
        <v>PerspeCViva</v>
      </c>
      <c r="BR82" s="123" t="str">
        <f>+'Deuda Interna colones'!BR74</f>
        <v>Calificación</v>
      </c>
      <c r="BS82" s="123" t="str">
        <f>+'Deuda Interna colones'!BS74</f>
        <v>PerspeCViva</v>
      </c>
      <c r="BT82" s="123" t="str">
        <f>+'Deuda Interna colones'!BT74</f>
        <v>Calificación</v>
      </c>
      <c r="BU82" s="123" t="str">
        <f>+'Deuda Interna colones'!BU74</f>
        <v>PerspeCViva</v>
      </c>
      <c r="BV82" s="123" t="str">
        <f>+'Deuda Interna colones'!BV74</f>
        <v>Calificación</v>
      </c>
      <c r="BW82" s="123" t="str">
        <f>+'Deuda Interna colones'!BW74</f>
        <v>PerspeCViva</v>
      </c>
      <c r="BX82" s="123" t="str">
        <f>+'Deuda Interna colones'!BX74</f>
        <v>Calificación</v>
      </c>
      <c r="BY82" s="123" t="str">
        <f>+'Deuda Interna colones'!BY74</f>
        <v>PerspeCViva</v>
      </c>
      <c r="BZ82" s="123" t="str">
        <f>+'Deuda Interna colones'!BZ74</f>
        <v>Calificación</v>
      </c>
      <c r="CA82" s="123" t="str">
        <f>+'Deuda Interna colones'!CA74</f>
        <v>PerspeCViva</v>
      </c>
      <c r="CB82" s="123" t="str">
        <f>+'Deuda Interna colones'!CB74</f>
        <v>Calificación</v>
      </c>
      <c r="CC82" s="123" t="str">
        <f>+'Deuda Interna colones'!CC74</f>
        <v>PerspeCViva</v>
      </c>
      <c r="CD82" s="123" t="str">
        <f>+'Deuda Interna colones'!CD74</f>
        <v>Calificación</v>
      </c>
      <c r="CE82" s="123" t="str">
        <f>+'Deuda Interna colones'!CE74</f>
        <v>PerspeCViva</v>
      </c>
      <c r="CF82" s="123" t="str">
        <f>+'Deuda Interna colones'!CF74</f>
        <v>Calificación</v>
      </c>
      <c r="CG82" s="123" t="str">
        <f>+'Deuda Interna colones'!CG74</f>
        <v>PerspeCViva</v>
      </c>
      <c r="CH82" s="123" t="str">
        <f>+'Deuda Interna colones'!CH74</f>
        <v>Calificación</v>
      </c>
      <c r="CI82" s="123" t="str">
        <f>+'Deuda Interna colones'!CI74</f>
        <v>PerspeCViva</v>
      </c>
      <c r="CJ82" s="123" t="str">
        <f>+'Deuda Interna colones'!CJ74</f>
        <v>Calificación</v>
      </c>
      <c r="CK82" s="123" t="str">
        <f>+'Deuda Interna colones'!CK74</f>
        <v>PerspeCViva</v>
      </c>
      <c r="CL82" s="123" t="str">
        <f>+'Deuda Interna colones'!CL74</f>
        <v>Calificación</v>
      </c>
      <c r="CM82" s="123" t="str">
        <f>+'Deuda Interna colones'!CM74</f>
        <v>PerspeCViva</v>
      </c>
      <c r="CN82" s="123" t="str">
        <f>+'Deuda Interna colones'!CN74</f>
        <v>Calificación</v>
      </c>
      <c r="CO82" s="123" t="str">
        <f>+'Deuda Interna colones'!CO74</f>
        <v>PerspeCViva</v>
      </c>
      <c r="CP82" s="123" t="str">
        <f>+'Deuda Interna colones'!CP74</f>
        <v>Calificación</v>
      </c>
      <c r="CQ82" s="123" t="str">
        <f>+'Deuda Interna colones'!CQ74</f>
        <v>PerspeCViva</v>
      </c>
      <c r="CR82" s="123" t="str">
        <f>+'Deuda Interna colones'!CR74</f>
        <v>Calificación</v>
      </c>
      <c r="CS82" s="123" t="str">
        <f>+'Deuda Interna colones'!CS74</f>
        <v>PerspeCViva</v>
      </c>
      <c r="CT82" s="123" t="str">
        <f>+'Deuda Interna colones'!CT74</f>
        <v>Calificación</v>
      </c>
      <c r="CU82" s="123" t="str">
        <f>+'Deuda Interna colones'!CU74</f>
        <v>PerspeCViva</v>
      </c>
      <c r="CV82" s="123" t="str">
        <f>+'Deuda Interna colones'!CV74</f>
        <v>Calificación</v>
      </c>
      <c r="CW82" s="123" t="str">
        <f>+'Deuda Interna colones'!CW74</f>
        <v>PerspeCViva</v>
      </c>
      <c r="CX82" s="123" t="str">
        <f>+'Deuda Interna colones'!CX74</f>
        <v>Calificación</v>
      </c>
      <c r="CY82" s="123" t="str">
        <f>+'Deuda Interna colones'!CY74</f>
        <v>PerspeCViva</v>
      </c>
      <c r="CZ82" s="123" t="str">
        <f>+'Deuda Interna colones'!CZ74</f>
        <v>Calificación</v>
      </c>
      <c r="DA82" s="123" t="str">
        <f>+'Deuda Interna colones'!DA74</f>
        <v>PerspeCViva</v>
      </c>
      <c r="DB82" s="123" t="str">
        <f>+'Deuda Interna colones'!DB74</f>
        <v>Calificación</v>
      </c>
      <c r="DC82" s="123" t="str">
        <f>+'Deuda Interna colones'!DC74</f>
        <v>PerspeCViva</v>
      </c>
      <c r="DD82" s="123" t="str">
        <f>+'Deuda Interna colones'!DD74</f>
        <v>Calificación</v>
      </c>
      <c r="DE82" s="123" t="str">
        <f>+'Deuda Interna colones'!DE74</f>
        <v>PerspeCViva</v>
      </c>
      <c r="DF82" s="123" t="str">
        <f>+'Deuda Interna colones'!DF74</f>
        <v>Calificación</v>
      </c>
      <c r="DG82" s="123" t="str">
        <f>+'Deuda Interna colones'!DG74</f>
        <v>PerspeCViva</v>
      </c>
      <c r="DH82" s="123" t="str">
        <f>+'Deuda Interna colones'!DH74</f>
        <v>Calificación</v>
      </c>
      <c r="DI82" s="123" t="str">
        <f>+'Deuda Interna colones'!DI74</f>
        <v>PerspeCViva</v>
      </c>
    </row>
    <row r="83" spans="1:113" s="18" customFormat="1" ht="18" customHeight="1">
      <c r="A83" s="15" t="s">
        <v>86</v>
      </c>
      <c r="B83" s="26" t="str">
        <f>+'Deuda Interna colones'!B75</f>
        <v>B</v>
      </c>
      <c r="C83" s="26" t="str">
        <f>+'Deuda Interna colones'!C75</f>
        <v>Negativa</v>
      </c>
      <c r="D83" s="15" t="str">
        <f>+'Deuda Interna colones'!D75</f>
        <v>B</v>
      </c>
      <c r="E83" s="15" t="str">
        <f>+'Deuda Interna colones'!E75</f>
        <v>Negativa</v>
      </c>
      <c r="F83" s="15" t="str">
        <f>+'Deuda Interna colones'!F75</f>
        <v>B</v>
      </c>
      <c r="G83" s="15" t="str">
        <f>+'Deuda Interna colones'!G75</f>
        <v>Negativa</v>
      </c>
      <c r="H83" s="15" t="str">
        <f>+'Deuda Interna colones'!H75</f>
        <v>B</v>
      </c>
      <c r="I83" s="15" t="str">
        <f>+'Deuda Interna colones'!I75</f>
        <v>Negativa</v>
      </c>
      <c r="J83" s="15" t="str">
        <f>+'Deuda Interna colones'!J75</f>
        <v>B</v>
      </c>
      <c r="K83" s="15" t="str">
        <f>+'Deuda Interna colones'!K75</f>
        <v>Negativa</v>
      </c>
      <c r="L83" s="15" t="str">
        <f>+'Deuda Interna colones'!J75</f>
        <v>B</v>
      </c>
      <c r="M83" s="15" t="str">
        <f>+'Deuda Interna colones'!K75</f>
        <v>Negativa</v>
      </c>
      <c r="N83" s="15" t="str">
        <f>+'Deuda Interna colones'!N75</f>
        <v>B</v>
      </c>
      <c r="O83" s="15" t="str">
        <f>+'Deuda Interna colones'!O75</f>
        <v>Negativa</v>
      </c>
      <c r="P83" s="15" t="str">
        <f>+'Deuda Interna colones'!P75</f>
        <v>B</v>
      </c>
      <c r="Q83" s="15" t="str">
        <f>+'Deuda Interna colones'!Q75</f>
        <v>Negativa</v>
      </c>
      <c r="R83" s="15" t="str">
        <f>+'Deuda Interna colones'!P75</f>
        <v>B</v>
      </c>
      <c r="S83" s="15" t="str">
        <f>+'Deuda Interna colones'!Q75</f>
        <v>Negativa</v>
      </c>
      <c r="T83" s="15" t="str">
        <f>+'Deuda Interna colones'!T75</f>
        <v>B</v>
      </c>
      <c r="U83" s="15" t="str">
        <f>+'Deuda Interna colones'!U75</f>
        <v>Negativa</v>
      </c>
      <c r="V83" s="15" t="str">
        <f>+'Deuda Interna colones'!V75</f>
        <v>B</v>
      </c>
      <c r="W83" s="15" t="str">
        <f>+'Deuda Interna colones'!W75</f>
        <v>Negativa</v>
      </c>
      <c r="X83" s="15" t="str">
        <f>+'Deuda Interna colones'!X75</f>
        <v>B</v>
      </c>
      <c r="Y83" s="15" t="str">
        <f>+'Deuda Interna colones'!Y75</f>
        <v>Negativa</v>
      </c>
      <c r="Z83" s="15" t="str">
        <f>+'Deuda Interna colones'!Z75</f>
        <v>B</v>
      </c>
      <c r="AA83" s="15" t="str">
        <f>+'Deuda Interna colones'!AA75</f>
        <v>Negativa</v>
      </c>
      <c r="AB83" s="15" t="str">
        <f>+'Deuda Interna colones'!AB75</f>
        <v>B</v>
      </c>
      <c r="AC83" s="15" t="str">
        <f>+'Deuda Interna colones'!AC75</f>
        <v>Negativa</v>
      </c>
      <c r="AD83" s="15" t="str">
        <f>+'Deuda Interna colones'!AD75</f>
        <v>B</v>
      </c>
      <c r="AE83" s="15" t="str">
        <f>+'Deuda Interna colones'!AE75</f>
        <v>Negativa</v>
      </c>
      <c r="AF83" s="26" t="str">
        <f>+'Deuda Interna colones'!AF75</f>
        <v>B</v>
      </c>
      <c r="AG83" s="26" t="str">
        <f>+'Deuda Interna colones'!AG75</f>
        <v>Estable</v>
      </c>
      <c r="AH83" s="26" t="str">
        <f>+'Deuda Interna colones'!AH75</f>
        <v>B</v>
      </c>
      <c r="AI83" s="26" t="str">
        <f>+'Deuda Interna colones'!AI75</f>
        <v>Estable</v>
      </c>
      <c r="AJ83" s="26" t="str">
        <f>+'Deuda Interna colones'!AJ75</f>
        <v>B</v>
      </c>
      <c r="AK83" s="26" t="str">
        <f>+'Deuda Interna colones'!AK75</f>
        <v>Estable</v>
      </c>
      <c r="AL83" s="26" t="str">
        <f>+'Deuda Interna colones'!AL75</f>
        <v>B</v>
      </c>
      <c r="AM83" s="26" t="str">
        <f>+'Deuda Interna colones'!AM75</f>
        <v>Estable</v>
      </c>
      <c r="AN83" s="26" t="str">
        <f>+'Deuda Interna colones'!AN75</f>
        <v>B</v>
      </c>
      <c r="AO83" s="26" t="str">
        <f>+'Deuda Interna colones'!AO75</f>
        <v>Estable</v>
      </c>
      <c r="AP83" s="15" t="str">
        <f>+'Deuda Interna colones'!AP75</f>
        <v>B</v>
      </c>
      <c r="AQ83" s="15" t="str">
        <f>+'Deuda Interna colones'!AQ75</f>
        <v>Estable</v>
      </c>
      <c r="AR83" s="15" t="str">
        <f>+'Deuda Interna colones'!AR75</f>
        <v>B</v>
      </c>
      <c r="AS83" s="15" t="str">
        <f>+'Deuda Interna colones'!AS75</f>
        <v>EStable</v>
      </c>
      <c r="AT83" s="15" t="str">
        <f>+'Deuda Interna colones'!AT75</f>
        <v>B</v>
      </c>
      <c r="AU83" s="15" t="str">
        <f>+'Deuda Interna colones'!AU75</f>
        <v>EStable</v>
      </c>
      <c r="AV83" s="15" t="str">
        <f>+'Deuda Interna colones'!AV75</f>
        <v>B</v>
      </c>
      <c r="AW83" s="15" t="str">
        <f>+'Deuda Interna colones'!AW75</f>
        <v>EStable</v>
      </c>
      <c r="AX83" s="15" t="str">
        <f>+'Deuda Interna colones'!AX75</f>
        <v>B</v>
      </c>
      <c r="AY83" s="15" t="str">
        <f>+'Deuda Interna colones'!AY75</f>
        <v>EStable</v>
      </c>
      <c r="AZ83" s="15" t="str">
        <f>+'Deuda Interna colones'!AZ75</f>
        <v>B</v>
      </c>
      <c r="BA83" s="15" t="str">
        <f>+'Deuda Interna colones'!BA75</f>
        <v>EStable</v>
      </c>
      <c r="BB83" s="15" t="str">
        <f>+'Deuda Interna colones'!BB75</f>
        <v>B+</v>
      </c>
      <c r="BC83" s="15" t="str">
        <f>+'Deuda Interna colones'!BC75</f>
        <v>EStable</v>
      </c>
      <c r="BD83" s="15" t="str">
        <f>+'Deuda Interna colones'!BD75</f>
        <v>B+</v>
      </c>
      <c r="BE83" s="15" t="str">
        <f>+'Deuda Interna colones'!BE75</f>
        <v>EStable</v>
      </c>
      <c r="BF83" s="15" t="str">
        <f>+'Deuda Interna colones'!BF75</f>
        <v>B+</v>
      </c>
      <c r="BG83" s="15" t="str">
        <f>+'Deuda Interna colones'!BG75</f>
        <v>EStable</v>
      </c>
      <c r="BH83" s="15" t="str">
        <f>+'Deuda Interna colones'!BH75</f>
        <v>B+</v>
      </c>
      <c r="BI83" s="15" t="str">
        <f>+'Deuda Interna colones'!BI75</f>
        <v>EStable</v>
      </c>
      <c r="BJ83" s="15" t="str">
        <f>+'Deuda Interna colones'!BJ75</f>
        <v>B+</v>
      </c>
      <c r="BK83" s="15" t="str">
        <f>+'Deuda Interna colones'!BK75</f>
        <v>EStable</v>
      </c>
      <c r="BL83" s="15" t="str">
        <f>+'Deuda Interna colones'!BL75</f>
        <v>B+</v>
      </c>
      <c r="BM83" s="15" t="str">
        <f>+'Deuda Interna colones'!BM75</f>
        <v>Estable</v>
      </c>
      <c r="BN83" s="15" t="str">
        <f>+'Deuda Interna colones'!BN75</f>
        <v>B+</v>
      </c>
      <c r="BO83" s="15" t="str">
        <f>+'Deuda Interna colones'!BO75</f>
        <v>Estable</v>
      </c>
      <c r="BP83" s="15" t="str">
        <f>+'Deuda Interna colones'!BP75</f>
        <v>B+</v>
      </c>
      <c r="BQ83" s="15" t="str">
        <f>+'Deuda Interna colones'!BQ75</f>
        <v>Estable</v>
      </c>
      <c r="BR83" s="15" t="str">
        <f>+'Deuda Interna colones'!BR75</f>
        <v>BB-</v>
      </c>
      <c r="BS83" s="15" t="str">
        <f>+'Deuda Interna colones'!BS75</f>
        <v>Estable</v>
      </c>
      <c r="BT83" s="15" t="str">
        <f>+'Deuda Interna colones'!BT75</f>
        <v>BB-</v>
      </c>
      <c r="BU83" s="15" t="str">
        <f>+'Deuda Interna colones'!BU75</f>
        <v>Estable</v>
      </c>
      <c r="BV83" s="15" t="str">
        <f>+'Deuda Interna colones'!BV75</f>
        <v>BB-</v>
      </c>
      <c r="BW83" s="15" t="str">
        <f>+'Deuda Interna colones'!BW75</f>
        <v>Estable</v>
      </c>
      <c r="BX83" s="15" t="str">
        <f>+'Deuda Interna colones'!BX75</f>
        <v>BB-</v>
      </c>
      <c r="BY83" s="15" t="str">
        <f>+'Deuda Interna colones'!BY75</f>
        <v>Estable</v>
      </c>
      <c r="BZ83" s="15" t="str">
        <f>+'Deuda Interna colones'!BZ75</f>
        <v>BB-</v>
      </c>
      <c r="CA83" s="15" t="str">
        <f>+'Deuda Interna colones'!CA75</f>
        <v>Estable</v>
      </c>
      <c r="CB83" s="15" t="str">
        <f>+'Deuda Interna colones'!CB75</f>
        <v>BB-</v>
      </c>
      <c r="CC83" s="15" t="str">
        <f>+'Deuda Interna colones'!CC75</f>
        <v>Estable</v>
      </c>
      <c r="CD83" s="15" t="str">
        <f>+'Deuda Interna colones'!CD75</f>
        <v>BB-</v>
      </c>
      <c r="CE83" s="15" t="str">
        <f>+'Deuda Interna colones'!CE75</f>
        <v>Estable</v>
      </c>
      <c r="CF83" s="15" t="str">
        <f>+'Deuda Interna colones'!CF75</f>
        <v>BB-</v>
      </c>
      <c r="CG83" s="15" t="str">
        <f>+'Deuda Interna colones'!CG75</f>
        <v>Estable</v>
      </c>
      <c r="CH83" s="15" t="str">
        <f>+'Deuda Interna colones'!CH75</f>
        <v>BB-</v>
      </c>
      <c r="CI83" s="15" t="str">
        <f>+'Deuda Interna colones'!CI75</f>
        <v>Estable</v>
      </c>
      <c r="CJ83" s="15" t="str">
        <f>+'Deuda Interna colones'!CJ75</f>
        <v>BB-</v>
      </c>
      <c r="CK83" s="15" t="str">
        <f>+'Deuda Interna colones'!CK75</f>
        <v>Estable</v>
      </c>
      <c r="CL83" s="15" t="str">
        <f>+'Deuda Interna colones'!CL75</f>
        <v>BB-</v>
      </c>
      <c r="CM83" s="15" t="str">
        <f>+'Deuda Interna colones'!CM75</f>
        <v>Estable</v>
      </c>
      <c r="CN83" s="15" t="str">
        <f>+'Deuda Interna colones'!CN75</f>
        <v>BB-</v>
      </c>
      <c r="CO83" s="15" t="str">
        <f>+'Deuda Interna colones'!CO75</f>
        <v>Estable</v>
      </c>
      <c r="CP83" s="15" t="str">
        <f>+'Deuda Interna colones'!CP75</f>
        <v>BB-</v>
      </c>
      <c r="CQ83" s="15" t="str">
        <f>+'Deuda Interna colones'!CQ75</f>
        <v>Positiva</v>
      </c>
      <c r="CR83" s="15" t="str">
        <f>+'Deuda Interna colones'!CR75</f>
        <v>BB-</v>
      </c>
      <c r="CS83" s="15" t="str">
        <f>+'Deuda Interna colones'!CS75</f>
        <v>Positiva</v>
      </c>
      <c r="CT83" s="15" t="str">
        <f>+'Deuda Interna colones'!CT75</f>
        <v>BB-</v>
      </c>
      <c r="CU83" s="15" t="str">
        <f>+'Deuda Interna colones'!CU75</f>
        <v>Positiva</v>
      </c>
      <c r="CV83" s="15" t="str">
        <f>+'Deuda Interna colones'!CV75</f>
        <v>BB-</v>
      </c>
      <c r="CW83" s="15" t="str">
        <f>+'Deuda Interna colones'!CW75</f>
        <v>Positiva</v>
      </c>
      <c r="CX83" s="15" t="str">
        <f>+'Deuda Interna colones'!CX75</f>
        <v>BB-</v>
      </c>
      <c r="CY83" s="15" t="str">
        <f>+'Deuda Interna colones'!CY75</f>
        <v>Positiva</v>
      </c>
      <c r="CZ83" s="15" t="str">
        <f>+'Deuda Interna colones'!CZ75</f>
        <v>BB-</v>
      </c>
      <c r="DA83" s="15" t="str">
        <f>+'Deuda Interna colones'!DA75</f>
        <v>Positiva</v>
      </c>
      <c r="DB83" s="15" t="str">
        <f>+'Deuda Interna colones'!DB75</f>
        <v>BB-</v>
      </c>
      <c r="DC83" s="15" t="str">
        <f>+'Deuda Interna colones'!DC75</f>
        <v>Positiva</v>
      </c>
      <c r="DD83" s="15" t="str">
        <f>+'Deuda Interna colones'!DD75</f>
        <v>BB-</v>
      </c>
      <c r="DE83" s="15" t="str">
        <f>+'Deuda Interna colones'!DE75</f>
        <v>Positiva</v>
      </c>
      <c r="DF83" s="15" t="str">
        <f>+'Deuda Interna colones'!DF75</f>
        <v>BB-</v>
      </c>
      <c r="DG83" s="15" t="str">
        <f>+'Deuda Interna colones'!DG75</f>
        <v>Positiva</v>
      </c>
      <c r="DH83" s="15" t="str">
        <f>+'Deuda Interna colones'!DH75</f>
        <v>BB-</v>
      </c>
      <c r="DI83" s="15" t="str">
        <f>+'Deuda Interna colones'!DI75</f>
        <v>Positiva</v>
      </c>
    </row>
    <row r="84" spans="1:113" s="18" customFormat="1" ht="18" customHeight="1">
      <c r="A84" s="15" t="s">
        <v>284</v>
      </c>
      <c r="B84" s="26" t="str">
        <f>+'Deuda Interna colones'!B76</f>
        <v>B2</v>
      </c>
      <c r="C84" s="26" t="str">
        <f>+'Deuda Interna colones'!C76</f>
        <v>Negativa</v>
      </c>
      <c r="D84" s="15" t="str">
        <f>+'Deuda Interna colones'!D76</f>
        <v>B2</v>
      </c>
      <c r="E84" s="15" t="str">
        <f>+'Deuda Interna colones'!E76</f>
        <v>Negativa</v>
      </c>
      <c r="F84" s="15" t="str">
        <f>+'Deuda Interna colones'!F76</f>
        <v>B2</v>
      </c>
      <c r="G84" s="15" t="str">
        <f>+'Deuda Interna colones'!G76</f>
        <v>Negativa</v>
      </c>
      <c r="H84" s="15" t="str">
        <f>+'Deuda Interna colones'!H76</f>
        <v>B2</v>
      </c>
      <c r="I84" s="15" t="str">
        <f>+'Deuda Interna colones'!I76</f>
        <v>Negativa</v>
      </c>
      <c r="J84" s="15" t="str">
        <f>+'Deuda Interna colones'!J76</f>
        <v>B2</v>
      </c>
      <c r="K84" s="15" t="str">
        <f>+'Deuda Interna colones'!K76</f>
        <v>Negativa</v>
      </c>
      <c r="L84" s="15" t="str">
        <f>+'Deuda Interna colones'!J76</f>
        <v>B2</v>
      </c>
      <c r="M84" s="15" t="str">
        <f>+'Deuda Interna colones'!K76</f>
        <v>Negativa</v>
      </c>
      <c r="N84" s="15" t="str">
        <f>+'Deuda Interna colones'!N76</f>
        <v>B2</v>
      </c>
      <c r="O84" s="15" t="str">
        <f>+'Deuda Interna colones'!O76</f>
        <v>Negativa</v>
      </c>
      <c r="P84" s="15" t="str">
        <f>+'Deuda Interna colones'!P76</f>
        <v>B2</v>
      </c>
      <c r="Q84" s="15" t="str">
        <f>+'Deuda Interna colones'!Q76</f>
        <v>Negativa</v>
      </c>
      <c r="R84" s="15" t="str">
        <f>+'Deuda Interna colones'!P76</f>
        <v>B2</v>
      </c>
      <c r="S84" s="15" t="str">
        <f>+'Deuda Interna colones'!Q76</f>
        <v>Negativa</v>
      </c>
      <c r="T84" s="15" t="str">
        <f>+'Deuda Interna colones'!T76</f>
        <v>B2</v>
      </c>
      <c r="U84" s="15" t="str">
        <f>+'Deuda Interna colones'!U76</f>
        <v>Negativa</v>
      </c>
      <c r="V84" s="15" t="str">
        <f>+'Deuda Interna colones'!V76</f>
        <v>B2</v>
      </c>
      <c r="W84" s="15" t="str">
        <f>+'Deuda Interna colones'!W76</f>
        <v>Negativa</v>
      </c>
      <c r="X84" s="15" t="str">
        <f>+'Deuda Interna colones'!X76</f>
        <v>B2</v>
      </c>
      <c r="Y84" s="15" t="str">
        <f>+'Deuda Interna colones'!Y76</f>
        <v>Negativa</v>
      </c>
      <c r="Z84" s="15" t="str">
        <f>+'Deuda Interna colones'!Z76</f>
        <v>B2</v>
      </c>
      <c r="AA84" s="15" t="str">
        <f>+'Deuda Interna colones'!AA76</f>
        <v>Estable</v>
      </c>
      <c r="AB84" s="15" t="str">
        <f>+'Deuda Interna colones'!AB76</f>
        <v>B2</v>
      </c>
      <c r="AC84" s="15" t="str">
        <f>+'Deuda Interna colones'!AC76</f>
        <v>Estable</v>
      </c>
      <c r="AD84" s="15" t="str">
        <f>+'Deuda Interna colones'!AD76</f>
        <v>B2</v>
      </c>
      <c r="AE84" s="15" t="str">
        <f>+'Deuda Interna colones'!AE76</f>
        <v>Estable</v>
      </c>
      <c r="AF84" s="26" t="str">
        <f>+'Deuda Interna colones'!AF76</f>
        <v>B2</v>
      </c>
      <c r="AG84" s="26" t="str">
        <f>+'Deuda Interna colones'!AG76</f>
        <v>Estable</v>
      </c>
      <c r="AH84" s="26" t="str">
        <f>+'Deuda Interna colones'!AH76</f>
        <v>B2</v>
      </c>
      <c r="AI84" s="26" t="str">
        <f>+'Deuda Interna colones'!AI76</f>
        <v>Estable</v>
      </c>
      <c r="AJ84" s="26" t="str">
        <f>+'Deuda Interna colones'!AJ76</f>
        <v>B2</v>
      </c>
      <c r="AK84" s="26" t="str">
        <f>+'Deuda Interna colones'!AK76</f>
        <v>Estable</v>
      </c>
      <c r="AL84" s="26" t="str">
        <f>+'Deuda Interna colones'!AL76</f>
        <v>B2</v>
      </c>
      <c r="AM84" s="26" t="str">
        <f>+'Deuda Interna colones'!AM76</f>
        <v>Estable</v>
      </c>
      <c r="AN84" s="26" t="str">
        <f>+'Deuda Interna colones'!AN76</f>
        <v>B2</v>
      </c>
      <c r="AO84" s="26" t="str">
        <f>+'Deuda Interna colones'!AO76</f>
        <v>Estable</v>
      </c>
      <c r="AP84" s="15" t="str">
        <f>+'Deuda Interna colones'!AP76</f>
        <v>B2</v>
      </c>
      <c r="AQ84" s="15" t="str">
        <f>+'Deuda Interna colones'!AQ76</f>
        <v>Estable</v>
      </c>
      <c r="AR84" s="15" t="str">
        <f>+'Deuda Interna colones'!AR76</f>
        <v>B2</v>
      </c>
      <c r="AS84" s="15" t="str">
        <f>+'Deuda Interna colones'!AS76</f>
        <v>Estable</v>
      </c>
      <c r="AT84" s="15" t="str">
        <f>+'Deuda Interna colones'!AT76</f>
        <v>B2</v>
      </c>
      <c r="AU84" s="15" t="str">
        <f>+'Deuda Interna colones'!AU76</f>
        <v>Estable</v>
      </c>
      <c r="AV84" s="15" t="str">
        <f>+'Deuda Interna colones'!AV76</f>
        <v>B2</v>
      </c>
      <c r="AW84" s="15" t="str">
        <f>+'Deuda Interna colones'!AW76</f>
        <v>Estable</v>
      </c>
      <c r="AX84" s="15" t="str">
        <f>+'Deuda Interna colones'!AX76</f>
        <v>B2</v>
      </c>
      <c r="AY84" s="15" t="str">
        <f>+'Deuda Interna colones'!AY76</f>
        <v>Estable</v>
      </c>
      <c r="AZ84" s="15" t="str">
        <f>+'Deuda Interna colones'!AZ76</f>
        <v>B2</v>
      </c>
      <c r="BA84" s="15" t="str">
        <f>+'Deuda Interna colones'!BA76</f>
        <v>Estable</v>
      </c>
      <c r="BB84" s="15" t="str">
        <f>+'Deuda Interna colones'!BB76</f>
        <v>B2</v>
      </c>
      <c r="BC84" s="15" t="str">
        <f>+'Deuda Interna colones'!BC76</f>
        <v>Estable</v>
      </c>
      <c r="BD84" s="15" t="str">
        <f>+'Deuda Interna colones'!BD76</f>
        <v>B2</v>
      </c>
      <c r="BE84" s="15" t="str">
        <f>+'Deuda Interna colones'!BE76</f>
        <v>Estable</v>
      </c>
      <c r="BF84" s="15" t="str">
        <f>+'Deuda Interna colones'!BF76</f>
        <v>B2</v>
      </c>
      <c r="BG84" s="15" t="str">
        <f>+'Deuda Interna colones'!BG76</f>
        <v>Estable</v>
      </c>
      <c r="BH84" s="15" t="str">
        <f>+'Deuda Interna colones'!BH76</f>
        <v>B2</v>
      </c>
      <c r="BI84" s="15" t="str">
        <f>+'Deuda Interna colones'!BI76</f>
        <v>Estable</v>
      </c>
      <c r="BJ84" s="15" t="str">
        <f>+'Deuda Interna colones'!BJ76</f>
        <v>B2</v>
      </c>
      <c r="BK84" s="15" t="str">
        <f>+'Deuda Interna colones'!BK76</f>
        <v>Estable</v>
      </c>
      <c r="BL84" s="15" t="str">
        <f>+'Deuda Interna colones'!BL76</f>
        <v>B2</v>
      </c>
      <c r="BM84" s="15" t="str">
        <f>+'Deuda Interna colones'!BM76</f>
        <v>Estable</v>
      </c>
      <c r="BN84" s="15" t="str">
        <f>+'Deuda Interna colones'!BN76</f>
        <v>B2</v>
      </c>
      <c r="BO84" s="15" t="str">
        <f>+'Deuda Interna colones'!BO76</f>
        <v>Estable</v>
      </c>
      <c r="BP84" s="15" t="str">
        <f>+'Deuda Interna colones'!BP76</f>
        <v>B2</v>
      </c>
      <c r="BQ84" s="15" t="str">
        <f>+'Deuda Interna colones'!BQ76</f>
        <v>Positiva</v>
      </c>
      <c r="BR84" s="15" t="str">
        <f>+'Deuda Interna colones'!BR76</f>
        <v>B1</v>
      </c>
      <c r="BS84" s="15" t="str">
        <f>+'Deuda Interna colones'!BS76</f>
        <v>Positiva</v>
      </c>
      <c r="BT84" s="15" t="str">
        <f>+'Deuda Interna colones'!BT76</f>
        <v>B1</v>
      </c>
      <c r="BU84" s="15" t="str">
        <f>+'Deuda Interna colones'!BU76</f>
        <v>Positiva</v>
      </c>
      <c r="BV84" s="15" t="str">
        <f>+'Deuda Interna colones'!BV76</f>
        <v>B1</v>
      </c>
      <c r="BW84" s="15" t="str">
        <f>+'Deuda Interna colones'!BW76</f>
        <v>Positiva</v>
      </c>
      <c r="BX84" s="15" t="str">
        <f>+'Deuda Interna colones'!BX76</f>
        <v>B1</v>
      </c>
      <c r="BY84" s="15" t="str">
        <f>+'Deuda Interna colones'!BY76</f>
        <v>Positiva</v>
      </c>
      <c r="BZ84" s="15" t="str">
        <f>+'Deuda Interna colones'!BZ76</f>
        <v>B1</v>
      </c>
      <c r="CA84" s="15" t="str">
        <f>+'Deuda Interna colones'!CA76</f>
        <v>Positiva</v>
      </c>
      <c r="CB84" s="15" t="str">
        <f>+'Deuda Interna colones'!CB76</f>
        <v>B1</v>
      </c>
      <c r="CC84" s="15" t="str">
        <f>+'Deuda Interna colones'!CC76</f>
        <v>Positiva</v>
      </c>
      <c r="CD84" s="15" t="str">
        <f>+'Deuda Interna colones'!CD76</f>
        <v>B1</v>
      </c>
      <c r="CE84" s="15" t="str">
        <f>+'Deuda Interna colones'!CE76</f>
        <v>Positiva</v>
      </c>
      <c r="CF84" s="15" t="str">
        <f>+'Deuda Interna colones'!CF76</f>
        <v>B1</v>
      </c>
      <c r="CG84" s="15" t="str">
        <f>+'Deuda Interna colones'!CG76</f>
        <v>Positiva</v>
      </c>
      <c r="CH84" s="15" t="str">
        <f>+'Deuda Interna colones'!CH76</f>
        <v>B1</v>
      </c>
      <c r="CI84" s="15" t="str">
        <f>+'Deuda Interna colones'!CI76</f>
        <v>Positiva</v>
      </c>
      <c r="CJ84" s="15" t="str">
        <f>+'Deuda Interna colones'!CJ76</f>
        <v>B1</v>
      </c>
      <c r="CK84" s="15" t="str">
        <f>+'Deuda Interna colones'!CK76</f>
        <v>Positiva</v>
      </c>
      <c r="CL84" s="15" t="str">
        <f>+'Deuda Interna colones'!CL76</f>
        <v>B1</v>
      </c>
      <c r="CM84" s="15" t="str">
        <f>+'Deuda Interna colones'!CM76</f>
        <v>Positiva</v>
      </c>
      <c r="CN84" s="15" t="str">
        <f>+'Deuda Interna colones'!CN76</f>
        <v>Ba3</v>
      </c>
      <c r="CO84" s="15" t="str">
        <f>+'Deuda Interna colones'!CO76</f>
        <v>Positiva</v>
      </c>
      <c r="CP84" s="15" t="str">
        <f>+'Deuda Interna colones'!CP76</f>
        <v>Ba3</v>
      </c>
      <c r="CQ84" s="15" t="str">
        <f>+'Deuda Interna colones'!CQ76</f>
        <v>Positiva</v>
      </c>
      <c r="CR84" s="15" t="str">
        <f>+'Deuda Interna colones'!CR76</f>
        <v>Ba3</v>
      </c>
      <c r="CS84" s="15" t="str">
        <f>+'Deuda Interna colones'!CS76</f>
        <v>Positiva</v>
      </c>
      <c r="CT84" s="15" t="str">
        <f>+'Deuda Interna colones'!CT76</f>
        <v>Ba3</v>
      </c>
      <c r="CU84" s="15" t="str">
        <f>+'Deuda Interna colones'!CU76</f>
        <v>Positiva</v>
      </c>
      <c r="CV84" s="15" t="str">
        <f>+'Deuda Interna colones'!CV76</f>
        <v>Ba3</v>
      </c>
      <c r="CW84" s="15" t="str">
        <f>+'Deuda Interna colones'!CW76</f>
        <v>Positiva</v>
      </c>
      <c r="CX84" s="15" t="str">
        <f>+'Deuda Interna colones'!CX76</f>
        <v>Ba3</v>
      </c>
      <c r="CY84" s="15" t="str">
        <f>+'Deuda Interna colones'!CY76</f>
        <v>Positiva</v>
      </c>
      <c r="CZ84" s="15" t="str">
        <f>+'Deuda Interna colones'!CZ76</f>
        <v>Ba3</v>
      </c>
      <c r="DA84" s="15" t="str">
        <f>+'Deuda Interna colones'!DA76</f>
        <v>Positiva</v>
      </c>
      <c r="DB84" s="15" t="str">
        <f>+'Deuda Interna colones'!DB76</f>
        <v>Ba3</v>
      </c>
      <c r="DC84" s="15" t="str">
        <f>+'Deuda Interna colones'!DC76</f>
        <v>Positiva</v>
      </c>
      <c r="DD84" s="15" t="str">
        <f>+'Deuda Interna colones'!DD76</f>
        <v>Ba3</v>
      </c>
      <c r="DE84" s="15" t="str">
        <f>+'Deuda Interna colones'!DE76</f>
        <v>Positiva</v>
      </c>
      <c r="DF84" s="15" t="str">
        <f>+'Deuda Interna colones'!DF76</f>
        <v>Ba3</v>
      </c>
      <c r="DG84" s="15" t="str">
        <f>+'Deuda Interna colones'!DG76</f>
        <v>Positiva</v>
      </c>
      <c r="DH84" s="15" t="str">
        <f>+'Deuda Interna colones'!DH76</f>
        <v>Ba3</v>
      </c>
      <c r="DI84" s="15" t="str">
        <f>+'Deuda Interna colones'!DI76</f>
        <v>Positiva</v>
      </c>
    </row>
    <row r="85" spans="1:113" ht="17.25" customHeight="1">
      <c r="A85" s="15" t="s">
        <v>90</v>
      </c>
      <c r="B85" s="26" t="str">
        <f>+'Deuda Interna colones'!B77</f>
        <v>B</v>
      </c>
      <c r="C85" s="26" t="str">
        <f>+'Deuda Interna colones'!C77</f>
        <v>Negativa</v>
      </c>
      <c r="D85" s="15" t="str">
        <f>+'Deuda Interna colones'!D77</f>
        <v>B</v>
      </c>
      <c r="E85" s="15" t="str">
        <f>+'Deuda Interna colones'!E77</f>
        <v>Negativa</v>
      </c>
      <c r="F85" s="15" t="str">
        <f>+'Deuda Interna colones'!F77</f>
        <v>B</v>
      </c>
      <c r="G85" s="15" t="str">
        <f>+'Deuda Interna colones'!G77</f>
        <v>Negativa</v>
      </c>
      <c r="H85" s="15" t="str">
        <f>+'Deuda Interna colones'!H77</f>
        <v>B</v>
      </c>
      <c r="I85" s="15" t="str">
        <f>+'Deuda Interna colones'!I77</f>
        <v>Negativa</v>
      </c>
      <c r="J85" s="15" t="str">
        <f>+'Deuda Interna colones'!J77</f>
        <v>B</v>
      </c>
      <c r="K85" s="15" t="str">
        <f>+'Deuda Interna colones'!K77</f>
        <v>Negativa</v>
      </c>
      <c r="L85" s="15" t="str">
        <f>+'Deuda Interna colones'!J77</f>
        <v>B</v>
      </c>
      <c r="M85" s="15" t="str">
        <f>+'Deuda Interna colones'!K77</f>
        <v>Negativa</v>
      </c>
      <c r="N85" s="15" t="str">
        <f>+'Deuda Interna colones'!N77</f>
        <v>B</v>
      </c>
      <c r="O85" s="15" t="str">
        <f>+'Deuda Interna colones'!O77</f>
        <v>Negativa</v>
      </c>
      <c r="P85" s="15" t="str">
        <f>+'Deuda Interna colones'!P77</f>
        <v>B</v>
      </c>
      <c r="Q85" s="15" t="str">
        <f>+'Deuda Interna colones'!Q77</f>
        <v>Negativa</v>
      </c>
      <c r="R85" s="15" t="str">
        <f>+'Deuda Interna colones'!P77</f>
        <v>B</v>
      </c>
      <c r="S85" s="15" t="str">
        <f>+'Deuda Interna colones'!Q77</f>
        <v>Negativa</v>
      </c>
      <c r="T85" s="15" t="str">
        <f>+'Deuda Interna colones'!T77</f>
        <v>B</v>
      </c>
      <c r="U85" s="15" t="str">
        <f>+'Deuda Interna colones'!U77</f>
        <v>Negativa</v>
      </c>
      <c r="V85" s="15" t="str">
        <f>+'Deuda Interna colones'!V77</f>
        <v>B</v>
      </c>
      <c r="W85" s="15" t="str">
        <f>+'Deuda Interna colones'!W77</f>
        <v>Negativa</v>
      </c>
      <c r="X85" s="15" t="str">
        <f>+'Deuda Interna colones'!X77</f>
        <v>B</v>
      </c>
      <c r="Y85" s="15" t="str">
        <f>+'Deuda Interna colones'!Y77</f>
        <v>Negativa</v>
      </c>
      <c r="Z85" s="15" t="str">
        <f>+'Deuda Interna colones'!Z77</f>
        <v>B</v>
      </c>
      <c r="AA85" s="15" t="str">
        <f>+'Deuda Interna colones'!AA77</f>
        <v>Negativa</v>
      </c>
      <c r="AB85" s="15" t="str">
        <f>+'Deuda Interna colones'!AB77</f>
        <v>B</v>
      </c>
      <c r="AC85" s="15" t="str">
        <f>+'Deuda Interna colones'!AC77</f>
        <v>Negativa</v>
      </c>
      <c r="AD85" s="15" t="str">
        <f>+'Deuda Interna colones'!AD77</f>
        <v>B</v>
      </c>
      <c r="AE85" s="15" t="str">
        <f>+'Deuda Interna colones'!AE77</f>
        <v>Negativa</v>
      </c>
      <c r="AF85" s="26" t="str">
        <f>+'Deuda Interna colones'!AF77</f>
        <v>B</v>
      </c>
      <c r="AG85" s="26" t="str">
        <f>+'Deuda Interna colones'!AG77</f>
        <v>Estable</v>
      </c>
      <c r="AH85" s="26" t="str">
        <f>+'Deuda Interna colones'!AH77</f>
        <v>B</v>
      </c>
      <c r="AI85" s="26" t="str">
        <f>+'Deuda Interna colones'!AI77</f>
        <v>Estable</v>
      </c>
      <c r="AJ85" s="26" t="str">
        <f>+'Deuda Interna colones'!AJ77</f>
        <v>B</v>
      </c>
      <c r="AK85" s="26" t="str">
        <f>+'Deuda Interna colones'!AK77</f>
        <v>Estable</v>
      </c>
      <c r="AL85" s="26" t="str">
        <f>+'Deuda Interna colones'!AL77</f>
        <v>B</v>
      </c>
      <c r="AM85" s="26" t="str">
        <f>+'Deuda Interna colones'!AM77</f>
        <v>Estable</v>
      </c>
      <c r="AN85" s="26" t="str">
        <f>+'Deuda Interna colones'!AN77</f>
        <v>B</v>
      </c>
      <c r="AO85" s="26" t="str">
        <f>+'Deuda Interna colones'!AO77</f>
        <v>Estable</v>
      </c>
      <c r="AP85" s="15" t="str">
        <f>+'Deuda Interna colones'!AP77</f>
        <v>B</v>
      </c>
      <c r="AQ85" s="15" t="str">
        <f>+'Deuda Interna colones'!AQ77</f>
        <v>Estable</v>
      </c>
      <c r="AR85" s="15" t="str">
        <f>+'Deuda Interna colones'!AR77</f>
        <v>B</v>
      </c>
      <c r="AS85" s="15" t="str">
        <f>+'Deuda Interna colones'!AS77</f>
        <v>Estable</v>
      </c>
      <c r="AT85" s="15" t="str">
        <f>+'Deuda Interna colones'!AT77</f>
        <v>B</v>
      </c>
      <c r="AU85" s="15" t="str">
        <f>+'Deuda Interna colones'!AU77</f>
        <v>Estable</v>
      </c>
      <c r="AV85" s="15" t="str">
        <f>+'Deuda Interna colones'!AV77</f>
        <v>B</v>
      </c>
      <c r="AW85" s="15" t="str">
        <f>+'Deuda Interna colones'!AW77</f>
        <v>Estable</v>
      </c>
      <c r="AX85" s="15" t="str">
        <f>+'Deuda Interna colones'!AX77</f>
        <v>B</v>
      </c>
      <c r="AY85" s="15" t="str">
        <f>+'Deuda Interna colones'!AY77</f>
        <v>Estable</v>
      </c>
      <c r="AZ85" s="15" t="str">
        <f>+'Deuda Interna colones'!AZ77</f>
        <v>B</v>
      </c>
      <c r="BA85" s="15" t="str">
        <f>+'Deuda Interna colones'!BA77</f>
        <v>Estable</v>
      </c>
      <c r="BB85" s="15" t="str">
        <f>+'Deuda Interna colones'!BB77</f>
        <v>B</v>
      </c>
      <c r="BC85" s="15" t="str">
        <f>+'Deuda Interna colones'!BC77</f>
        <v>Estable</v>
      </c>
      <c r="BD85" s="15" t="str">
        <f>+'Deuda Interna colones'!BD77</f>
        <v>B</v>
      </c>
      <c r="BE85" s="15" t="str">
        <f>+'Deuda Interna colones'!BE77</f>
        <v>Estable</v>
      </c>
      <c r="BF85" s="15" t="str">
        <f>+'Deuda Interna colones'!BF77</f>
        <v>B</v>
      </c>
      <c r="BG85" s="15" t="str">
        <f>+'Deuda Interna colones'!BG77</f>
        <v>Estable</v>
      </c>
      <c r="BH85" s="15" t="str">
        <f>+'Deuda Interna colones'!BH77</f>
        <v>B</v>
      </c>
      <c r="BI85" s="15" t="str">
        <f>+'Deuda Interna colones'!BI77</f>
        <v>Estable</v>
      </c>
      <c r="BJ85" s="15" t="str">
        <f>+'Deuda Interna colones'!BJ77</f>
        <v>B</v>
      </c>
      <c r="BK85" s="15" t="str">
        <f>+'Deuda Interna colones'!BK77</f>
        <v>Estable</v>
      </c>
      <c r="BL85" s="15" t="str">
        <f>+'Deuda Interna colones'!BL77</f>
        <v>B</v>
      </c>
      <c r="BM85" s="15" t="str">
        <f>+'Deuda Interna colones'!BM77</f>
        <v>Estable</v>
      </c>
      <c r="BN85" s="15" t="str">
        <f>+'Deuda Interna colones'!BN77</f>
        <v>BB-</v>
      </c>
      <c r="BO85" s="15" t="str">
        <f>+'Deuda Interna colones'!BO77</f>
        <v>Estable</v>
      </c>
      <c r="BP85" s="15" t="str">
        <f>+'Deuda Interna colones'!BP77</f>
        <v>BB-</v>
      </c>
      <c r="BQ85" s="15" t="str">
        <f>+'Deuda Interna colones'!BQ77</f>
        <v>Estable</v>
      </c>
      <c r="BR85" s="15" t="str">
        <f>+'Deuda Interna colones'!BR77</f>
        <v>BB-</v>
      </c>
      <c r="BS85" s="15" t="str">
        <f>+'Deuda Interna colones'!BS77</f>
        <v>Estable</v>
      </c>
      <c r="BT85" s="15" t="str">
        <f>+'Deuda Interna colones'!BT77</f>
        <v>BB-</v>
      </c>
      <c r="BU85" s="15" t="str">
        <f>+'Deuda Interna colones'!BU77</f>
        <v>Estable</v>
      </c>
      <c r="BV85" s="15" t="str">
        <f>+'Deuda Interna colones'!BV77</f>
        <v>BB-</v>
      </c>
      <c r="BW85" s="15" t="str">
        <f>+'Deuda Interna colones'!BW77</f>
        <v>Estable</v>
      </c>
      <c r="BX85" s="15" t="str">
        <f>+'Deuda Interna colones'!BX77</f>
        <v>BB-</v>
      </c>
      <c r="BY85" s="15" t="str">
        <f>+'Deuda Interna colones'!BY77</f>
        <v>Estable</v>
      </c>
      <c r="BZ85" s="15" t="str">
        <f>+'Deuda Interna colones'!BZ77</f>
        <v>BB</v>
      </c>
      <c r="CA85" s="15" t="str">
        <f>+'Deuda Interna colones'!CA77</f>
        <v>Estable</v>
      </c>
      <c r="CB85" s="15" t="str">
        <f>+'Deuda Interna colones'!CB77</f>
        <v>BB</v>
      </c>
      <c r="CC85" s="15" t="str">
        <f>+'Deuda Interna colones'!CC77</f>
        <v>Estable</v>
      </c>
      <c r="CD85" s="15" t="str">
        <f>+'Deuda Interna colones'!CD77</f>
        <v>BB</v>
      </c>
      <c r="CE85" s="15" t="str">
        <f>+'Deuda Interna colones'!CE77</f>
        <v>Estable</v>
      </c>
      <c r="CF85" s="15" t="str">
        <f>+'Deuda Interna colones'!CF77</f>
        <v>BB</v>
      </c>
      <c r="CG85" s="15" t="str">
        <f>+'Deuda Interna colones'!CG77</f>
        <v>Estable</v>
      </c>
      <c r="CH85" s="15" t="str">
        <f>+'Deuda Interna colones'!CH77</f>
        <v>BB</v>
      </c>
      <c r="CI85" s="15" t="str">
        <f>+'Deuda Interna colones'!CI77</f>
        <v>Estable</v>
      </c>
      <c r="CJ85" s="15" t="str">
        <f>+'Deuda Interna colones'!CJ77</f>
        <v>BB</v>
      </c>
      <c r="CK85" s="15" t="str">
        <f>+'Deuda Interna colones'!CK77</f>
        <v>Estable</v>
      </c>
      <c r="CL85" s="15" t="str">
        <f>+'Deuda Interna colones'!CL77</f>
        <v>BB</v>
      </c>
      <c r="CM85" s="15" t="str">
        <f>+'Deuda Interna colones'!CM77</f>
        <v>Estable</v>
      </c>
      <c r="CN85" s="15" t="str">
        <f>+'Deuda Interna colones'!CN77</f>
        <v>BB</v>
      </c>
      <c r="CO85" s="15" t="str">
        <f>+'Deuda Interna colones'!CO77</f>
        <v>Estable</v>
      </c>
      <c r="CP85" s="15" t="str">
        <f>+'Deuda Interna colones'!CP77</f>
        <v>BB</v>
      </c>
      <c r="CQ85" s="15" t="str">
        <f>+'Deuda Interna colones'!CQ77</f>
        <v>Estable</v>
      </c>
      <c r="CR85" s="15" t="str">
        <f>+'Deuda Interna colones'!CR77</f>
        <v>BB</v>
      </c>
      <c r="CS85" s="15" t="str">
        <f>+'Deuda Interna colones'!CS77</f>
        <v>Estable</v>
      </c>
      <c r="CT85" s="15" t="str">
        <f>+'Deuda Interna colones'!CT77</f>
        <v>BB</v>
      </c>
      <c r="CU85" s="15" t="str">
        <f>+'Deuda Interna colones'!CU77</f>
        <v>Estable</v>
      </c>
      <c r="CV85" s="15" t="str">
        <f>+'Deuda Interna colones'!CV77</f>
        <v>BB</v>
      </c>
      <c r="CW85" s="15" t="str">
        <f>+'Deuda Interna colones'!CW77</f>
        <v>Estable</v>
      </c>
      <c r="CX85" s="15" t="str">
        <f>+'Deuda Interna colones'!CX77</f>
        <v>BB</v>
      </c>
      <c r="CY85" s="15" t="str">
        <f>+'Deuda Interna colones'!CY77</f>
        <v xml:space="preserve">Positiva </v>
      </c>
      <c r="CZ85" s="15" t="str">
        <f>+'Deuda Interna colones'!CZ77</f>
        <v>BB</v>
      </c>
      <c r="DA85" s="15" t="str">
        <f>+'Deuda Interna colones'!DA77</f>
        <v xml:space="preserve">Positiva </v>
      </c>
      <c r="DB85" s="15" t="str">
        <f>+'Deuda Interna colones'!DB77</f>
        <v>BB</v>
      </c>
      <c r="DC85" s="15" t="str">
        <f>+'Deuda Interna colones'!DC77</f>
        <v xml:space="preserve">Positiva </v>
      </c>
      <c r="DD85" s="15" t="str">
        <f>+'Deuda Interna colones'!DD77</f>
        <v>BB</v>
      </c>
      <c r="DE85" s="15" t="str">
        <f>+'Deuda Interna colones'!DE77</f>
        <v xml:space="preserve">Positiva </v>
      </c>
      <c r="DF85" s="15" t="str">
        <f>+'Deuda Interna colones'!DF77</f>
        <v>BB</v>
      </c>
      <c r="DG85" s="15" t="str">
        <f>+'Deuda Interna colones'!DG77</f>
        <v xml:space="preserve">Positiva </v>
      </c>
      <c r="DH85" s="15" t="str">
        <f>+'Deuda Interna colones'!DH77</f>
        <v>BB</v>
      </c>
      <c r="DI85" s="15" t="str">
        <f>+'Deuda Interna colones'!DI77</f>
        <v xml:space="preserve">Positiva </v>
      </c>
    </row>
    <row r="86" spans="1:113" ht="12" customHeight="1">
      <c r="B86" s="26"/>
      <c r="C86" s="26"/>
    </row>
    <row r="87" spans="1:113" ht="12" customHeight="1">
      <c r="A87" s="15" t="s">
        <v>160</v>
      </c>
      <c r="B87" s="26"/>
      <c r="C87" s="26"/>
    </row>
    <row r="88" spans="1:113">
      <c r="B88" s="26"/>
      <c r="C88" s="26"/>
    </row>
    <row r="89" spans="1:113">
      <c r="B89" s="26"/>
      <c r="C89" s="26"/>
    </row>
    <row r="90" spans="1:113" ht="15" thickBot="1">
      <c r="B90" s="26"/>
      <c r="C90" s="26"/>
    </row>
    <row r="91" spans="1:113" s="130" customFormat="1" ht="15" thickBot="1">
      <c r="A91" s="130" t="str">
        <f>+'Deuda Interna colones'!A83</f>
        <v>Tipo de Cambio</v>
      </c>
      <c r="B91" s="131">
        <f>+'Deuda Interna colones'!B83</f>
        <v>615.74</v>
      </c>
      <c r="C91" s="161"/>
      <c r="D91" s="132">
        <f>+'Deuda Interna colones'!D83</f>
        <v>614.62</v>
      </c>
      <c r="F91" s="132">
        <f>+'Deuda Interna colones'!F83</f>
        <v>614.78</v>
      </c>
      <c r="H91" s="132">
        <f>+'Deuda Interna colones'!H83</f>
        <v>612.88</v>
      </c>
      <c r="J91" s="132">
        <f>+'Deuda Interna colones'!J83</f>
        <v>614.85</v>
      </c>
      <c r="L91" s="132">
        <f>+'Deuda Interna colones'!L83</f>
        <v>620.51</v>
      </c>
      <c r="N91" s="132">
        <f>+'Deuda Interna colones'!N83</f>
        <v>620.27</v>
      </c>
      <c r="P91" s="132">
        <f>+'Deuda Interna colones'!P83</f>
        <v>621.78</v>
      </c>
      <c r="R91" s="132">
        <f>+'Deuda Interna colones'!R83</f>
        <v>625.87</v>
      </c>
      <c r="T91" s="132">
        <f>+'Deuda Interna colones'!T83</f>
        <v>628.79999999999995</v>
      </c>
      <c r="V91" s="132">
        <f>+'Deuda Interna colones'!V83</f>
        <v>641.04999999999995</v>
      </c>
      <c r="X91" s="132">
        <f>+'Deuda Interna colones'!X83</f>
        <v>631.82000000000005</v>
      </c>
      <c r="Z91" s="132">
        <f>+'Deuda Interna colones'!Z83</f>
        <v>642.66</v>
      </c>
      <c r="AB91" s="132">
        <v>647.09</v>
      </c>
      <c r="AD91" s="132">
        <f>+'Deuda Interna colones'!AD83</f>
        <v>645.27</v>
      </c>
      <c r="AF91" s="131">
        <f>+'Deuda Interna colones'!AF83</f>
        <v>667.37</v>
      </c>
      <c r="AG91" s="161"/>
      <c r="AH91" s="131">
        <f>+'Deuda Interna colones'!AH83</f>
        <v>669.28</v>
      </c>
      <c r="AI91" s="161"/>
      <c r="AJ91" s="131">
        <f>+'Deuda Interna colones'!AJ83</f>
        <v>688.85</v>
      </c>
      <c r="AK91" s="161"/>
      <c r="AL91" s="131">
        <f>+'Deuda Interna colones'!AL83</f>
        <v>692.27</v>
      </c>
      <c r="AM91" s="161"/>
      <c r="AN91" s="131">
        <f>+'Deuda Interna colones'!AN83</f>
        <v>672.62</v>
      </c>
      <c r="AO91" s="161"/>
      <c r="AP91" s="132">
        <f>+'Deuda Interna colones'!AP83</f>
        <v>658.73</v>
      </c>
      <c r="AR91" s="132">
        <f>+'Deuda Interna colones'!AR83</f>
        <v>629.41999999999996</v>
      </c>
      <c r="AT91" s="132">
        <f>+'Deuda Interna colones'!AT83</f>
        <v>619.66999999999996</v>
      </c>
      <c r="AV91" s="132">
        <f>+'Deuda Interna colones'!AV83</f>
        <v>604.29999999999995</v>
      </c>
      <c r="AX91" s="132">
        <f>+'Deuda Interna colones'!AX83</f>
        <v>597.64</v>
      </c>
      <c r="AZ91" s="132">
        <f>+'Deuda Interna colones'!AZ83</f>
        <v>557.65</v>
      </c>
      <c r="BB91" s="132">
        <f>+'Deuda Interna colones'!BB83</f>
        <v>560.79</v>
      </c>
      <c r="BD91" s="132">
        <f>+'Deuda Interna colones'!BD83</f>
        <v>543.30999999999995</v>
      </c>
      <c r="BF91" s="132">
        <f>+'Deuda Interna colones'!BF83</f>
        <v>547.70000000000005</v>
      </c>
      <c r="BH91" s="132">
        <f>+'Deuda Interna colones'!BH83</f>
        <v>544.30999999999995</v>
      </c>
      <c r="BJ91" s="132">
        <f>+'Deuda Interna colones'!BJ83</f>
        <v>547.86</v>
      </c>
      <c r="BL91" s="132">
        <f>+'Deuda Interna colones'!BL83</f>
        <v>547</v>
      </c>
      <c r="BN91" s="132">
        <f>+'Deuda Interna colones'!BN83</f>
        <v>538.17999999999995</v>
      </c>
      <c r="BP91" s="132">
        <f>+'Deuda Interna colones'!BP83</f>
        <v>541.5</v>
      </c>
      <c r="BR91" s="132">
        <f>+'Deuda Interna colones'!BR83</f>
        <v>535.16999999999996</v>
      </c>
      <c r="BT91" s="132">
        <f>+'Deuda Interna colones'!BT83</f>
        <v>536.54</v>
      </c>
      <c r="BV91" s="132">
        <f>+'Deuda Interna colones'!BV83</f>
        <v>523.72</v>
      </c>
      <c r="BX91" s="132">
        <f>+'Deuda Interna colones'!BX83</f>
        <v>518.29999999999995</v>
      </c>
      <c r="BZ91" s="132">
        <f>+'Deuda Interna colones'!BZ83</f>
        <v>515.99</v>
      </c>
      <c r="CB91" s="132">
        <f>+'Deuda Interna colones'!CB83</f>
        <v>504.1</v>
      </c>
      <c r="CD91" s="132">
        <f>+'Deuda Interna colones'!CD83</f>
        <v>509.44</v>
      </c>
      <c r="CF91" s="132">
        <f>+'Deuda Interna colones'!CF83</f>
        <v>531.82000000000005</v>
      </c>
      <c r="CH91" s="132">
        <f>+'Deuda Interna colones'!CH83</f>
        <v>528.53</v>
      </c>
      <c r="CJ91" s="132">
        <f>+'Deuda Interna colones'!CJ83</f>
        <v>524.1</v>
      </c>
      <c r="CL91" s="132">
        <f>+'Deuda Interna colones'!CL83</f>
        <v>520.66999999999996</v>
      </c>
      <c r="CN91" s="132">
        <f>+'Deuda Interna colones'!CN83</f>
        <v>519.02</v>
      </c>
      <c r="CP91" s="132">
        <f>+'Deuda Interna colones'!CP83</f>
        <v>513.84</v>
      </c>
      <c r="CR91" s="132">
        <f>+'Deuda Interna colones'!CR83</f>
        <v>510.01</v>
      </c>
      <c r="CT91" s="132">
        <f>+'Deuda Interna colones'!CT83</f>
        <v>511.53</v>
      </c>
      <c r="CV91" s="132">
        <f>+'Deuda Interna colones'!CV83</f>
        <v>509.68</v>
      </c>
      <c r="CX91" s="132">
        <f>+'Deuda Interna colones'!CX83</f>
        <v>505</v>
      </c>
      <c r="CZ91" s="132">
        <f>+'Deuda Interna colones'!CZ83</f>
        <v>503.5</v>
      </c>
      <c r="DB91" s="132">
        <f>+'Deuda Interna colones'!DB83</f>
        <v>506.95</v>
      </c>
      <c r="DD91" s="132">
        <f>+'Deuda Interna colones'!DD83</f>
        <v>507.16</v>
      </c>
      <c r="DF91" s="132">
        <f>+'Deuda Interna colones'!DF83</f>
        <v>506.48</v>
      </c>
      <c r="DH91" s="132">
        <f>+'Deuda Interna colones'!DH83</f>
        <v>507.42</v>
      </c>
    </row>
    <row r="92" spans="1:113">
      <c r="B92" s="26"/>
      <c r="C92" s="26"/>
    </row>
    <row r="93" spans="1:113">
      <c r="A93" s="18" t="s">
        <v>161</v>
      </c>
      <c r="B93" s="26"/>
      <c r="C93" s="26"/>
    </row>
    <row r="94" spans="1:113">
      <c r="A94" s="26" t="s">
        <v>239</v>
      </c>
      <c r="B94" s="26"/>
      <c r="C94" s="26"/>
    </row>
    <row r="95" spans="1:113" s="26" customFormat="1">
      <c r="A95" s="26" t="s">
        <v>238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</row>
    <row r="96" spans="1:113" s="26" customFormat="1">
      <c r="A96" s="26" t="s">
        <v>162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</row>
    <row r="97" spans="1:111" s="26" customFormat="1">
      <c r="A97" s="26" t="str">
        <f>+'Deuda Interna dólares'!A87</f>
        <v>Dato del PIB actualizado al 12/02/2025</v>
      </c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</row>
    <row r="98" spans="1:111" s="26" customFormat="1">
      <c r="A98" s="26" t="str">
        <f>+'Deuda Interna dólares'!A88</f>
        <v>En los conceptos de ingresos corrientes, ingresos tributarios y gastos totales, se considera el monto acumulado al mes. Según información proporcionada por Presupuesto Nacional.  (actualizado a mayo 2025),según publicación de la página del MH.</v>
      </c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</row>
    <row r="99" spans="1:111">
      <c r="A99" s="26" t="str">
        <f>+'Deuda Interna colones'!A91</f>
        <v>A partir de Diciembre 2019 para el cálculo de la TPP y que incluye la colonización de las tasas en dólares, se considera un promedio de tipo de cambio móvil de un año</v>
      </c>
    </row>
    <row r="100" spans="1:111">
      <c r="A100" s="26" t="s">
        <v>349</v>
      </c>
    </row>
    <row r="101" spans="1:111">
      <c r="A101" s="26"/>
    </row>
  </sheetData>
  <mergeCells count="59">
    <mergeCell ref="DH5:DI5"/>
    <mergeCell ref="DF5:DG5"/>
    <mergeCell ref="BN5:BO5"/>
    <mergeCell ref="AL5:AM5"/>
    <mergeCell ref="BP5:BQ5"/>
    <mergeCell ref="CF5:CG5"/>
    <mergeCell ref="CD5:CE5"/>
    <mergeCell ref="BL5:BM5"/>
    <mergeCell ref="BR5:BS5"/>
    <mergeCell ref="BT5:BU5"/>
    <mergeCell ref="BV5:BW5"/>
    <mergeCell ref="CB5:CC5"/>
    <mergeCell ref="BX5:BY5"/>
    <mergeCell ref="BZ5:CA5"/>
    <mergeCell ref="DD5:DE5"/>
    <mergeCell ref="CH5:CI5"/>
    <mergeCell ref="AB5:AC5"/>
    <mergeCell ref="AH5:AI5"/>
    <mergeCell ref="AR5:AS5"/>
    <mergeCell ref="BJ5:BK5"/>
    <mergeCell ref="AV5:AW5"/>
    <mergeCell ref="BH5:BI5"/>
    <mergeCell ref="AX5:AY5"/>
    <mergeCell ref="BF5:BG5"/>
    <mergeCell ref="BD5:BE5"/>
    <mergeCell ref="AZ5:BA5"/>
    <mergeCell ref="AP5:AQ5"/>
    <mergeCell ref="L5:M5"/>
    <mergeCell ref="Z5:AA5"/>
    <mergeCell ref="R5:S5"/>
    <mergeCell ref="T5:U5"/>
    <mergeCell ref="V5:W5"/>
    <mergeCell ref="X5:Y5"/>
    <mergeCell ref="A1:BS1"/>
    <mergeCell ref="A2:BS2"/>
    <mergeCell ref="AF5:AG5"/>
    <mergeCell ref="BB5:BC5"/>
    <mergeCell ref="A5:A7"/>
    <mergeCell ref="F5:G5"/>
    <mergeCell ref="B5:C5"/>
    <mergeCell ref="D5:E5"/>
    <mergeCell ref="H5:I5"/>
    <mergeCell ref="AT5:AU5"/>
    <mergeCell ref="AJ5:AK5"/>
    <mergeCell ref="AN5:AO5"/>
    <mergeCell ref="J5:K5"/>
    <mergeCell ref="N5:O5"/>
    <mergeCell ref="P5:Q5"/>
    <mergeCell ref="AD5:AE5"/>
    <mergeCell ref="DB5:DC5"/>
    <mergeCell ref="CZ5:DA5"/>
    <mergeCell ref="CL5:CM5"/>
    <mergeCell ref="CJ5:CK5"/>
    <mergeCell ref="CX5:CY5"/>
    <mergeCell ref="CV5:CW5"/>
    <mergeCell ref="CT5:CU5"/>
    <mergeCell ref="CR5:CS5"/>
    <mergeCell ref="CP5:CQ5"/>
    <mergeCell ref="CN5:CO5"/>
  </mergeCells>
  <phoneticPr fontId="0" type="noConversion"/>
  <hyperlinks>
    <hyperlink ref="DJ1" location="INDICE!I5" display="Å INDICE" xr:uid="{A8FEF13B-B870-4CE4-8EC8-9E4DBD2A582E}"/>
  </hyperlinks>
  <printOptions horizontalCentered="1" verticalCentered="1"/>
  <pageMargins left="0.25" right="0.26" top="0.27" bottom="0.25" header="0" footer="0.25"/>
  <pageSetup scale="46" orientation="landscape" r:id="rId1"/>
  <headerFooter alignWithMargins="0"/>
  <rowBreaks count="1" manualBreakCount="1">
    <brk id="8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4" tint="0.39997558519241921"/>
    <pageSetUpPr fitToPage="1"/>
  </sheetPr>
  <dimension ref="A1:DJ102"/>
  <sheetViews>
    <sheetView showGridLines="0" workbookViewId="0">
      <pane xSplit="1" ySplit="7" topLeftCell="DB51" activePane="bottomRight" state="frozen"/>
      <selection pane="topRight" activeCell="B1" sqref="B1"/>
      <selection pane="bottomLeft" activeCell="A8" sqref="A8"/>
      <selection pane="bottomRight" activeCell="DJ58" sqref="DJ58"/>
    </sheetView>
  </sheetViews>
  <sheetFormatPr baseColWidth="10" defaultColWidth="11.44140625" defaultRowHeight="14.4" outlineLevelCol="1"/>
  <cols>
    <col min="1" max="1" width="27.109375" style="15" customWidth="1"/>
    <col min="2" max="2" width="18.33203125" style="15" hidden="1" customWidth="1" outlineLevel="1"/>
    <col min="3" max="3" width="11.44140625" style="15" hidden="1" customWidth="1" outlineLevel="1"/>
    <col min="4" max="4" width="18.33203125" style="15" hidden="1" customWidth="1" outlineLevel="1"/>
    <col min="5" max="5" width="11.44140625" style="15" hidden="1" customWidth="1" outlineLevel="1"/>
    <col min="6" max="6" width="18.33203125" style="15" hidden="1" customWidth="1" outlineLevel="1"/>
    <col min="7" max="7" width="11.44140625" style="15" hidden="1" customWidth="1" outlineLevel="1"/>
    <col min="8" max="8" width="18.33203125" style="15" hidden="1" customWidth="1" outlineLevel="1"/>
    <col min="9" max="9" width="11.44140625" style="15" hidden="1" customWidth="1" outlineLevel="1"/>
    <col min="10" max="10" width="18.33203125" style="15" hidden="1" customWidth="1" outlineLevel="1"/>
    <col min="11" max="11" width="11.44140625" style="15" hidden="1" customWidth="1" outlineLevel="1"/>
    <col min="12" max="12" width="18.33203125" style="15" hidden="1" customWidth="1" outlineLevel="1"/>
    <col min="13" max="13" width="11.44140625" style="15" hidden="1" customWidth="1" outlineLevel="1"/>
    <col min="14" max="14" width="18.33203125" style="15" hidden="1" customWidth="1" outlineLevel="1"/>
    <col min="15" max="15" width="11.44140625" style="15" hidden="1" customWidth="1" outlineLevel="1"/>
    <col min="16" max="16" width="18.33203125" style="15" hidden="1" customWidth="1" outlineLevel="1"/>
    <col min="17" max="17" width="11.44140625" style="15" hidden="1" customWidth="1" outlineLevel="1"/>
    <col min="18" max="18" width="18.33203125" style="15" hidden="1" customWidth="1" outlineLevel="1"/>
    <col min="19" max="19" width="11.44140625" style="15" hidden="1" customWidth="1" outlineLevel="1"/>
    <col min="20" max="20" width="18.33203125" style="15" hidden="1" customWidth="1" outlineLevel="1"/>
    <col min="21" max="21" width="11.44140625" style="15" hidden="1" customWidth="1" outlineLevel="1"/>
    <col min="22" max="22" width="18.33203125" style="15" hidden="1" customWidth="1" outlineLevel="1"/>
    <col min="23" max="23" width="11.44140625" style="15" hidden="1" customWidth="1" outlineLevel="1"/>
    <col min="24" max="24" width="18.33203125" style="15" hidden="1" customWidth="1" outlineLevel="1"/>
    <col min="25" max="25" width="11.44140625" style="15" hidden="1" customWidth="1" outlineLevel="1"/>
    <col min="26" max="26" width="18.33203125" style="15" hidden="1" customWidth="1" outlineLevel="1"/>
    <col min="27" max="27" width="11.5546875" style="15" hidden="1" customWidth="1" outlineLevel="1"/>
    <col min="28" max="28" width="18.33203125" style="15" hidden="1" customWidth="1" outlineLevel="1"/>
    <col min="29" max="29" width="11.5546875" style="15" hidden="1" customWidth="1" outlineLevel="1"/>
    <col min="30" max="30" width="18.33203125" style="15" hidden="1" customWidth="1" outlineLevel="1"/>
    <col min="31" max="31" width="11.5546875" style="15" hidden="1" customWidth="1" outlineLevel="1"/>
    <col min="32" max="32" width="18.33203125" style="26" hidden="1" customWidth="1" outlineLevel="1"/>
    <col min="33" max="33" width="11.5546875" style="26" hidden="1" customWidth="1" outlineLevel="1"/>
    <col min="34" max="34" width="18.33203125" style="26" hidden="1" customWidth="1" outlineLevel="1"/>
    <col min="35" max="35" width="11.5546875" style="26" hidden="1" customWidth="1" outlineLevel="1"/>
    <col min="36" max="36" width="18.33203125" style="26" hidden="1" customWidth="1" outlineLevel="1"/>
    <col min="37" max="37" width="11.5546875" style="26" hidden="1" customWidth="1" outlineLevel="1"/>
    <col min="38" max="38" width="18.33203125" style="26" hidden="1" customWidth="1" outlineLevel="1"/>
    <col min="39" max="39" width="11.5546875" style="26" hidden="1" customWidth="1" outlineLevel="1"/>
    <col min="40" max="40" width="18.33203125" style="26" hidden="1" customWidth="1" outlineLevel="1"/>
    <col min="41" max="41" width="11.5546875" style="26" hidden="1" customWidth="1" outlineLevel="1"/>
    <col min="42" max="42" width="18.33203125" style="15" hidden="1" customWidth="1" outlineLevel="1"/>
    <col min="43" max="43" width="11.5546875" style="15" hidden="1" customWidth="1" outlineLevel="1"/>
    <col min="44" max="44" width="18.33203125" style="15" hidden="1" customWidth="1" outlineLevel="1"/>
    <col min="45" max="45" width="11.5546875" style="15" hidden="1" customWidth="1" outlineLevel="1"/>
    <col min="46" max="46" width="18.33203125" style="15" hidden="1" customWidth="1" outlineLevel="1"/>
    <col min="47" max="47" width="11.5546875" style="15" hidden="1" customWidth="1" outlineLevel="1"/>
    <col min="48" max="48" width="18.33203125" style="15" hidden="1" customWidth="1" outlineLevel="1"/>
    <col min="49" max="49" width="11.5546875" style="15" hidden="1" customWidth="1" outlineLevel="1"/>
    <col min="50" max="50" width="23.6640625" style="15" bestFit="1" customWidth="1" collapsed="1"/>
    <col min="51" max="51" width="11.5546875" style="15" bestFit="1" customWidth="1"/>
    <col min="52" max="52" width="21.88671875" style="15" bestFit="1" customWidth="1"/>
    <col min="53" max="53" width="15.5546875" style="15" bestFit="1" customWidth="1"/>
    <col min="54" max="54" width="18.33203125" style="15" customWidth="1"/>
    <col min="55" max="55" width="11.5546875" style="15" customWidth="1"/>
    <col min="56" max="56" width="18.33203125" style="15" customWidth="1"/>
    <col min="57" max="57" width="11.5546875" style="15" customWidth="1"/>
    <col min="58" max="58" width="18.33203125" style="15" customWidth="1"/>
    <col min="59" max="59" width="11.5546875" style="15" customWidth="1"/>
    <col min="60" max="60" width="18.33203125" style="15" customWidth="1"/>
    <col min="61" max="61" width="11.5546875" style="15" customWidth="1"/>
    <col min="62" max="62" width="18.33203125" style="15" customWidth="1"/>
    <col min="63" max="63" width="11.5546875" style="15" customWidth="1"/>
    <col min="64" max="64" width="18.33203125" style="15" customWidth="1"/>
    <col min="65" max="65" width="11.5546875" style="15" customWidth="1"/>
    <col min="66" max="66" width="18.33203125" style="15" customWidth="1"/>
    <col min="67" max="67" width="11.5546875" style="15" customWidth="1"/>
    <col min="68" max="68" width="22.21875" style="15" customWidth="1"/>
    <col min="69" max="69" width="11.5546875" style="15" customWidth="1"/>
    <col min="70" max="70" width="22.21875" style="15" customWidth="1"/>
    <col min="71" max="71" width="11.5546875" style="15" customWidth="1"/>
    <col min="72" max="72" width="23.6640625" style="15" customWidth="1"/>
    <col min="73" max="73" width="11.5546875" style="15" customWidth="1"/>
    <col min="74" max="74" width="23.6640625" style="15" bestFit="1" customWidth="1"/>
    <col min="75" max="75" width="11.5546875" style="15" bestFit="1" customWidth="1"/>
    <col min="76" max="76" width="23.6640625" style="15" bestFit="1" customWidth="1"/>
    <col min="77" max="77" width="11.5546875" style="15" bestFit="1" customWidth="1"/>
    <col min="78" max="78" width="23.6640625" style="26" bestFit="1" customWidth="1"/>
    <col min="79" max="79" width="11.5546875" style="26" bestFit="1" customWidth="1"/>
    <col min="80" max="80" width="23.6640625" style="26" bestFit="1" customWidth="1"/>
    <col min="81" max="81" width="11.5546875" style="26" bestFit="1" customWidth="1"/>
    <col min="82" max="82" width="23.6640625" style="15" bestFit="1" customWidth="1"/>
    <col min="83" max="83" width="11.5546875" style="15" bestFit="1" customWidth="1"/>
    <col min="84" max="84" width="23.6640625" style="15" bestFit="1" customWidth="1"/>
    <col min="85" max="85" width="11.5546875" style="15" bestFit="1" customWidth="1"/>
    <col min="86" max="86" width="23.6640625" style="15" bestFit="1" customWidth="1"/>
    <col min="87" max="87" width="11.5546875" style="15" bestFit="1" customWidth="1"/>
    <col min="88" max="88" width="23.6640625" style="15" bestFit="1" customWidth="1"/>
    <col min="89" max="89" width="11.5546875" style="15" bestFit="1" customWidth="1"/>
    <col min="90" max="90" width="23.6640625" style="15" bestFit="1" customWidth="1"/>
    <col min="91" max="91" width="11.5546875" style="15" bestFit="1" customWidth="1"/>
    <col min="92" max="92" width="23.6640625" style="15" bestFit="1" customWidth="1"/>
    <col min="93" max="93" width="11.5546875" style="15" bestFit="1" customWidth="1"/>
    <col min="94" max="94" width="23.6640625" style="15" bestFit="1" customWidth="1"/>
    <col min="95" max="95" width="11.5546875" style="15" bestFit="1" customWidth="1"/>
    <col min="96" max="96" width="23.6640625" style="15" bestFit="1" customWidth="1"/>
    <col min="97" max="97" width="11.5546875" style="15" bestFit="1" customWidth="1"/>
    <col min="98" max="98" width="23.6640625" style="15" bestFit="1" customWidth="1"/>
    <col min="99" max="99" width="11.5546875" style="15" bestFit="1" customWidth="1"/>
    <col min="100" max="100" width="23.6640625" style="15" bestFit="1" customWidth="1"/>
    <col min="101" max="101" width="11.5546875" style="15" bestFit="1" customWidth="1"/>
    <col min="102" max="102" width="23.6640625" style="15" bestFit="1" customWidth="1"/>
    <col min="103" max="103" width="11.5546875" style="15" bestFit="1" customWidth="1"/>
    <col min="104" max="104" width="23.6640625" style="15" bestFit="1" customWidth="1"/>
    <col min="105" max="105" width="11.5546875" style="15" bestFit="1" customWidth="1"/>
    <col min="106" max="106" width="23.6640625" style="15" bestFit="1" customWidth="1"/>
    <col min="107" max="107" width="11.5546875" style="15" bestFit="1" customWidth="1"/>
    <col min="108" max="108" width="23.6640625" style="15" bestFit="1" customWidth="1"/>
    <col min="109" max="109" width="11.5546875" style="15" bestFit="1" customWidth="1"/>
    <col min="110" max="110" width="23.6640625" style="15" bestFit="1" customWidth="1"/>
    <col min="111" max="111" width="11.5546875" style="15" bestFit="1" customWidth="1"/>
    <col min="112" max="112" width="23.6640625" style="15" bestFit="1" customWidth="1"/>
    <col min="113" max="113" width="11.5546875" style="15" bestFit="1" customWidth="1"/>
    <col min="114" max="114" width="25.21875" style="15" bestFit="1" customWidth="1"/>
    <col min="115" max="115" width="24.33203125" style="15" customWidth="1"/>
    <col min="116" max="16384" width="11.44140625" style="15"/>
  </cols>
  <sheetData>
    <row r="1" spans="1:114" ht="30" customHeight="1">
      <c r="A1" s="484" t="s">
        <v>153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296"/>
      <c r="BU1" s="296"/>
      <c r="BV1" s="296"/>
      <c r="BW1" s="296"/>
      <c r="BX1" s="296"/>
      <c r="BY1" s="296"/>
      <c r="BZ1" s="352"/>
      <c r="CA1" s="352"/>
      <c r="CB1" s="352"/>
      <c r="CC1" s="352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96"/>
      <c r="DA1" s="296"/>
      <c r="DB1" s="296"/>
      <c r="DC1" s="296"/>
      <c r="DD1" s="296"/>
      <c r="DE1" s="296"/>
      <c r="DF1" s="296"/>
      <c r="DG1" s="296"/>
      <c r="DH1" s="296"/>
      <c r="DI1" s="296"/>
      <c r="DJ1" s="23" t="s">
        <v>41</v>
      </c>
    </row>
    <row r="2" spans="1:114" ht="15">
      <c r="A2" s="485" t="s">
        <v>42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  <c r="BC2" s="485"/>
      <c r="BD2" s="485"/>
      <c r="BE2" s="485"/>
      <c r="BF2" s="485"/>
      <c r="BG2" s="485"/>
      <c r="BH2" s="485"/>
      <c r="BI2" s="485"/>
      <c r="BJ2" s="485"/>
      <c r="BK2" s="485"/>
      <c r="BL2" s="485"/>
      <c r="BM2" s="485"/>
      <c r="BN2" s="485"/>
      <c r="BO2" s="485"/>
      <c r="BP2" s="485"/>
      <c r="BQ2" s="485"/>
      <c r="BR2" s="485"/>
      <c r="BS2" s="485"/>
      <c r="BT2" s="297"/>
      <c r="BU2" s="297"/>
      <c r="BV2" s="297"/>
      <c r="BW2" s="297"/>
      <c r="BX2" s="297"/>
      <c r="BY2" s="297"/>
      <c r="BZ2" s="353"/>
      <c r="CA2" s="353"/>
      <c r="CB2" s="353"/>
      <c r="CC2" s="353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35"/>
    </row>
    <row r="3" spans="1:114">
      <c r="A3" s="133"/>
      <c r="DJ3" s="129"/>
    </row>
    <row r="4" spans="1:114" ht="15" thickBot="1">
      <c r="A4" s="134"/>
      <c r="DJ4" s="27"/>
    </row>
    <row r="5" spans="1:114">
      <c r="A5" s="475" t="s">
        <v>154</v>
      </c>
      <c r="B5" s="480" t="s">
        <v>44</v>
      </c>
      <c r="C5" s="481"/>
      <c r="D5" s="478" t="s">
        <v>45</v>
      </c>
      <c r="E5" s="479"/>
      <c r="F5" s="478" t="s">
        <v>46</v>
      </c>
      <c r="G5" s="479"/>
      <c r="H5" s="478" t="s">
        <v>47</v>
      </c>
      <c r="I5" s="479"/>
      <c r="J5" s="478" t="s">
        <v>48</v>
      </c>
      <c r="K5" s="479"/>
      <c r="L5" s="478" t="s">
        <v>223</v>
      </c>
      <c r="M5" s="479"/>
      <c r="N5" s="478" t="s">
        <v>224</v>
      </c>
      <c r="O5" s="479"/>
      <c r="P5" s="478" t="s">
        <v>226</v>
      </c>
      <c r="Q5" s="479"/>
      <c r="R5" s="478" t="s">
        <v>227</v>
      </c>
      <c r="S5" s="479"/>
      <c r="T5" s="478" t="s">
        <v>228</v>
      </c>
      <c r="U5" s="479"/>
      <c r="V5" s="478" t="s">
        <v>232</v>
      </c>
      <c r="W5" s="479"/>
      <c r="X5" s="478" t="s">
        <v>233</v>
      </c>
      <c r="Y5" s="479"/>
      <c r="Z5" s="478" t="s">
        <v>234</v>
      </c>
      <c r="AA5" s="479"/>
      <c r="AB5" s="478" t="s">
        <v>241</v>
      </c>
      <c r="AC5" s="479"/>
      <c r="AD5" s="478" t="s">
        <v>243</v>
      </c>
      <c r="AE5" s="479"/>
      <c r="AF5" s="480" t="s">
        <v>244</v>
      </c>
      <c r="AG5" s="481"/>
      <c r="AH5" s="480" t="s">
        <v>246</v>
      </c>
      <c r="AI5" s="481"/>
      <c r="AJ5" s="480" t="s">
        <v>248</v>
      </c>
      <c r="AK5" s="481"/>
      <c r="AL5" s="480" t="s">
        <v>250</v>
      </c>
      <c r="AM5" s="481"/>
      <c r="AN5" s="480" t="s">
        <v>252</v>
      </c>
      <c r="AO5" s="481"/>
      <c r="AP5" s="478" t="s">
        <v>254</v>
      </c>
      <c r="AQ5" s="479"/>
      <c r="AR5" s="478" t="s">
        <v>256</v>
      </c>
      <c r="AS5" s="479"/>
      <c r="AT5" s="478" t="s">
        <v>259</v>
      </c>
      <c r="AU5" s="479"/>
      <c r="AV5" s="478" t="s">
        <v>261</v>
      </c>
      <c r="AW5" s="479"/>
      <c r="AX5" s="478" t="s">
        <v>263</v>
      </c>
      <c r="AY5" s="479"/>
      <c r="AZ5" s="478" t="s">
        <v>267</v>
      </c>
      <c r="BA5" s="479"/>
      <c r="BB5" s="478" t="s">
        <v>268</v>
      </c>
      <c r="BC5" s="479"/>
      <c r="BD5" s="478" t="s">
        <v>270</v>
      </c>
      <c r="BE5" s="479"/>
      <c r="BF5" s="478" t="s">
        <v>271</v>
      </c>
      <c r="BG5" s="479"/>
      <c r="BH5" s="478" t="s">
        <v>272</v>
      </c>
      <c r="BI5" s="479"/>
      <c r="BJ5" s="478" t="s">
        <v>274</v>
      </c>
      <c r="BK5" s="479"/>
      <c r="BL5" s="478" t="s">
        <v>275</v>
      </c>
      <c r="BM5" s="479"/>
      <c r="BN5" s="478" t="s">
        <v>277</v>
      </c>
      <c r="BO5" s="479"/>
      <c r="BP5" s="478" t="s">
        <v>280</v>
      </c>
      <c r="BQ5" s="479"/>
      <c r="BR5" s="478" t="s">
        <v>288</v>
      </c>
      <c r="BS5" s="479"/>
      <c r="BT5" s="478" t="s">
        <v>292</v>
      </c>
      <c r="BU5" s="479"/>
      <c r="BV5" s="478" t="s">
        <v>294</v>
      </c>
      <c r="BW5" s="479"/>
      <c r="BX5" s="478" t="s">
        <v>295</v>
      </c>
      <c r="BY5" s="479"/>
      <c r="BZ5" s="480" t="s">
        <v>299</v>
      </c>
      <c r="CA5" s="481"/>
      <c r="CB5" s="480" t="s">
        <v>301</v>
      </c>
      <c r="CC5" s="481"/>
      <c r="CD5" s="478" t="s">
        <v>302</v>
      </c>
      <c r="CE5" s="479"/>
      <c r="CF5" s="478" t="s">
        <v>303</v>
      </c>
      <c r="CG5" s="479"/>
      <c r="CH5" s="478" t="s">
        <v>304</v>
      </c>
      <c r="CI5" s="479"/>
      <c r="CJ5" s="478" t="s">
        <v>305</v>
      </c>
      <c r="CK5" s="479"/>
      <c r="CL5" s="478" t="s">
        <v>306</v>
      </c>
      <c r="CM5" s="479"/>
      <c r="CN5" s="478" t="s">
        <v>307</v>
      </c>
      <c r="CO5" s="479"/>
      <c r="CP5" s="478" t="s">
        <v>310</v>
      </c>
      <c r="CQ5" s="479"/>
      <c r="CR5" s="478" t="s">
        <v>312</v>
      </c>
      <c r="CS5" s="479"/>
      <c r="CT5" s="478" t="s">
        <v>315</v>
      </c>
      <c r="CU5" s="479"/>
      <c r="CV5" s="478" t="s">
        <v>323</v>
      </c>
      <c r="CW5" s="479"/>
      <c r="CX5" s="478" t="s">
        <v>329</v>
      </c>
      <c r="CY5" s="479"/>
      <c r="CZ5" s="478" t="s">
        <v>334</v>
      </c>
      <c r="DA5" s="479"/>
      <c r="DB5" s="478" t="s">
        <v>336</v>
      </c>
      <c r="DC5" s="479"/>
      <c r="DD5" s="478" t="s">
        <v>337</v>
      </c>
      <c r="DE5" s="479"/>
      <c r="DF5" s="478" t="s">
        <v>338</v>
      </c>
      <c r="DG5" s="479"/>
      <c r="DH5" s="482" t="s">
        <v>341</v>
      </c>
      <c r="DI5" s="483"/>
      <c r="DJ5" s="129"/>
    </row>
    <row r="6" spans="1:114" ht="12.75" customHeight="1">
      <c r="A6" s="476"/>
      <c r="B6" s="29" t="s">
        <v>49</v>
      </c>
      <c r="C6" s="30" t="s">
        <v>50</v>
      </c>
      <c r="D6" s="31" t="s">
        <v>49</v>
      </c>
      <c r="E6" s="32" t="s">
        <v>50</v>
      </c>
      <c r="F6" s="31" t="s">
        <v>49</v>
      </c>
      <c r="G6" s="32" t="s">
        <v>50</v>
      </c>
      <c r="H6" s="31" t="s">
        <v>49</v>
      </c>
      <c r="I6" s="32" t="s">
        <v>50</v>
      </c>
      <c r="J6" s="31" t="s">
        <v>49</v>
      </c>
      <c r="K6" s="32" t="s">
        <v>50</v>
      </c>
      <c r="L6" s="31" t="s">
        <v>49</v>
      </c>
      <c r="M6" s="32" t="s">
        <v>50</v>
      </c>
      <c r="N6" s="31" t="s">
        <v>49</v>
      </c>
      <c r="O6" s="32" t="s">
        <v>50</v>
      </c>
      <c r="P6" s="31" t="s">
        <v>49</v>
      </c>
      <c r="Q6" s="32" t="s">
        <v>50</v>
      </c>
      <c r="R6" s="31" t="s">
        <v>49</v>
      </c>
      <c r="S6" s="32" t="s">
        <v>50</v>
      </c>
      <c r="T6" s="31" t="s">
        <v>49</v>
      </c>
      <c r="U6" s="32" t="s">
        <v>50</v>
      </c>
      <c r="V6" s="31" t="s">
        <v>49</v>
      </c>
      <c r="W6" s="32" t="s">
        <v>50</v>
      </c>
      <c r="X6" s="31" t="s">
        <v>49</v>
      </c>
      <c r="Y6" s="32" t="s">
        <v>50</v>
      </c>
      <c r="Z6" s="31" t="s">
        <v>49</v>
      </c>
      <c r="AA6" s="32" t="s">
        <v>50</v>
      </c>
      <c r="AB6" s="31" t="s">
        <v>49</v>
      </c>
      <c r="AC6" s="32" t="s">
        <v>50</v>
      </c>
      <c r="AD6" s="31" t="s">
        <v>49</v>
      </c>
      <c r="AE6" s="32" t="s">
        <v>50</v>
      </c>
      <c r="AF6" s="29" t="s">
        <v>49</v>
      </c>
      <c r="AG6" s="30" t="s">
        <v>50</v>
      </c>
      <c r="AH6" s="29" t="s">
        <v>49</v>
      </c>
      <c r="AI6" s="30" t="s">
        <v>50</v>
      </c>
      <c r="AJ6" s="29" t="s">
        <v>49</v>
      </c>
      <c r="AK6" s="30" t="s">
        <v>50</v>
      </c>
      <c r="AL6" s="29" t="s">
        <v>49</v>
      </c>
      <c r="AM6" s="30" t="s">
        <v>50</v>
      </c>
      <c r="AN6" s="29" t="s">
        <v>49</v>
      </c>
      <c r="AO6" s="30" t="s">
        <v>50</v>
      </c>
      <c r="AP6" s="31" t="s">
        <v>49</v>
      </c>
      <c r="AQ6" s="32" t="s">
        <v>50</v>
      </c>
      <c r="AR6" s="31" t="s">
        <v>49</v>
      </c>
      <c r="AS6" s="32" t="s">
        <v>50</v>
      </c>
      <c r="AT6" s="31" t="s">
        <v>49</v>
      </c>
      <c r="AU6" s="32" t="s">
        <v>50</v>
      </c>
      <c r="AV6" s="31" t="s">
        <v>49</v>
      </c>
      <c r="AW6" s="32" t="s">
        <v>50</v>
      </c>
      <c r="AX6" s="31" t="s">
        <v>49</v>
      </c>
      <c r="AY6" s="32" t="s">
        <v>50</v>
      </c>
      <c r="AZ6" s="31" t="s">
        <v>49</v>
      </c>
      <c r="BA6" s="32" t="s">
        <v>50</v>
      </c>
      <c r="BB6" s="31" t="s">
        <v>49</v>
      </c>
      <c r="BC6" s="32" t="s">
        <v>50</v>
      </c>
      <c r="BD6" s="31" t="s">
        <v>49</v>
      </c>
      <c r="BE6" s="32" t="s">
        <v>50</v>
      </c>
      <c r="BF6" s="31" t="s">
        <v>49</v>
      </c>
      <c r="BG6" s="32" t="s">
        <v>50</v>
      </c>
      <c r="BH6" s="31" t="s">
        <v>49</v>
      </c>
      <c r="BI6" s="32" t="s">
        <v>50</v>
      </c>
      <c r="BJ6" s="31" t="s">
        <v>49</v>
      </c>
      <c r="BK6" s="32" t="s">
        <v>50</v>
      </c>
      <c r="BL6" s="31" t="s">
        <v>49</v>
      </c>
      <c r="BM6" s="32" t="s">
        <v>50</v>
      </c>
      <c r="BN6" s="31" t="s">
        <v>49</v>
      </c>
      <c r="BO6" s="32" t="s">
        <v>50</v>
      </c>
      <c r="BP6" s="31" t="s">
        <v>49</v>
      </c>
      <c r="BQ6" s="32" t="s">
        <v>50</v>
      </c>
      <c r="BR6" s="31" t="s">
        <v>49</v>
      </c>
      <c r="BS6" s="32" t="s">
        <v>50</v>
      </c>
      <c r="BT6" s="31" t="s">
        <v>49</v>
      </c>
      <c r="BU6" s="32" t="s">
        <v>50</v>
      </c>
      <c r="BV6" s="31" t="s">
        <v>49</v>
      </c>
      <c r="BW6" s="32" t="s">
        <v>50</v>
      </c>
      <c r="BX6" s="31" t="s">
        <v>49</v>
      </c>
      <c r="BY6" s="32" t="s">
        <v>50</v>
      </c>
      <c r="BZ6" s="29" t="s">
        <v>49</v>
      </c>
      <c r="CA6" s="30" t="s">
        <v>50</v>
      </c>
      <c r="CB6" s="29" t="s">
        <v>49</v>
      </c>
      <c r="CC6" s="30" t="s">
        <v>50</v>
      </c>
      <c r="CD6" s="31" t="s">
        <v>49</v>
      </c>
      <c r="CE6" s="32" t="s">
        <v>50</v>
      </c>
      <c r="CF6" s="31" t="s">
        <v>49</v>
      </c>
      <c r="CG6" s="32" t="s">
        <v>50</v>
      </c>
      <c r="CH6" s="31" t="s">
        <v>49</v>
      </c>
      <c r="CI6" s="32" t="s">
        <v>50</v>
      </c>
      <c r="CJ6" s="31" t="s">
        <v>49</v>
      </c>
      <c r="CK6" s="32" t="s">
        <v>50</v>
      </c>
      <c r="CL6" s="31" t="s">
        <v>49</v>
      </c>
      <c r="CM6" s="32" t="s">
        <v>50</v>
      </c>
      <c r="CN6" s="31" t="s">
        <v>49</v>
      </c>
      <c r="CO6" s="32" t="s">
        <v>50</v>
      </c>
      <c r="CP6" s="31" t="s">
        <v>49</v>
      </c>
      <c r="CQ6" s="32" t="s">
        <v>50</v>
      </c>
      <c r="CR6" s="31" t="s">
        <v>49</v>
      </c>
      <c r="CS6" s="32" t="s">
        <v>50</v>
      </c>
      <c r="CT6" s="31" t="s">
        <v>49</v>
      </c>
      <c r="CU6" s="32" t="s">
        <v>50</v>
      </c>
      <c r="CV6" s="31" t="s">
        <v>49</v>
      </c>
      <c r="CW6" s="32" t="s">
        <v>50</v>
      </c>
      <c r="CX6" s="31" t="s">
        <v>49</v>
      </c>
      <c r="CY6" s="32" t="s">
        <v>50</v>
      </c>
      <c r="CZ6" s="31" t="s">
        <v>49</v>
      </c>
      <c r="DA6" s="32" t="s">
        <v>50</v>
      </c>
      <c r="DB6" s="31" t="s">
        <v>49</v>
      </c>
      <c r="DC6" s="32" t="s">
        <v>50</v>
      </c>
      <c r="DD6" s="31" t="s">
        <v>49</v>
      </c>
      <c r="DE6" s="32" t="s">
        <v>50</v>
      </c>
      <c r="DF6" s="31" t="s">
        <v>49</v>
      </c>
      <c r="DG6" s="32" t="s">
        <v>50</v>
      </c>
      <c r="DH6" s="33" t="s">
        <v>49</v>
      </c>
      <c r="DI6" s="34" t="s">
        <v>50</v>
      </c>
      <c r="DJ6" s="61"/>
    </row>
    <row r="7" spans="1:114" s="18" customFormat="1" ht="13.5" customHeight="1" thickBot="1">
      <c r="A7" s="477"/>
      <c r="B7" s="35">
        <f>+'Deuda Externa dólares'!B7*'Deuda Externa colones'!B91</f>
        <v>5897810.0150988149</v>
      </c>
      <c r="C7" s="36">
        <f>+C12+C14</f>
        <v>0.99999999999999312</v>
      </c>
      <c r="D7" s="37">
        <f>+'Deuda Externa dólares'!D7*'Deuda Externa colones'!D91</f>
        <v>5890297.7499740673</v>
      </c>
      <c r="E7" s="38">
        <f>+E12+E14</f>
        <v>0.99999999999999967</v>
      </c>
      <c r="F7" s="37">
        <f>+'Deuda Externa dólares'!F7*'Deuda Externa colones'!F91</f>
        <v>5906935.5967899421</v>
      </c>
      <c r="G7" s="38">
        <f>+G12+G14</f>
        <v>0.999999999999995</v>
      </c>
      <c r="H7" s="37">
        <f>+'Deuda Externa dólares'!H7*'Deuda Externa colones'!H91</f>
        <v>5876896.4007929834</v>
      </c>
      <c r="I7" s="38">
        <f>+I12+I14</f>
        <v>0.99999999999998945</v>
      </c>
      <c r="J7" s="37">
        <f>+'Deuda Externa dólares'!J7*'Deuda Externa colones'!J91</f>
        <v>5903486.0014987448</v>
      </c>
      <c r="K7" s="38">
        <f>+K12+K14</f>
        <v>0.99999999999999312</v>
      </c>
      <c r="L7" s="37">
        <f>+'Deuda Externa dólares'!L7*'Deuda Externa colones'!L91</f>
        <v>5977441.4371057525</v>
      </c>
      <c r="M7" s="38">
        <f>+M12+M14</f>
        <v>0.99999999999971856</v>
      </c>
      <c r="N7" s="37">
        <f>+'Deuda Externa dólares'!N7*'Deuda Externa colones'!N91</f>
        <v>6166594.8876216616</v>
      </c>
      <c r="O7" s="38">
        <f>+O12+O14</f>
        <v>0.99999999999999811</v>
      </c>
      <c r="P7" s="37">
        <f>+'Deuda Externa dólares'!P7*'Deuda Externa colones'!P91</f>
        <v>6368351.6042210264</v>
      </c>
      <c r="Q7" s="38">
        <f>+Q12+Q14</f>
        <v>1.0000000000000069</v>
      </c>
      <c r="R7" s="37">
        <f>+'Deuda Externa dólares'!R7*'Deuda Externa colones'!R91</f>
        <v>6407653.3083475651</v>
      </c>
      <c r="S7" s="38">
        <f>+S12+S14</f>
        <v>1.0000000000000022</v>
      </c>
      <c r="T7" s="37">
        <f>+'Deuda Externa dólares'!T7*'Deuda Externa colones'!T91</f>
        <v>6421421.8020215277</v>
      </c>
      <c r="U7" s="38">
        <f>+U12+U14</f>
        <v>0.99999999999999745</v>
      </c>
      <c r="V7" s="37">
        <f>+'Deuda Externa dólares'!V7*'Deuda Externa colones'!V91</f>
        <v>6533402.1903504534</v>
      </c>
      <c r="W7" s="38">
        <f>+W12+W14</f>
        <v>0.99999999999999645</v>
      </c>
      <c r="X7" s="37">
        <f>+'Deuda Externa dólares'!X7*'Deuda Externa colones'!X91</f>
        <v>6435401.2981317472</v>
      </c>
      <c r="Y7" s="38">
        <f>+Y12+Y14</f>
        <v>0.99999999999999989</v>
      </c>
      <c r="Z7" s="37">
        <f>+'Deuda Externa dólares'!Z7*'Deuda Externa colones'!Z91</f>
        <v>6778859.1350695277</v>
      </c>
      <c r="AA7" s="38">
        <f>+AA12+AA14</f>
        <v>1</v>
      </c>
      <c r="AB7" s="37">
        <f>+'Deuda Externa dólares'!AB7*'Deuda Externa colones'!AB91</f>
        <v>6848624.9916771594</v>
      </c>
      <c r="AC7" s="38">
        <f>+AC12+AC14</f>
        <v>0.99999999999999989</v>
      </c>
      <c r="AD7" s="37">
        <f>+'Deuda Externa dólares'!AD7*'Deuda Externa colones'!AD91</f>
        <v>6838898.8567232797</v>
      </c>
      <c r="AE7" s="38">
        <f>+AE12+AE14</f>
        <v>0.99999999999999989</v>
      </c>
      <c r="AF7" s="35">
        <f>+'Deuda Externa dólares'!AF7*'Deuda Externa colones'!AF91</f>
        <v>7400702.3778302735</v>
      </c>
      <c r="AG7" s="36">
        <f>+AG12+AG14</f>
        <v>0.99999999999999989</v>
      </c>
      <c r="AH7" s="35">
        <f>+'Deuda Externa dólares'!AH7*'Deuda Externa colones'!AH91</f>
        <v>7579418.4206016287</v>
      </c>
      <c r="AI7" s="36">
        <f>+AI12+AI14</f>
        <v>1</v>
      </c>
      <c r="AJ7" s="35">
        <f>+'Deuda Externa dólares'!AJ7*'Deuda Externa colones'!AJ91</f>
        <v>7813188.8559055561</v>
      </c>
      <c r="AK7" s="36">
        <f>+AK12+AK14</f>
        <v>1</v>
      </c>
      <c r="AL7" s="35">
        <f>+'Deuda Externa dólares'!AL7*'Deuda Externa colones'!AL91</f>
        <v>7836595.6625104006</v>
      </c>
      <c r="AM7" s="36">
        <f>+AM12+AM14</f>
        <v>0.99999999999999989</v>
      </c>
      <c r="AN7" s="35">
        <f>+'Deuda Externa dólares'!AN7*'Deuda Externa colones'!AN91</f>
        <v>7810755.6497910712</v>
      </c>
      <c r="AO7" s="36">
        <f>+AO12+AO14</f>
        <v>1</v>
      </c>
      <c r="AP7" s="37">
        <f>+'Deuda Externa dólares'!AP7*'Deuda Externa colones'!AP91</f>
        <v>7666033.902471412</v>
      </c>
      <c r="AQ7" s="38">
        <f>+AQ12+AQ14</f>
        <v>1</v>
      </c>
      <c r="AR7" s="37">
        <f>+'Deuda Externa dólares'!AR7*'Deuda Externa colones'!AR91</f>
        <v>7319228.3342335885</v>
      </c>
      <c r="AS7" s="38">
        <f>+AS12+AS14</f>
        <v>1</v>
      </c>
      <c r="AT7" s="37">
        <f>+'Deuda Externa dólares'!AT7*'Deuda Externa colones'!AT91</f>
        <v>7254247.5957117844</v>
      </c>
      <c r="AU7" s="38">
        <f>+AU12+AU14</f>
        <v>1</v>
      </c>
      <c r="AV7" s="37">
        <f>+'Deuda Externa dólares'!AV7*'Deuda Externa colones'!AV91</f>
        <v>7275103.3896893226</v>
      </c>
      <c r="AW7" s="38">
        <f>+AW12+AW14</f>
        <v>1</v>
      </c>
      <c r="AX7" s="37">
        <f>+'Deuda Externa dólares'!AX7*'Deuda Externa colones'!AX91</f>
        <v>7209746.450000233</v>
      </c>
      <c r="AY7" s="38">
        <f>+AY12+AY14</f>
        <v>1</v>
      </c>
      <c r="AZ7" s="37">
        <f>+'Deuda Externa dólares'!AZ7*'Deuda Externa colones'!AZ91</f>
        <v>6182613.173972236</v>
      </c>
      <c r="BA7" s="38">
        <f>+BA12+BA14</f>
        <v>1.0000000000000002</v>
      </c>
      <c r="BB7" s="37">
        <f>+'Deuda Externa dólares'!BB7*'Deuda Externa colones'!BB91</f>
        <v>6232099.2863362413</v>
      </c>
      <c r="BC7" s="38">
        <f>+BC12+BC14</f>
        <v>1</v>
      </c>
      <c r="BD7" s="37">
        <f>+'Deuda Externa dólares'!BD7*'Deuda Externa colones'!BD91</f>
        <v>6022011.1268389998</v>
      </c>
      <c r="BE7" s="38">
        <f>+BE12+BE14</f>
        <v>0.99999999999999989</v>
      </c>
      <c r="BF7" s="37">
        <f>+'Deuda Externa dólares'!BF7*'Deuda Externa colones'!BF91</f>
        <v>6896016.9212664505</v>
      </c>
      <c r="BG7" s="38">
        <f>+BG12+BG14</f>
        <v>0.99999999999999989</v>
      </c>
      <c r="BH7" s="37">
        <f>+'Deuda Externa dólares'!BH7*'Deuda Externa colones'!BH91</f>
        <v>6845268.0400275365</v>
      </c>
      <c r="BI7" s="38">
        <f>+BI12+BI14</f>
        <v>1</v>
      </c>
      <c r="BJ7" s="37">
        <f>+'Deuda Externa dólares'!BJ7*'Deuda Externa colones'!BJ91</f>
        <v>6894077.1809923947</v>
      </c>
      <c r="BK7" s="38">
        <f>+BK12+BK14</f>
        <v>0.99999999999999989</v>
      </c>
      <c r="BL7" s="37">
        <f>+'Deuda Externa dólares'!BL7*'Deuda Externa colones'!BL91</f>
        <v>7047965.8330138335</v>
      </c>
      <c r="BM7" s="38">
        <f>+BM12+BM14</f>
        <v>0.99999999999999989</v>
      </c>
      <c r="BN7" s="37">
        <f>+'Deuda Externa dólares'!BN7*'Deuda Externa colones'!BN91</f>
        <v>6915373.8742703469</v>
      </c>
      <c r="BO7" s="38">
        <f>+BO12+BO14</f>
        <v>1</v>
      </c>
      <c r="BP7" s="37">
        <f>+'Deuda Externa dólares'!BP7*'Deuda Externa colones'!BP91</f>
        <v>6933560.2166167218</v>
      </c>
      <c r="BQ7" s="38">
        <f>+BQ12+BQ14</f>
        <v>1</v>
      </c>
      <c r="BR7" s="37">
        <f>+'Deuda Externa dólares'!BR7*'Deuda Externa colones'!BR91</f>
        <v>6883341.9302197667</v>
      </c>
      <c r="BS7" s="38">
        <f>+BS12+BS14</f>
        <v>1</v>
      </c>
      <c r="BT7" s="37">
        <f>+'Deuda Externa dólares'!BT7*'Deuda Externa colones'!BT91</f>
        <v>7739221.2728641611</v>
      </c>
      <c r="BU7" s="38">
        <f>+BU12+BU14</f>
        <v>1</v>
      </c>
      <c r="BV7" s="37">
        <f>+'Deuda Externa dólares'!BV7*'Deuda Externa colones'!BV91</f>
        <v>7538581.4496026868</v>
      </c>
      <c r="BW7" s="38">
        <f>+BW12+BW14</f>
        <v>1</v>
      </c>
      <c r="BX7" s="37">
        <f>+'Deuda Externa dólares'!BX7*'Deuda Externa colones'!BX91</f>
        <v>7850386.0831324579</v>
      </c>
      <c r="BY7" s="38">
        <f>+BY12+BY14</f>
        <v>0.989746427869997</v>
      </c>
      <c r="BZ7" s="35">
        <f>+'Deuda Externa dólares'!BZ7*'Deuda Externa colones'!BZ91</f>
        <v>7806203.0611369144</v>
      </c>
      <c r="CA7" s="36">
        <f>+CA12+CA14</f>
        <v>0.98968839276645137</v>
      </c>
      <c r="CB7" s="35">
        <f>+'Deuda Externa dólares'!CB7*'Deuda Externa colones'!CB91</f>
        <v>7577080.4288696982</v>
      </c>
      <c r="CC7" s="36">
        <f>+CC12+CC14</f>
        <v>0.96675982229353985</v>
      </c>
      <c r="CD7" s="37">
        <f>+'Deuda Externa dólares'!CD7*'Deuda Externa colones'!CD91</f>
        <v>7645933.0849217204</v>
      </c>
      <c r="CE7" s="38">
        <f>+CE12+CE14</f>
        <v>0.9670591545656525</v>
      </c>
      <c r="CF7" s="37">
        <f>+'Deuda Externa dólares'!CF7*'Deuda Externa colones'!CF91</f>
        <v>7981282.1324333427</v>
      </c>
      <c r="CG7" s="38">
        <f>+CG12+CG14</f>
        <v>0.94912339982298422</v>
      </c>
      <c r="CH7" s="37">
        <f>+'Deuda Externa dólares'!CH7*'Deuda Externa colones'!CH91</f>
        <v>8203116.3904289138</v>
      </c>
      <c r="CI7" s="38">
        <f>+CI12+CI14</f>
        <v>0.94726077512973594</v>
      </c>
      <c r="CJ7" s="37">
        <f>+'Deuda Externa dólares'!CJ7*'Deuda Externa colones'!CJ91</f>
        <v>8154826.7326935548</v>
      </c>
      <c r="CK7" s="38">
        <f>+CK12+CK14</f>
        <v>0.94694847430450746</v>
      </c>
      <c r="CL7" s="37">
        <f>+'Deuda Externa dólares'!CL7*'Deuda Externa colones'!CL91</f>
        <v>8117559.7712830985</v>
      </c>
      <c r="CM7" s="38">
        <f>+CM12+CM14+CM10</f>
        <v>1</v>
      </c>
      <c r="CN7" s="37">
        <f>+'Deuda Externa dólares'!CN7*'Deuda Externa colones'!CN91</f>
        <v>8047410.9165676562</v>
      </c>
      <c r="CO7" s="38">
        <f>+CO12+CO14+CO10</f>
        <v>1</v>
      </c>
      <c r="CP7" s="37">
        <f>+'Deuda Externa dólares'!CP7*'Deuda Externa colones'!CP91</f>
        <v>7930224.3039948605</v>
      </c>
      <c r="CQ7" s="38">
        <f>+CQ12+CQ14+CQ10</f>
        <v>1</v>
      </c>
      <c r="CR7" s="37">
        <f>+'Deuda Externa dólares'!CR7*'Deuda Externa colones'!CR91</f>
        <v>7866407.2803536514</v>
      </c>
      <c r="CS7" s="38">
        <f>+CS12+CS14+CS10</f>
        <v>0.99999999999999989</v>
      </c>
      <c r="CT7" s="37">
        <f>+'Deuda Externa dólares'!CT7*'Deuda Externa colones'!CT91</f>
        <v>7817765.7610066002</v>
      </c>
      <c r="CU7" s="38">
        <f>+CU12+CU14+CU10</f>
        <v>1</v>
      </c>
      <c r="CV7" s="37">
        <f>+'Deuda Externa dólares'!CV7*'Deuda Externa colones'!CV91</f>
        <v>7798764.4222564567</v>
      </c>
      <c r="CW7" s="38">
        <f>+CW12+CW14+CW10</f>
        <v>1</v>
      </c>
      <c r="CX7" s="37">
        <f>+'Deuda Externa dólares'!CX7*'Deuda Externa colones'!CX91</f>
        <v>7739480.6786097465</v>
      </c>
      <c r="CY7" s="38">
        <f>+CY12+CY14+CY10</f>
        <v>1.0000000000000002</v>
      </c>
      <c r="CZ7" s="37">
        <f>+'Deuda Externa dólares'!CZ7*'Deuda Externa colones'!CZ91</f>
        <v>7696592.8984336108</v>
      </c>
      <c r="DA7" s="38">
        <f>+DA12+DA14+DA10</f>
        <v>1</v>
      </c>
      <c r="DB7" s="37">
        <f>+'Deuda Externa dólares'!DB7*'Deuda Externa colones'!DB91</f>
        <v>7542296.0059654191</v>
      </c>
      <c r="DC7" s="38">
        <f>+DC12+DC14+DC10</f>
        <v>1</v>
      </c>
      <c r="DD7" s="37">
        <f>+'Deuda Externa dólares'!DD7*'Deuda Externa colones'!DD91</f>
        <v>7540616.0427512098</v>
      </c>
      <c r="DE7" s="38">
        <f>+DE12+DE14+DE10</f>
        <v>1</v>
      </c>
      <c r="DF7" s="37">
        <f>+'Deuda Externa dólares'!DF7*'Deuda Externa colones'!DF91</f>
        <v>7532736.1300895903</v>
      </c>
      <c r="DG7" s="38">
        <f>+DG12+DG14+DG10</f>
        <v>1</v>
      </c>
      <c r="DH7" s="39">
        <f>+'Deuda Externa dólares'!DH7*'Deuda Externa colones'!DH91</f>
        <v>7512996.734429338</v>
      </c>
      <c r="DI7" s="40">
        <f>+DI12+DI14+DI10</f>
        <v>1</v>
      </c>
      <c r="DJ7" s="61"/>
    </row>
    <row r="8" spans="1:114" s="18" customFormat="1">
      <c r="A8" s="236"/>
      <c r="B8" s="44"/>
      <c r="C8" s="45"/>
      <c r="D8" s="46"/>
      <c r="E8" s="47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4"/>
      <c r="AG8" s="45"/>
      <c r="AH8" s="44"/>
      <c r="AI8" s="45"/>
      <c r="AJ8" s="44"/>
      <c r="AK8" s="45"/>
      <c r="AL8" s="44"/>
      <c r="AM8" s="45"/>
      <c r="AN8" s="44"/>
      <c r="AO8" s="45"/>
      <c r="AP8" s="46"/>
      <c r="AQ8" s="47"/>
      <c r="AR8" s="46"/>
      <c r="AS8" s="47"/>
      <c r="AT8" s="46"/>
      <c r="AU8" s="47"/>
      <c r="AV8" s="46"/>
      <c r="AW8" s="47"/>
      <c r="AX8" s="46"/>
      <c r="AY8" s="47"/>
      <c r="AZ8" s="46"/>
      <c r="BA8" s="47"/>
      <c r="BB8" s="46"/>
      <c r="BC8" s="47"/>
      <c r="BD8" s="46"/>
      <c r="BE8" s="47"/>
      <c r="BF8" s="46"/>
      <c r="BG8" s="47"/>
      <c r="BH8" s="46"/>
      <c r="BI8" s="47"/>
      <c r="BJ8" s="46"/>
      <c r="BK8" s="47"/>
      <c r="BL8" s="46"/>
      <c r="BM8" s="47"/>
      <c r="BN8" s="46"/>
      <c r="BO8" s="47"/>
      <c r="BP8" s="46"/>
      <c r="BQ8" s="47"/>
      <c r="BR8" s="46"/>
      <c r="BS8" s="47"/>
      <c r="BT8" s="46"/>
      <c r="BU8" s="47"/>
      <c r="BV8" s="46"/>
      <c r="BW8" s="47"/>
      <c r="BX8" s="46"/>
      <c r="BY8" s="47"/>
      <c r="BZ8" s="44"/>
      <c r="CA8" s="45"/>
      <c r="CB8" s="44"/>
      <c r="CC8" s="45"/>
      <c r="CD8" s="46"/>
      <c r="CE8" s="47"/>
      <c r="CF8" s="46"/>
      <c r="CG8" s="47"/>
      <c r="CH8" s="46"/>
      <c r="CI8" s="47"/>
      <c r="CJ8" s="46"/>
      <c r="CK8" s="47"/>
      <c r="CL8" s="46"/>
      <c r="CM8" s="47"/>
      <c r="CN8" s="46"/>
      <c r="CO8" s="47"/>
      <c r="CP8" s="46"/>
      <c r="CQ8" s="47"/>
      <c r="CR8" s="46"/>
      <c r="CS8" s="47"/>
      <c r="CT8" s="46"/>
      <c r="CU8" s="47"/>
      <c r="CV8" s="46"/>
      <c r="CW8" s="47"/>
      <c r="CX8" s="46"/>
      <c r="CY8" s="47"/>
      <c r="CZ8" s="46"/>
      <c r="DA8" s="47"/>
      <c r="DB8" s="46"/>
      <c r="DC8" s="47"/>
      <c r="DD8" s="46"/>
      <c r="DE8" s="47"/>
      <c r="DF8" s="46"/>
      <c r="DG8" s="47"/>
      <c r="DH8" s="48"/>
      <c r="DI8" s="49"/>
      <c r="DJ8" s="61"/>
    </row>
    <row r="9" spans="1:114" s="18" customFormat="1">
      <c r="A9" s="99" t="s">
        <v>51</v>
      </c>
      <c r="B9" s="51"/>
      <c r="C9" s="52"/>
      <c r="D9" s="53"/>
      <c r="E9" s="54"/>
      <c r="F9" s="53"/>
      <c r="G9" s="54"/>
      <c r="H9" s="53"/>
      <c r="I9" s="54"/>
      <c r="J9" s="53"/>
      <c r="K9" s="54"/>
      <c r="L9" s="53"/>
      <c r="M9" s="54"/>
      <c r="N9" s="53"/>
      <c r="O9" s="54"/>
      <c r="P9" s="53"/>
      <c r="Q9" s="54"/>
      <c r="R9" s="53"/>
      <c r="S9" s="54"/>
      <c r="T9" s="53"/>
      <c r="U9" s="54"/>
      <c r="V9" s="53"/>
      <c r="W9" s="54"/>
      <c r="X9" s="53"/>
      <c r="Y9" s="54"/>
      <c r="Z9" s="53"/>
      <c r="AA9" s="54"/>
      <c r="AB9" s="53"/>
      <c r="AC9" s="54"/>
      <c r="AD9" s="53"/>
      <c r="AE9" s="54"/>
      <c r="AF9" s="55">
        <f>+AF12+AF14</f>
        <v>7400702.3778302725</v>
      </c>
      <c r="AG9" s="52"/>
      <c r="AH9" s="55">
        <f>+AH12+AH14</f>
        <v>7579418.4206016287</v>
      </c>
      <c r="AI9" s="52"/>
      <c r="AJ9" s="55">
        <f>+AJ12+AJ14</f>
        <v>7813188.8559055571</v>
      </c>
      <c r="AK9" s="52"/>
      <c r="AL9" s="55">
        <f>+AL12+AL14</f>
        <v>7836595.6625103997</v>
      </c>
      <c r="AM9" s="52"/>
      <c r="AN9" s="55">
        <f>+AN12+AN14</f>
        <v>7810755.6497910712</v>
      </c>
      <c r="AO9" s="52"/>
      <c r="AP9" s="56"/>
      <c r="AQ9" s="54"/>
      <c r="AR9" s="56"/>
      <c r="AS9" s="54"/>
      <c r="AT9" s="56"/>
      <c r="AU9" s="54"/>
      <c r="AV9" s="56"/>
      <c r="AW9" s="54"/>
      <c r="AX9" s="56"/>
      <c r="AY9" s="54"/>
      <c r="AZ9" s="56"/>
      <c r="BA9" s="54"/>
      <c r="BB9" s="56"/>
      <c r="BC9" s="54"/>
      <c r="BD9" s="56"/>
      <c r="BE9" s="54"/>
      <c r="BF9" s="56"/>
      <c r="BG9" s="54"/>
      <c r="BH9" s="56"/>
      <c r="BI9" s="54"/>
      <c r="BJ9" s="56"/>
      <c r="BK9" s="54"/>
      <c r="BL9" s="56"/>
      <c r="BM9" s="54"/>
      <c r="BN9" s="56"/>
      <c r="BO9" s="54"/>
      <c r="BP9" s="56"/>
      <c r="BQ9" s="54"/>
      <c r="BR9" s="56"/>
      <c r="BS9" s="54"/>
      <c r="BT9" s="56"/>
      <c r="BU9" s="54"/>
      <c r="BV9" s="56"/>
      <c r="BW9" s="54"/>
      <c r="BX9" s="61"/>
      <c r="BY9" s="54"/>
      <c r="BZ9" s="55"/>
      <c r="CA9" s="52"/>
      <c r="CB9" s="60"/>
      <c r="CC9" s="52"/>
      <c r="CD9" s="56"/>
      <c r="CE9" s="54"/>
      <c r="CF9" s="56"/>
      <c r="CG9" s="54"/>
      <c r="CH9" s="56"/>
      <c r="CI9" s="54"/>
      <c r="CJ9" s="56"/>
      <c r="CK9" s="54"/>
      <c r="CL9" s="56"/>
      <c r="CM9" s="54"/>
      <c r="CN9" s="56"/>
      <c r="CO9" s="54"/>
      <c r="CP9" s="56"/>
      <c r="CQ9" s="54"/>
      <c r="CR9" s="56"/>
      <c r="CS9" s="54"/>
      <c r="CT9" s="56"/>
      <c r="CU9" s="54"/>
      <c r="CV9" s="56"/>
      <c r="CW9" s="54"/>
      <c r="CX9" s="56"/>
      <c r="CY9" s="54"/>
      <c r="CZ9" s="56"/>
      <c r="DA9" s="54"/>
      <c r="DB9" s="56"/>
      <c r="DC9" s="54"/>
      <c r="DD9" s="56"/>
      <c r="DE9" s="54"/>
      <c r="DF9" s="56"/>
      <c r="DG9" s="54"/>
      <c r="DH9" s="57"/>
      <c r="DI9" s="58"/>
      <c r="DJ9" s="61"/>
    </row>
    <row r="10" spans="1:114" s="18" customFormat="1">
      <c r="A10" s="92" t="s">
        <v>52</v>
      </c>
      <c r="B10" s="51"/>
      <c r="C10" s="52"/>
      <c r="D10" s="53"/>
      <c r="E10" s="54"/>
      <c r="F10" s="53"/>
      <c r="G10" s="54"/>
      <c r="H10" s="53"/>
      <c r="I10" s="54"/>
      <c r="J10" s="53"/>
      <c r="K10" s="54"/>
      <c r="L10" s="53"/>
      <c r="M10" s="54"/>
      <c r="N10" s="53"/>
      <c r="O10" s="54"/>
      <c r="P10" s="53"/>
      <c r="Q10" s="54"/>
      <c r="R10" s="53"/>
      <c r="S10" s="54"/>
      <c r="T10" s="53"/>
      <c r="U10" s="54"/>
      <c r="V10" s="53"/>
      <c r="W10" s="54"/>
      <c r="X10" s="53"/>
      <c r="Y10" s="54"/>
      <c r="Z10" s="53"/>
      <c r="AA10" s="54"/>
      <c r="AB10" s="53"/>
      <c r="AC10" s="54"/>
      <c r="AD10" s="53"/>
      <c r="AE10" s="54"/>
      <c r="AF10" s="55"/>
      <c r="AG10" s="52"/>
      <c r="AH10" s="55"/>
      <c r="AI10" s="52"/>
      <c r="AJ10" s="55"/>
      <c r="AK10" s="52"/>
      <c r="AL10" s="55"/>
      <c r="AM10" s="52"/>
      <c r="AN10" s="55"/>
      <c r="AO10" s="52"/>
      <c r="AP10" s="56"/>
      <c r="AQ10" s="54"/>
      <c r="AR10" s="56"/>
      <c r="AS10" s="54"/>
      <c r="AT10" s="56"/>
      <c r="AU10" s="54"/>
      <c r="AV10" s="56"/>
      <c r="AW10" s="54"/>
      <c r="AX10" s="56"/>
      <c r="AY10" s="54"/>
      <c r="AZ10" s="56"/>
      <c r="BA10" s="54"/>
      <c r="BB10" s="56"/>
      <c r="BC10" s="54"/>
      <c r="BD10" s="56"/>
      <c r="BE10" s="54"/>
      <c r="BF10" s="56"/>
      <c r="BG10" s="54"/>
      <c r="BH10" s="56"/>
      <c r="BI10" s="54"/>
      <c r="BJ10" s="56"/>
      <c r="BK10" s="54"/>
      <c r="BL10" s="56"/>
      <c r="BM10" s="54"/>
      <c r="BN10" s="56"/>
      <c r="BO10" s="54"/>
      <c r="BP10" s="56"/>
      <c r="BQ10" s="54"/>
      <c r="BR10" s="56"/>
      <c r="BS10" s="54"/>
      <c r="BT10" s="56"/>
      <c r="BU10" s="54"/>
      <c r="BV10" s="56"/>
      <c r="BW10" s="54"/>
      <c r="BX10" s="61">
        <f>'Deuda Externa dólares'!BX10*BX91</f>
        <v>80494.499951770005</v>
      </c>
      <c r="BY10" s="54"/>
      <c r="BZ10" s="60">
        <f>'Deuda Externa dólares'!BZ10*BZ91</f>
        <v>80494.499951770005</v>
      </c>
      <c r="CA10" s="52"/>
      <c r="CB10" s="60">
        <f>'Deuda Externa dólares'!CB10*CB91</f>
        <v>251863.49995177015</v>
      </c>
      <c r="CC10" s="52"/>
      <c r="CD10" s="61">
        <f>'Deuda Externa dólares'!CD10*CD91</f>
        <v>251863.49995177024</v>
      </c>
      <c r="CE10" s="54"/>
      <c r="CF10" s="61">
        <f>'Deuda Externa dólares'!CF10*CF91</f>
        <v>406060.4999517703</v>
      </c>
      <c r="CG10" s="54"/>
      <c r="CH10" s="61">
        <f>'Deuda Externa dólares'!CH10*CH91</f>
        <v>432625.99995177967</v>
      </c>
      <c r="CI10" s="54"/>
      <c r="CJ10" s="61">
        <f>'Deuda Externa dólares'!CJ10*CJ91</f>
        <v>432625.99995178141</v>
      </c>
      <c r="CK10" s="54"/>
      <c r="CL10" s="61">
        <f>'Deuda Externa dólares'!CL10*CL91</f>
        <v>432625.99995178025</v>
      </c>
      <c r="CM10" s="54">
        <f>+CL10/CL7</f>
        <v>5.329508031246654E-2</v>
      </c>
      <c r="CN10" s="61">
        <f>'Deuda Externa dólares'!CN10*CN91</f>
        <v>432625.99995177949</v>
      </c>
      <c r="CO10" s="54">
        <f>+CN10/CN7</f>
        <v>5.3759650704689139E-2</v>
      </c>
      <c r="CP10" s="61">
        <f>'Deuda Externa dólares'!CP10*CP91</f>
        <v>432625.99995177984</v>
      </c>
      <c r="CQ10" s="54">
        <f>+CP10/CP7</f>
        <v>5.4554068506466324E-2</v>
      </c>
      <c r="CR10" s="61">
        <f>'Deuda Externa dólares'!CR10*CR91</f>
        <v>432625.9999517806</v>
      </c>
      <c r="CS10" s="54">
        <f>+CR10/CR7</f>
        <v>5.4996643897686791E-2</v>
      </c>
      <c r="CT10" s="61">
        <f>'Deuda Externa dólares'!CT10*CT91</f>
        <v>432625.99995178002</v>
      </c>
      <c r="CU10" s="54">
        <f>+CT10/CT7</f>
        <v>5.5338828659925968E-2</v>
      </c>
      <c r="CV10" s="61">
        <f>'Deuda Externa dólares'!CV10*CV91</f>
        <v>432625.99995178066</v>
      </c>
      <c r="CW10" s="54">
        <f>+CV10/CV7</f>
        <v>5.5473659226983899E-2</v>
      </c>
      <c r="CX10" s="61">
        <f>'Deuda Externa dólares'!CX10*CX91</f>
        <v>432625.99995177967</v>
      </c>
      <c r="CY10" s="54">
        <f>+CX10/CX7</f>
        <v>5.5898582594496878E-2</v>
      </c>
      <c r="CZ10" s="61">
        <f>'Deuda Externa dólares'!CZ10*CZ91</f>
        <v>578771.20109888155</v>
      </c>
      <c r="DA10" s="54">
        <f>+CZ10/CZ7</f>
        <v>7.5198364878655777E-2</v>
      </c>
      <c r="DB10" s="61">
        <f>'Deuda Externa dólares'!DB10*DB91</f>
        <v>578056.82873282046</v>
      </c>
      <c r="DC10" s="54">
        <f>+DB10/DB7</f>
        <v>7.6642023632540898E-2</v>
      </c>
      <c r="DD10" s="61">
        <f>'Deuda Externa dólares'!DD10*DD91</f>
        <v>578056.82873282034</v>
      </c>
      <c r="DE10" s="54">
        <f>+DD10/DD7</f>
        <v>7.6659098600903572E-2</v>
      </c>
      <c r="DF10" s="61">
        <f>'Deuda Externa dólares'!DF10*DF91</f>
        <v>578056.82873281895</v>
      </c>
      <c r="DG10" s="54">
        <f>+DF10/DF7</f>
        <v>7.6739290843305275E-2</v>
      </c>
      <c r="DH10" s="62">
        <f>'Deuda Externa dólares'!DH10*DH91</f>
        <v>790074.24811307923</v>
      </c>
      <c r="DI10" s="58">
        <f>+DH10/DH7</f>
        <v>0.10516099980350792</v>
      </c>
      <c r="DJ10" s="61"/>
    </row>
    <row r="11" spans="1:114" s="18" customFormat="1">
      <c r="A11" s="98" t="s">
        <v>53</v>
      </c>
      <c r="B11" s="51"/>
      <c r="C11" s="52"/>
      <c r="D11" s="53"/>
      <c r="E11" s="54"/>
      <c r="F11" s="53"/>
      <c r="G11" s="54"/>
      <c r="H11" s="53"/>
      <c r="I11" s="54"/>
      <c r="J11" s="53"/>
      <c r="K11" s="54"/>
      <c r="L11" s="53"/>
      <c r="M11" s="54"/>
      <c r="N11" s="53"/>
      <c r="O11" s="54"/>
      <c r="P11" s="53"/>
      <c r="Q11" s="54"/>
      <c r="R11" s="53"/>
      <c r="S11" s="54"/>
      <c r="T11" s="53"/>
      <c r="U11" s="54"/>
      <c r="V11" s="53"/>
      <c r="W11" s="54"/>
      <c r="X11" s="53"/>
      <c r="Y11" s="54"/>
      <c r="Z11" s="53"/>
      <c r="AA11" s="54"/>
      <c r="AB11" s="53"/>
      <c r="AC11" s="54"/>
      <c r="AD11" s="53"/>
      <c r="AE11" s="54"/>
      <c r="AF11" s="55"/>
      <c r="AG11" s="52"/>
      <c r="AH11" s="55"/>
      <c r="AI11" s="52"/>
      <c r="AJ11" s="55"/>
      <c r="AK11" s="52"/>
      <c r="AL11" s="55"/>
      <c r="AM11" s="52"/>
      <c r="AN11" s="55"/>
      <c r="AO11" s="52"/>
      <c r="AP11" s="56"/>
      <c r="AQ11" s="54"/>
      <c r="AR11" s="56"/>
      <c r="AS11" s="54"/>
      <c r="AT11" s="56"/>
      <c r="AU11" s="54"/>
      <c r="AV11" s="56"/>
      <c r="AW11" s="54"/>
      <c r="AX11" s="56"/>
      <c r="AY11" s="54"/>
      <c r="AZ11" s="56"/>
      <c r="BA11" s="54"/>
      <c r="BB11" s="56"/>
      <c r="BC11" s="54"/>
      <c r="BD11" s="56"/>
      <c r="BE11" s="54"/>
      <c r="BF11" s="56"/>
      <c r="BG11" s="54"/>
      <c r="BH11" s="56"/>
      <c r="BI11" s="54"/>
      <c r="BJ11" s="56"/>
      <c r="BK11" s="54"/>
      <c r="BL11" s="56"/>
      <c r="BM11" s="54"/>
      <c r="BN11" s="56"/>
      <c r="BO11" s="54"/>
      <c r="BP11" s="56"/>
      <c r="BQ11" s="54"/>
      <c r="BR11" s="56"/>
      <c r="BS11" s="54"/>
      <c r="BT11" s="56"/>
      <c r="BU11" s="54"/>
      <c r="BV11" s="56"/>
      <c r="BW11" s="54"/>
      <c r="BX11" s="61"/>
      <c r="BY11" s="54"/>
      <c r="BZ11" s="60"/>
      <c r="CA11" s="52"/>
      <c r="CB11" s="60"/>
      <c r="CC11" s="52"/>
      <c r="CD11" s="61"/>
      <c r="CE11" s="54"/>
      <c r="CF11" s="61"/>
      <c r="CG11" s="54"/>
      <c r="CH11" s="61"/>
      <c r="CI11" s="54"/>
      <c r="CJ11" s="61"/>
      <c r="CK11" s="54"/>
      <c r="CL11" s="61"/>
      <c r="CM11" s="54"/>
      <c r="CN11" s="61"/>
      <c r="CO11" s="54"/>
      <c r="CP11" s="61"/>
      <c r="CQ11" s="54"/>
      <c r="CR11" s="61"/>
      <c r="CS11" s="54"/>
      <c r="CT11" s="66">
        <f>+CT10/CT72</f>
        <v>8.8082615671321012E-3</v>
      </c>
      <c r="CU11" s="54"/>
      <c r="CV11" s="68" t="e">
        <f>+CV10/CV72</f>
        <v>#VALUE!</v>
      </c>
      <c r="CW11" s="54"/>
      <c r="CX11" s="68" t="e">
        <f>+CX10/CX72</f>
        <v>#VALUE!</v>
      </c>
      <c r="CY11" s="54"/>
      <c r="CZ11" s="68" t="e">
        <f>+CZ10/CZ72</f>
        <v>#VALUE!</v>
      </c>
      <c r="DA11" s="54"/>
      <c r="DB11" s="68" t="e">
        <f>+DB10/DB72</f>
        <v>#VALUE!</v>
      </c>
      <c r="DC11" s="54"/>
      <c r="DD11" s="458" t="e">
        <f>+DD10/DD72</f>
        <v>#VALUE!</v>
      </c>
      <c r="DE11" s="54"/>
      <c r="DF11" s="458" t="e">
        <f>+DF10/DF72</f>
        <v>#VALUE!</v>
      </c>
      <c r="DG11" s="54"/>
      <c r="DH11" s="451" t="e">
        <f>+DH10/DH72</f>
        <v>#VALUE!</v>
      </c>
      <c r="DI11" s="58"/>
      <c r="DJ11" s="61">
        <f>+DH10+DH12+DH14-DH7</f>
        <v>0</v>
      </c>
    </row>
    <row r="12" spans="1:114" ht="15" customHeight="1">
      <c r="A12" s="92" t="s">
        <v>54</v>
      </c>
      <c r="B12" s="60">
        <f>'Deuda Externa dólares'!B12*B91</f>
        <v>5356669.9761357307</v>
      </c>
      <c r="C12" s="52">
        <f>+B12/B7</f>
        <v>0.90824729220206701</v>
      </c>
      <c r="D12" s="61">
        <f>'Deuda Externa dólares'!D12*D91</f>
        <v>5350942.1902307272</v>
      </c>
      <c r="E12" s="54">
        <f>+D12/D7</f>
        <v>0.90843322652989578</v>
      </c>
      <c r="F12" s="61">
        <f>'Deuda Externa dólares'!F12*F91</f>
        <v>5369107.60045534</v>
      </c>
      <c r="G12" s="54">
        <f>+F12/F7</f>
        <v>0.90894974432650344</v>
      </c>
      <c r="H12" s="61">
        <f>'Deuda Externa dólares'!H12*H91</f>
        <v>5353918.3047558507</v>
      </c>
      <c r="I12" s="54">
        <f>+H12/H7</f>
        <v>0.91101117658521835</v>
      </c>
      <c r="J12" s="61">
        <f>'Deuda Externa dólares'!J12*J91</f>
        <v>5370242.4804685544</v>
      </c>
      <c r="K12" s="54">
        <f>+J12/J7</f>
        <v>0.90967311163356479</v>
      </c>
      <c r="L12" s="61">
        <f>'Deuda Externa dólares'!L12*L91</f>
        <v>5435846.4614924639</v>
      </c>
      <c r="M12" s="54">
        <f>+L12/L7</f>
        <v>0.90939351203823315</v>
      </c>
      <c r="N12" s="61">
        <f>'Deuda Externa dólares'!N12*N91</f>
        <v>5633817.9861304155</v>
      </c>
      <c r="O12" s="54">
        <f>+N12/N7</f>
        <v>0.91360274005339626</v>
      </c>
      <c r="P12" s="61">
        <f>'Deuda Externa dólares'!P12*P91</f>
        <v>5650129.1686562812</v>
      </c>
      <c r="Q12" s="54">
        <f>+P12/P7</f>
        <v>0.88722004056925841</v>
      </c>
      <c r="R12" s="61">
        <f>'Deuda Externa dólares'!R12*R91</f>
        <v>5686625.5358368475</v>
      </c>
      <c r="S12" s="54">
        <f>+R12/R7</f>
        <v>0.88747397248047122</v>
      </c>
      <c r="T12" s="61">
        <f>'Deuda Externa dólares'!T12*T91</f>
        <v>5707781.9556307988</v>
      </c>
      <c r="U12" s="54">
        <f>+T12/T7</f>
        <v>0.88886575771022114</v>
      </c>
      <c r="V12" s="61">
        <f>'Deuda Externa dólares'!V12*V91</f>
        <v>5803452.0710103465</v>
      </c>
      <c r="W12" s="54">
        <f>+V12/V7</f>
        <v>0.88827411843431114</v>
      </c>
      <c r="X12" s="61">
        <f>'Deuda Externa dólares'!X12*X91</f>
        <v>5722687.2276306227</v>
      </c>
      <c r="Y12" s="54">
        <f>+X12/X7</f>
        <v>0.88925102919253352</v>
      </c>
      <c r="Z12" s="61">
        <f>'Deuda Externa dólares'!Z12*Z91</f>
        <v>6055814.6773163695</v>
      </c>
      <c r="AA12" s="54">
        <f>+Z12/Z7</f>
        <v>0.89333832679711789</v>
      </c>
      <c r="AB12" s="61">
        <f>'Deuda Externa dólares'!AB12*AB91</f>
        <v>6125001.7609633487</v>
      </c>
      <c r="AC12" s="54">
        <f>+AB12/AB7</f>
        <v>0.89434036297896302</v>
      </c>
      <c r="AD12" s="61">
        <f>'Deuda Externa dólares'!AD12*AD91</f>
        <v>6115509.3803009354</v>
      </c>
      <c r="AE12" s="54">
        <f>+AD12/AD7</f>
        <v>0.89422427622084444</v>
      </c>
      <c r="AF12" s="60">
        <f>'Deuda Externa dólares'!AF12*AF91</f>
        <v>6475128.1562940516</v>
      </c>
      <c r="AG12" s="52">
        <f>+AF12/AF7</f>
        <v>0.87493427322399897</v>
      </c>
      <c r="AH12" s="60">
        <f>'Deuda Externa dólares'!AH12*AH91</f>
        <v>6681355.8054333935</v>
      </c>
      <c r="AI12" s="52">
        <f>+AH12/AH7</f>
        <v>0.88151299145496309</v>
      </c>
      <c r="AJ12" s="60">
        <f>'Deuda Externa dólares'!AJ12*AJ91</f>
        <v>6884501.9664014801</v>
      </c>
      <c r="AK12" s="52">
        <f>+AJ12/AJ7</f>
        <v>0.88113855857942902</v>
      </c>
      <c r="AL12" s="60">
        <f>'Deuda Externa dólares'!AL12*AL91</f>
        <v>6920781.812587237</v>
      </c>
      <c r="AM12" s="52">
        <f>+AL12/AL7</f>
        <v>0.88313626358134845</v>
      </c>
      <c r="AN12" s="60">
        <f>'Deuda Externa dólares'!AN12*AN91</f>
        <v>6925440.5959616564</v>
      </c>
      <c r="AO12" s="52">
        <f>+AN12/AN7</f>
        <v>0.88665436565627354</v>
      </c>
      <c r="AP12" s="61">
        <f>'Deuda Externa dólares'!AP12*AP91</f>
        <v>6814377.659836825</v>
      </c>
      <c r="AQ12" s="54">
        <f>+AP12/AP7</f>
        <v>0.88890523398806964</v>
      </c>
      <c r="AR12" s="61">
        <f>'Deuda Externa dólares'!AR12*AR91</f>
        <v>6524529.5733777769</v>
      </c>
      <c r="AS12" s="54">
        <f>+AR12/AR7</f>
        <v>0.89142314946797929</v>
      </c>
      <c r="AT12" s="61">
        <f>'Deuda Externa dólares'!AT12*AT91</f>
        <v>6410112.8531204639</v>
      </c>
      <c r="AU12" s="54">
        <f>+AT12/AT7</f>
        <v>0.88363579662068392</v>
      </c>
      <c r="AV12" s="61">
        <f>'Deuda Externa dólares'!AV12*AV91</f>
        <v>6263129.3238674318</v>
      </c>
      <c r="AW12" s="54">
        <f>+AV12/AV7</f>
        <v>0.86089901247917433</v>
      </c>
      <c r="AX12" s="61">
        <f>'Deuda Externa dólares'!AX12*AX91</f>
        <v>6192598.3366271416</v>
      </c>
      <c r="AY12" s="54">
        <f>+AX12/AX7</f>
        <v>0.85892040442378403</v>
      </c>
      <c r="AZ12" s="61">
        <f>'Deuda Externa dólares'!AZ12*AZ91</f>
        <v>5220016.6647975864</v>
      </c>
      <c r="BA12" s="54">
        <f>+AZ12/AZ7</f>
        <v>0.84430588133396101</v>
      </c>
      <c r="BB12" s="61">
        <f>'Deuda Externa dólares'!BB12*BB91</f>
        <v>5280606.8317172555</v>
      </c>
      <c r="BC12" s="54">
        <f>+BB12/BB7</f>
        <v>0.84732392555023717</v>
      </c>
      <c r="BD12" s="61">
        <f>'Deuda Externa dólares'!BD12*BD91</f>
        <v>5090084.5076158168</v>
      </c>
      <c r="BE12" s="54">
        <f>+BD12/BD7</f>
        <v>0.84524661286828962</v>
      </c>
      <c r="BF12" s="61">
        <f>'Deuda Externa dólares'!BF12*BF91</f>
        <v>5955308.8150821077</v>
      </c>
      <c r="BG12" s="54">
        <f>+BF12/BF7</f>
        <v>0.86358674624429688</v>
      </c>
      <c r="BH12" s="61">
        <f>'Deuda Externa dólares'!BH12*BH91</f>
        <v>5926780.4618614409</v>
      </c>
      <c r="BI12" s="54">
        <f>+BH12/BH7</f>
        <v>0.86582153207219026</v>
      </c>
      <c r="BJ12" s="61">
        <f>'Deuda Externa dólares'!BJ12*BJ91</f>
        <v>5967073.8487224244</v>
      </c>
      <c r="BK12" s="54">
        <f>+BJ12/BJ7</f>
        <v>0.8655362700571726</v>
      </c>
      <c r="BL12" s="61">
        <f>'Deuda Externa dólares'!BL12*BL91</f>
        <v>5961412.3178811437</v>
      </c>
      <c r="BM12" s="54">
        <f>+BL12/BL7</f>
        <v>0.84583445197150442</v>
      </c>
      <c r="BN12" s="61">
        <f>'Deuda Externa dólares'!BN12*BN91</f>
        <v>5858399.4017485548</v>
      </c>
      <c r="BO12" s="54">
        <f>+BN12/BN7</f>
        <v>0.84715584554951984</v>
      </c>
      <c r="BP12" s="61">
        <f>'Deuda Externa dólares'!BP12*BP91</f>
        <v>5886244.4073718144</v>
      </c>
      <c r="BQ12" s="54">
        <f>+BP12/BP7</f>
        <v>0.84894977810462391</v>
      </c>
      <c r="BR12" s="61">
        <f>'Deuda Externa dólares'!BR12*BR91</f>
        <v>5820541.5935948631</v>
      </c>
      <c r="BS12" s="54">
        <f>+BR12/BR7</f>
        <v>0.84559820688858744</v>
      </c>
      <c r="BT12" s="61">
        <f>'Deuda Externa dólares'!BT12*BT91</f>
        <v>6655257.3660586672</v>
      </c>
      <c r="BU12" s="54">
        <f>+BT12/BT7</f>
        <v>0.85993889196498752</v>
      </c>
      <c r="BV12" s="61">
        <f>'Deuda Externa dólares'!BV12*BV91</f>
        <v>6504816.6939061461</v>
      </c>
      <c r="BW12" s="54">
        <f>+BV12/BV7</f>
        <v>0.8628701218382373</v>
      </c>
      <c r="BX12" s="61">
        <f>'Deuda Externa dólares'!BX12*BX91</f>
        <v>6361260.1154975994</v>
      </c>
      <c r="BY12" s="54">
        <f>+BX12/BX7</f>
        <v>0.81031175385954168</v>
      </c>
      <c r="BZ12" s="60">
        <f>'Deuda Externa dólares'!BZ12*BZ91</f>
        <v>6326042.8511041291</v>
      </c>
      <c r="CA12" s="52">
        <f>+BZ12/BZ7</f>
        <v>0.81038666321636643</v>
      </c>
      <c r="CB12" s="60">
        <f>'Deuda Externa dólares'!CB12*CB91</f>
        <v>5995517.7112665465</v>
      </c>
      <c r="CC12" s="52">
        <f>+CB12/CB7</f>
        <v>0.79127016897205094</v>
      </c>
      <c r="CD12" s="61">
        <f>'Deuda Externa dólares'!CD12*CD91</f>
        <v>6057584.3736677673</v>
      </c>
      <c r="CE12" s="54">
        <f>+CD12/CD7</f>
        <v>0.79226227935655358</v>
      </c>
      <c r="CF12" s="61">
        <f>'Deuda Externa dólares'!CF12*CF91</f>
        <v>6173430.7229715334</v>
      </c>
      <c r="CG12" s="54">
        <f>+CF12/CF7</f>
        <v>0.77348859751301269</v>
      </c>
      <c r="CH12" s="61">
        <f>'Deuda Externa dólares'!CH12*CH91</f>
        <v>6147697.4763265988</v>
      </c>
      <c r="CI12" s="54">
        <f>+CH12/CH7</f>
        <v>0.74943438368124338</v>
      </c>
      <c r="CJ12" s="61">
        <f>'Deuda Externa dólares'!CJ12*CJ91</f>
        <v>6095582.4435863895</v>
      </c>
      <c r="CK12" s="54">
        <f>+CJ12/CJ7</f>
        <v>0.74748153987730492</v>
      </c>
      <c r="CL12" s="61">
        <f>'Deuda Externa dólares'!CL12*CL91</f>
        <v>6045179.9155665245</v>
      </c>
      <c r="CM12" s="54">
        <f>+CL12/CL7</f>
        <v>0.74470408421901846</v>
      </c>
      <c r="CN12" s="61">
        <f>'Deuda Externa dólares'!CN12*CN91</f>
        <v>6003275.0313793579</v>
      </c>
      <c r="CO12" s="54">
        <f>+CN12/CN7</f>
        <v>0.74598837981792121</v>
      </c>
      <c r="CP12" s="61">
        <f>'Deuda Externa dólares'!CP12*CP91</f>
        <v>5933549.9991578124</v>
      </c>
      <c r="CQ12" s="54">
        <f>+CP12/CP7</f>
        <v>0.74821969363070595</v>
      </c>
      <c r="CR12" s="61">
        <f>'Deuda Externa dólares'!CR12*CR91</f>
        <v>5494193.5410846304</v>
      </c>
      <c r="CS12" s="54">
        <f>+CR12/CR7</f>
        <v>0.69843746265291606</v>
      </c>
      <c r="CT12" s="61">
        <f>'Deuda Externa dólares'!CT12*CT91</f>
        <v>5513150.8484744364</v>
      </c>
      <c r="CU12" s="54">
        <f>+CT12/CT7</f>
        <v>0.70520798614520963</v>
      </c>
      <c r="CV12" s="61">
        <f>'Deuda Externa dólares'!CV12*CV91</f>
        <v>5503747.8477658499</v>
      </c>
      <c r="CW12" s="54">
        <f>+CV12/CV7</f>
        <v>0.70572048978156232</v>
      </c>
      <c r="CX12" s="61">
        <f>'Deuda Externa dólares'!CX12*CX91</f>
        <v>5453667.4170495085</v>
      </c>
      <c r="CY12" s="54">
        <f>+CX12/CX7</f>
        <v>0.70465547283065999</v>
      </c>
      <c r="CZ12" s="61">
        <f>'Deuda Externa dólares'!CZ12*CZ91</f>
        <v>5270843.5167368483</v>
      </c>
      <c r="DA12" s="54">
        <f>+CZ12/CZ7</f>
        <v>0.68482815530097163</v>
      </c>
      <c r="DB12" s="61">
        <f>'Deuda Externa dólares'!DB12*DB91</f>
        <v>5046797.2718832744</v>
      </c>
      <c r="DC12" s="54">
        <f>+DB12/DB7</f>
        <v>0.66913275054328514</v>
      </c>
      <c r="DD12" s="61">
        <f>'Deuda Externa dólares'!DD12*DD91</f>
        <v>5048887.8674031766</v>
      </c>
      <c r="DE12" s="54">
        <f>+DD12/DD7</f>
        <v>0.669559070343685</v>
      </c>
      <c r="DF12" s="61">
        <f>'Deuda Externa dólares'!DF12*DF91</f>
        <v>5057560.2992068501</v>
      </c>
      <c r="DG12" s="54">
        <f>+DF12/DF7</f>
        <v>0.67141078777529117</v>
      </c>
      <c r="DH12" s="62">
        <f>'Deuda Externa dólares'!DH12*DH91</f>
        <v>4853850.0732766418</v>
      </c>
      <c r="DI12" s="58">
        <f>+DH12/DH7</f>
        <v>0.64606045295257586</v>
      </c>
      <c r="DJ12" s="61"/>
    </row>
    <row r="13" spans="1:114">
      <c r="A13" s="98" t="s">
        <v>53</v>
      </c>
      <c r="B13" s="64">
        <f>+B12/B72</f>
        <v>0.14677719843662143</v>
      </c>
      <c r="C13" s="65"/>
      <c r="D13" s="66"/>
      <c r="E13" s="67"/>
      <c r="F13" s="66"/>
      <c r="G13" s="67"/>
      <c r="H13" s="66"/>
      <c r="I13" s="67"/>
      <c r="J13" s="66"/>
      <c r="K13" s="67"/>
      <c r="L13" s="66"/>
      <c r="M13" s="67"/>
      <c r="N13" s="66"/>
      <c r="O13" s="67"/>
      <c r="P13" s="66"/>
      <c r="Q13" s="67"/>
      <c r="R13" s="66"/>
      <c r="S13" s="67"/>
      <c r="T13" s="66"/>
      <c r="U13" s="67"/>
      <c r="V13" s="66"/>
      <c r="W13" s="67"/>
      <c r="X13" s="66"/>
      <c r="Y13" s="67"/>
      <c r="Z13" s="66">
        <f>+Z12/Z72</f>
        <v>0.15016913854728431</v>
      </c>
      <c r="AA13" s="67"/>
      <c r="AB13" s="66">
        <v>0</v>
      </c>
      <c r="AC13" s="67"/>
      <c r="AD13" s="66">
        <v>0</v>
      </c>
      <c r="AE13" s="67"/>
      <c r="AF13" s="64">
        <v>0</v>
      </c>
      <c r="AG13" s="65"/>
      <c r="AH13" s="64">
        <v>0</v>
      </c>
      <c r="AI13" s="65"/>
      <c r="AJ13" s="64">
        <v>0</v>
      </c>
      <c r="AK13" s="65"/>
      <c r="AL13" s="64">
        <v>0</v>
      </c>
      <c r="AM13" s="65"/>
      <c r="AN13" s="64">
        <v>0</v>
      </c>
      <c r="AO13" s="65"/>
      <c r="AP13" s="66">
        <v>0</v>
      </c>
      <c r="AQ13" s="67"/>
      <c r="AR13" s="66">
        <v>0</v>
      </c>
      <c r="AS13" s="67"/>
      <c r="AT13" s="66">
        <v>0</v>
      </c>
      <c r="AU13" s="67"/>
      <c r="AV13" s="66">
        <v>0</v>
      </c>
      <c r="AW13" s="67"/>
      <c r="AX13" s="66">
        <f>+AX12/AX72</f>
        <v>0.13819669966006645</v>
      </c>
      <c r="AY13" s="67"/>
      <c r="AZ13" s="68" t="e">
        <f>+AZ12/AZ72</f>
        <v>#DIV/0!</v>
      </c>
      <c r="BA13" s="67"/>
      <c r="BB13" s="68" t="e">
        <f>+BB12/BB72</f>
        <v>#DIV/0!</v>
      </c>
      <c r="BC13" s="67"/>
      <c r="BD13" s="68" t="e">
        <f>+BD12/BD72</f>
        <v>#DIV/0!</v>
      </c>
      <c r="BE13" s="67"/>
      <c r="BF13" s="68" t="e">
        <f>+BF12/BF72</f>
        <v>#DIV/0!</v>
      </c>
      <c r="BG13" s="67"/>
      <c r="BH13" s="68" t="e">
        <f>+BH12/BH72</f>
        <v>#DIV/0!</v>
      </c>
      <c r="BI13" s="67"/>
      <c r="BJ13" s="68" t="e">
        <f>+BJ12/BJ72</f>
        <v>#DIV/0!</v>
      </c>
      <c r="BK13" s="67"/>
      <c r="BL13" s="68" t="e">
        <f>+BL12/BL72</f>
        <v>#DIV/0!</v>
      </c>
      <c r="BM13" s="67"/>
      <c r="BN13" s="68" t="e">
        <f>+BN12/BN72</f>
        <v>#DIV/0!</v>
      </c>
      <c r="BO13" s="67"/>
      <c r="BP13" s="68"/>
      <c r="BQ13" s="67"/>
      <c r="BR13" s="68"/>
      <c r="BS13" s="67"/>
      <c r="BT13" s="68"/>
      <c r="BU13" s="67"/>
      <c r="BV13" s="66">
        <f>+BV12/BV72</f>
        <v>0.13822603697470737</v>
      </c>
      <c r="BW13" s="67"/>
      <c r="BX13" s="66"/>
      <c r="BY13" s="67"/>
      <c r="BZ13" s="64"/>
      <c r="CA13" s="65"/>
      <c r="CB13" s="64"/>
      <c r="CC13" s="65"/>
      <c r="CD13" s="66"/>
      <c r="CE13" s="67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6"/>
      <c r="CQ13" s="67"/>
      <c r="CR13" s="66"/>
      <c r="CS13" s="67"/>
      <c r="CT13" s="66">
        <f>+CT12/CT72</f>
        <v>0.11224770295320138</v>
      </c>
      <c r="CU13" s="67"/>
      <c r="CV13" s="68" t="e">
        <f>+CV12/CV72</f>
        <v>#VALUE!</v>
      </c>
      <c r="CW13" s="67"/>
      <c r="CX13" s="68" t="e">
        <f>+CX12/CX72</f>
        <v>#VALUE!</v>
      </c>
      <c r="CY13" s="67"/>
      <c r="CZ13" s="68" t="e">
        <f>+CZ12/CZ72</f>
        <v>#VALUE!</v>
      </c>
      <c r="DA13" s="67"/>
      <c r="DB13" s="68" t="e">
        <f>+DB12/DB72</f>
        <v>#VALUE!</v>
      </c>
      <c r="DC13" s="67"/>
      <c r="DD13" s="458" t="e">
        <f>+DD12/DD72</f>
        <v>#VALUE!</v>
      </c>
      <c r="DE13" s="67"/>
      <c r="DF13" s="458" t="e">
        <f>+DF12/DF72</f>
        <v>#VALUE!</v>
      </c>
      <c r="DG13" s="67"/>
      <c r="DH13" s="451" t="e">
        <f>+DH12/DH72</f>
        <v>#VALUE!</v>
      </c>
      <c r="DI13" s="70"/>
      <c r="DJ13" s="61"/>
    </row>
    <row r="14" spans="1:114">
      <c r="A14" s="92" t="s">
        <v>155</v>
      </c>
      <c r="B14" s="60">
        <f>+'Deuda Externa dólares'!B14*'Deuda Externa colones'!B91</f>
        <v>541140.03896304383</v>
      </c>
      <c r="C14" s="71">
        <f>+B14/B7</f>
        <v>9.1752707797926131E-2</v>
      </c>
      <c r="D14" s="61">
        <f>+'Deuda Externa dólares'!D14*'Deuda Externa colones'!D91</f>
        <v>539355.55974333826</v>
      </c>
      <c r="E14" s="72">
        <f>+D14/D7</f>
        <v>9.1566773470103918E-2</v>
      </c>
      <c r="F14" s="61">
        <f>+'Deuda Externa dólares'!F14*'Deuda Externa colones'!F91</f>
        <v>537827.99633457256</v>
      </c>
      <c r="G14" s="72">
        <f>+F14/F7</f>
        <v>9.1050255673491537E-2</v>
      </c>
      <c r="H14" s="61">
        <f>+'Deuda Externa dólares'!H14*'Deuda Externa colones'!H91</f>
        <v>522978.0960370705</v>
      </c>
      <c r="I14" s="72">
        <f>+H14/H7</f>
        <v>8.8988823414771073E-2</v>
      </c>
      <c r="J14" s="61">
        <f>+'Deuda Externa dólares'!J14*'Deuda Externa colones'!J91</f>
        <v>533243.52103014931</v>
      </c>
      <c r="K14" s="72">
        <f>+J14/J7</f>
        <v>9.0326888366428298E-2</v>
      </c>
      <c r="L14" s="61">
        <f>+'Deuda Externa dólares'!L14*'Deuda Externa colones'!L91</f>
        <v>541594.97561160626</v>
      </c>
      <c r="M14" s="72">
        <f>+L14/L7</f>
        <v>9.0606487961485391E-2</v>
      </c>
      <c r="N14" s="61">
        <f>+'Deuda Externa dólares'!N14*'Deuda Externa colones'!N91</f>
        <v>532776.90149123501</v>
      </c>
      <c r="O14" s="72">
        <f>+N14/N7</f>
        <v>8.6397259946601898E-2</v>
      </c>
      <c r="P14" s="61">
        <f>+'Deuda Externa dólares'!P14*'Deuda Externa colones'!P91</f>
        <v>718222.43556478922</v>
      </c>
      <c r="Q14" s="72">
        <f>+P14/P7</f>
        <v>0.11277995943074846</v>
      </c>
      <c r="R14" s="61">
        <f>+'Deuda Externa dólares'!R14*'Deuda Externa colones'!R91</f>
        <v>721027.77251073148</v>
      </c>
      <c r="S14" s="72">
        <f>+R14/R7</f>
        <v>0.11252602751953092</v>
      </c>
      <c r="T14" s="61">
        <f>+'Deuda Externa dólares'!T14*'Deuda Externa colones'!T91</f>
        <v>713639.84639071254</v>
      </c>
      <c r="U14" s="72">
        <f>+T14/T7</f>
        <v>0.11113424228977632</v>
      </c>
      <c r="V14" s="61">
        <f>+'Deuda Externa dólares'!V14*'Deuda Externa colones'!V91</f>
        <v>729950.11934008379</v>
      </c>
      <c r="W14" s="72">
        <f>+V14/V7</f>
        <v>0.11172588156568532</v>
      </c>
      <c r="X14" s="61">
        <f>+'Deuda Externa dólares'!X14*'Deuda Externa colones'!X91</f>
        <v>712714.07050112437</v>
      </c>
      <c r="Y14" s="72">
        <f>+X14/X7</f>
        <v>0.11074897080746642</v>
      </c>
      <c r="Z14" s="61">
        <f>+'Deuda Externa dólares'!Z14*'Deuda Externa colones'!Z91</f>
        <v>723044.45775315852</v>
      </c>
      <c r="AA14" s="72">
        <f>+Z14/Z7</f>
        <v>0.10666167320288218</v>
      </c>
      <c r="AB14" s="61">
        <f>+'Deuda Externa dólares'!AB14*'Deuda Externa colones'!AB91</f>
        <v>723623.23071381019</v>
      </c>
      <c r="AC14" s="72">
        <f>+AB14/AB7</f>
        <v>0.10565963702103685</v>
      </c>
      <c r="AD14" s="61">
        <f>+'Deuda Externa dólares'!AD14*'Deuda Externa colones'!AD91</f>
        <v>723389.4764223434</v>
      </c>
      <c r="AE14" s="72">
        <f>+AD14/AD7</f>
        <v>0.10577572377915542</v>
      </c>
      <c r="AF14" s="60">
        <f>+'Deuda Externa dólares'!AF14*'Deuda Externa colones'!AF91</f>
        <v>925574.22153622133</v>
      </c>
      <c r="AG14" s="71">
        <f>+AF14/AF7</f>
        <v>0.12506572677600092</v>
      </c>
      <c r="AH14" s="60">
        <f>+'Deuda Externa dólares'!AH14*'Deuda Externa colones'!AH91</f>
        <v>898062.61516823515</v>
      </c>
      <c r="AI14" s="71">
        <f>+AH14/AH7</f>
        <v>0.11848700854503688</v>
      </c>
      <c r="AJ14" s="60">
        <f>+'Deuda Externa dólares'!AJ14*'Deuda Externa colones'!AJ91</f>
        <v>928686.88950407715</v>
      </c>
      <c r="AK14" s="71">
        <f>+AJ14/AJ7</f>
        <v>0.11886144142057109</v>
      </c>
      <c r="AL14" s="60">
        <f>+'Deuda Externa dólares'!AL14*'Deuda Externa colones'!AL91</f>
        <v>915813.84992316295</v>
      </c>
      <c r="AM14" s="71">
        <f>+AL14/AL7</f>
        <v>0.11686373641865148</v>
      </c>
      <c r="AN14" s="60">
        <f>+'Deuda Externa dólares'!AN14*'Deuda Externa colones'!AN91</f>
        <v>885315.05382941465</v>
      </c>
      <c r="AO14" s="71">
        <f>+AN14/AN7</f>
        <v>0.11334563434372651</v>
      </c>
      <c r="AP14" s="61">
        <f>+'Deuda Externa dólares'!AP14*'Deuda Externa colones'!AP91</f>
        <v>851656.24263458734</v>
      </c>
      <c r="AQ14" s="72">
        <f>+AP14/AP7</f>
        <v>0.11109476601193043</v>
      </c>
      <c r="AR14" s="61">
        <f>+'Deuda Externa dólares'!AR14*'Deuda Externa colones'!AR91</f>
        <v>794698.76085581095</v>
      </c>
      <c r="AS14" s="72">
        <f>+AR14/AR7</f>
        <v>0.10857685053202067</v>
      </c>
      <c r="AT14" s="61">
        <f>+'Deuda Externa dólares'!AT14*'Deuda Externa colones'!AT91</f>
        <v>844134.74259132054</v>
      </c>
      <c r="AU14" s="72">
        <f>+AT14/AT7</f>
        <v>0.11636420337931605</v>
      </c>
      <c r="AV14" s="61">
        <f>+'Deuda Externa dólares'!AV14*'Deuda Externa colones'!AV91</f>
        <v>1011974.0658218906</v>
      </c>
      <c r="AW14" s="72">
        <f>+AV14/AV7</f>
        <v>0.13910098752082561</v>
      </c>
      <c r="AX14" s="61">
        <f>+'Deuda Externa dólares'!AX14*'Deuda Externa colones'!AX91</f>
        <v>1017148.113373092</v>
      </c>
      <c r="AY14" s="72">
        <f>+AX14/AX7</f>
        <v>0.14107959557621602</v>
      </c>
      <c r="AZ14" s="61">
        <f>+'Deuda Externa dólares'!AZ14*'Deuda Externa colones'!AZ91</f>
        <v>962596.50917465042</v>
      </c>
      <c r="BA14" s="72">
        <f>+AZ14/AZ7</f>
        <v>0.15569411866603919</v>
      </c>
      <c r="BB14" s="61">
        <f>+'Deuda Externa dólares'!BB14*'Deuda Externa colones'!BB91</f>
        <v>951492.45461898588</v>
      </c>
      <c r="BC14" s="72">
        <f>+BB14/BB7</f>
        <v>0.15267607444976283</v>
      </c>
      <c r="BD14" s="61">
        <f>+'Deuda Externa dólares'!BD14*'Deuda Externa colones'!BD91</f>
        <v>931926.61922318279</v>
      </c>
      <c r="BE14" s="72">
        <f>+BD14/BD7</f>
        <v>0.1547533871317103</v>
      </c>
      <c r="BF14" s="61">
        <f>+'Deuda Externa dólares'!BF14*'Deuda Externa colones'!BF91</f>
        <v>940708.10618434241</v>
      </c>
      <c r="BG14" s="72">
        <f>+BF14/BF7</f>
        <v>0.13641325375570304</v>
      </c>
      <c r="BH14" s="61">
        <f>+'Deuda Externa dólares'!BH14*'Deuda Externa colones'!BH91</f>
        <v>918487.57816609624</v>
      </c>
      <c r="BI14" s="72">
        <f>+BH14/BH7</f>
        <v>0.1341784679278098</v>
      </c>
      <c r="BJ14" s="61">
        <f>+'Deuda Externa dólares'!BJ14*'Deuda Externa colones'!BJ91</f>
        <v>927003.33226996951</v>
      </c>
      <c r="BK14" s="72">
        <f>+BJ14/BJ7</f>
        <v>0.13446372994282729</v>
      </c>
      <c r="BL14" s="61">
        <f>+'Deuda Externa dólares'!BL14*'Deuda Externa colones'!BL91</f>
        <v>1086553.5151326892</v>
      </c>
      <c r="BM14" s="72">
        <f>+BL14/BL7</f>
        <v>0.15416554802849547</v>
      </c>
      <c r="BN14" s="61">
        <f>+'Deuda Externa dólares'!BN14*'Deuda Externa colones'!BN91</f>
        <v>1056974.4725217919</v>
      </c>
      <c r="BO14" s="72">
        <f>+BN14/BN7</f>
        <v>0.15284415445048011</v>
      </c>
      <c r="BP14" s="61">
        <f>+'Deuda Externa dólares'!BP14*'Deuda Externa colones'!BP91</f>
        <v>1047315.8092449079</v>
      </c>
      <c r="BQ14" s="72">
        <f>+BP14/BP7</f>
        <v>0.15105022189537612</v>
      </c>
      <c r="BR14" s="61">
        <f>+'Deuda Externa dólares'!BR14*'Deuda Externa colones'!BR91</f>
        <v>1062800.3366249041</v>
      </c>
      <c r="BS14" s="72">
        <f>+BR14/BR7</f>
        <v>0.15440179311141264</v>
      </c>
      <c r="BT14" s="61">
        <f>+'Deuda Externa dólares'!BT14*'Deuda Externa colones'!BT91</f>
        <v>1083963.9068054941</v>
      </c>
      <c r="BU14" s="72">
        <f>+BT14/BT7</f>
        <v>0.14006110803501248</v>
      </c>
      <c r="BV14" s="61">
        <f>+'Deuda Externa dólares'!BV14*'Deuda Externa colones'!BV91</f>
        <v>1033764.7556965409</v>
      </c>
      <c r="BW14" s="72">
        <f>+BV14/BV7</f>
        <v>0.1371298781617627</v>
      </c>
      <c r="BX14" s="61">
        <f>+'Deuda Externa dólares'!BX14*'Deuda Externa colones'!BX91</f>
        <v>1408631.467683088</v>
      </c>
      <c r="BY14" s="72">
        <f>+BX14/BX7</f>
        <v>0.17943467401045535</v>
      </c>
      <c r="BZ14" s="60">
        <f>+'Deuda Externa dólares'!BZ14*'Deuda Externa colones'!BZ91</f>
        <v>1399665.7100810164</v>
      </c>
      <c r="CA14" s="71">
        <f>+BZ14/BZ7</f>
        <v>0.17930172955008497</v>
      </c>
      <c r="CB14" s="60">
        <f>+'Deuda Externa dólares'!CB14*'Deuda Externa colones'!CB91</f>
        <v>1329699.2176513814</v>
      </c>
      <c r="CC14" s="71">
        <f>+CB14/CB7</f>
        <v>0.17548965332148886</v>
      </c>
      <c r="CD14" s="61">
        <f>+'Deuda Externa dólares'!CD14*'Deuda Externa colones'!CD91</f>
        <v>1336485.2113021826</v>
      </c>
      <c r="CE14" s="72">
        <f>+CD14/CD7</f>
        <v>0.17479687520909892</v>
      </c>
      <c r="CF14" s="61">
        <f>+'Deuda Externa dólares'!CF14*'Deuda Externa colones'!CF91</f>
        <v>1401790.9095100383</v>
      </c>
      <c r="CG14" s="72">
        <f>+CF14/CF7</f>
        <v>0.17563480230997155</v>
      </c>
      <c r="CH14" s="61">
        <f>+'Deuda Externa dólares'!CH14*'Deuda Externa colones'!CH91</f>
        <v>1622792.9141505354</v>
      </c>
      <c r="CI14" s="72">
        <f>+CH14/CH7</f>
        <v>0.19782639144849254</v>
      </c>
      <c r="CJ14" s="61">
        <f>+'Deuda Externa dólares'!CJ14*'Deuda Externa colones'!CJ91</f>
        <v>1626618.2891553836</v>
      </c>
      <c r="CK14" s="72">
        <f>+CJ14/CJ7</f>
        <v>0.19946693442720254</v>
      </c>
      <c r="CL14" s="61">
        <f>+'Deuda Externa dólares'!CL14*'Deuda Externa colones'!CL91</f>
        <v>1639753.8557647939</v>
      </c>
      <c r="CM14" s="72">
        <f>+CL14/CL7</f>
        <v>0.20200083546851505</v>
      </c>
      <c r="CN14" s="61">
        <f>+'Deuda Externa dólares'!CN14*'Deuda Externa colones'!CN91</f>
        <v>1611509.8852365185</v>
      </c>
      <c r="CO14" s="72">
        <f>+CN14/CN7</f>
        <v>0.20025196947738963</v>
      </c>
      <c r="CP14" s="61">
        <f>+'Deuda Externa dólares'!CP14*'Deuda Externa colones'!CP91</f>
        <v>1564048.3048852682</v>
      </c>
      <c r="CQ14" s="72">
        <f>+CP14/CP7</f>
        <v>0.19722623786282778</v>
      </c>
      <c r="CR14" s="61">
        <f>+'Deuda Externa dólares'!CR14*'Deuda Externa colones'!CR91</f>
        <v>1939587.7393172397</v>
      </c>
      <c r="CS14" s="72">
        <f>+CR14/CR7</f>
        <v>0.24656589344939706</v>
      </c>
      <c r="CT14" s="61">
        <f>+'Deuda Externa dólares'!CT14*'Deuda Externa colones'!CT91</f>
        <v>1871988.9125803835</v>
      </c>
      <c r="CU14" s="72">
        <f>+CT14/CT7</f>
        <v>0.23945318519486442</v>
      </c>
      <c r="CV14" s="61">
        <f>+'Deuda Externa dólares'!CV14*'Deuda Externa colones'!CV91</f>
        <v>1862390.5745388269</v>
      </c>
      <c r="CW14" s="72">
        <f>+CV14/CV7</f>
        <v>0.23880585099145382</v>
      </c>
      <c r="CX14" s="61">
        <f>+'Deuda Externa dólares'!CX14*'Deuda Externa colones'!CX91</f>
        <v>1853187.2616084595</v>
      </c>
      <c r="CY14" s="72">
        <f>+CX14/CX7</f>
        <v>0.23944594457484325</v>
      </c>
      <c r="CZ14" s="61">
        <f>+'Deuda Externa dólares'!CZ14*'Deuda Externa colones'!CZ91</f>
        <v>1846978.1805978818</v>
      </c>
      <c r="DA14" s="72">
        <f>+CZ14/CZ7</f>
        <v>0.23997347982037268</v>
      </c>
      <c r="DB14" s="61">
        <f>+'Deuda Externa dólares'!DB14*'Deuda Externa colones'!DB91</f>
        <v>1917441.9053493238</v>
      </c>
      <c r="DC14" s="72">
        <f>+DB14/DB7</f>
        <v>0.25422522582417395</v>
      </c>
      <c r="DD14" s="61">
        <f>+'Deuda Externa dólares'!DD14*'Deuda Externa colones'!DD91</f>
        <v>1913671.3466152127</v>
      </c>
      <c r="DE14" s="72">
        <f>+DD14/DD7</f>
        <v>0.25378183105541147</v>
      </c>
      <c r="DF14" s="61">
        <f>+'Deuda Externa dólares'!DF14*'Deuda Externa colones'!DF91</f>
        <v>1897119.0021499214</v>
      </c>
      <c r="DG14" s="72">
        <f>+DF14/DF7</f>
        <v>0.25184992138140355</v>
      </c>
      <c r="DH14" s="62">
        <f>+'Deuda Externa dólares'!DH14*'Deuda Externa colones'!DH91</f>
        <v>1869072.4130396175</v>
      </c>
      <c r="DI14" s="73">
        <f>+DH14/DH7</f>
        <v>0.24877854724391624</v>
      </c>
      <c r="DJ14" s="61"/>
    </row>
    <row r="15" spans="1:114">
      <c r="A15" s="98" t="s">
        <v>53</v>
      </c>
      <c r="B15" s="64">
        <f>+B14/B72</f>
        <v>1.4827685714208944E-2</v>
      </c>
      <c r="C15" s="65"/>
      <c r="D15" s="66"/>
      <c r="E15" s="67"/>
      <c r="F15" s="66"/>
      <c r="G15" s="67"/>
      <c r="H15" s="66"/>
      <c r="I15" s="67"/>
      <c r="J15" s="66"/>
      <c r="K15" s="67"/>
      <c r="L15" s="66"/>
      <c r="M15" s="67"/>
      <c r="N15" s="66"/>
      <c r="O15" s="67"/>
      <c r="P15" s="66"/>
      <c r="Q15" s="67"/>
      <c r="R15" s="66"/>
      <c r="S15" s="67"/>
      <c r="T15" s="66"/>
      <c r="U15" s="67"/>
      <c r="V15" s="66"/>
      <c r="W15" s="67"/>
      <c r="X15" s="66"/>
      <c r="Y15" s="67"/>
      <c r="Z15" s="66">
        <f>+Z14/Z72</f>
        <v>1.7929703786823414E-2</v>
      </c>
      <c r="AA15" s="67"/>
      <c r="AB15" s="66">
        <v>0</v>
      </c>
      <c r="AC15" s="67"/>
      <c r="AD15" s="66">
        <v>0</v>
      </c>
      <c r="AE15" s="67"/>
      <c r="AF15" s="64">
        <v>0</v>
      </c>
      <c r="AG15" s="65"/>
      <c r="AH15" s="64">
        <v>0</v>
      </c>
      <c r="AI15" s="65"/>
      <c r="AJ15" s="64">
        <v>0</v>
      </c>
      <c r="AK15" s="65"/>
      <c r="AL15" s="64">
        <v>0</v>
      </c>
      <c r="AM15" s="65"/>
      <c r="AN15" s="64">
        <v>0</v>
      </c>
      <c r="AO15" s="65"/>
      <c r="AP15" s="66">
        <v>0</v>
      </c>
      <c r="AQ15" s="67"/>
      <c r="AR15" s="66">
        <v>0</v>
      </c>
      <c r="AS15" s="67"/>
      <c r="AT15" s="66">
        <v>0</v>
      </c>
      <c r="AU15" s="67"/>
      <c r="AV15" s="66">
        <v>0</v>
      </c>
      <c r="AW15" s="67"/>
      <c r="AX15" s="66">
        <f>+AX14/AX72</f>
        <v>2.2699116702309053E-2</v>
      </c>
      <c r="AY15" s="67"/>
      <c r="AZ15" s="68" t="e">
        <f>+AZ14/AZ72</f>
        <v>#DIV/0!</v>
      </c>
      <c r="BA15" s="67"/>
      <c r="BB15" s="68" t="e">
        <f>+BB14/BB72</f>
        <v>#DIV/0!</v>
      </c>
      <c r="BC15" s="67"/>
      <c r="BD15" s="68" t="e">
        <f>+BD14/BD72</f>
        <v>#DIV/0!</v>
      </c>
      <c r="BE15" s="67"/>
      <c r="BF15" s="68" t="e">
        <f>+BF14/BF72</f>
        <v>#DIV/0!</v>
      </c>
      <c r="BG15" s="67"/>
      <c r="BH15" s="68" t="e">
        <f>+BH14/BH72</f>
        <v>#DIV/0!</v>
      </c>
      <c r="BI15" s="67"/>
      <c r="BJ15" s="68" t="e">
        <f>+BJ14/BJ72</f>
        <v>#DIV/0!</v>
      </c>
      <c r="BK15" s="67"/>
      <c r="BL15" s="68" t="e">
        <f>+BL14/BL72</f>
        <v>#DIV/0!</v>
      </c>
      <c r="BM15" s="67"/>
      <c r="BN15" s="68" t="e">
        <f>+BN14/BN72</f>
        <v>#DIV/0!</v>
      </c>
      <c r="BO15" s="67"/>
      <c r="BP15" s="68"/>
      <c r="BQ15" s="67"/>
      <c r="BR15" s="68"/>
      <c r="BS15" s="67"/>
      <c r="BT15" s="68"/>
      <c r="BU15" s="67"/>
      <c r="BV15" s="66">
        <f>+BV14/BV72</f>
        <v>2.1967291634509067E-2</v>
      </c>
      <c r="BW15" s="67"/>
      <c r="BX15" s="66"/>
      <c r="BY15" s="67"/>
      <c r="BZ15" s="64"/>
      <c r="CA15" s="65"/>
      <c r="CB15" s="64"/>
      <c r="CC15" s="65"/>
      <c r="CD15" s="66"/>
      <c r="CE15" s="67"/>
      <c r="CF15" s="66"/>
      <c r="CG15" s="67"/>
      <c r="CH15" s="66"/>
      <c r="CI15" s="67"/>
      <c r="CJ15" s="66"/>
      <c r="CK15" s="67"/>
      <c r="CL15" s="66"/>
      <c r="CM15" s="67"/>
      <c r="CN15" s="66"/>
      <c r="CO15" s="67"/>
      <c r="CP15" s="66"/>
      <c r="CQ15" s="67"/>
      <c r="CR15" s="66"/>
      <c r="CS15" s="67"/>
      <c r="CT15" s="66">
        <f>+CT14/CT72</f>
        <v>3.8113677852503199E-2</v>
      </c>
      <c r="CU15" s="67"/>
      <c r="CV15" s="68" t="e">
        <f>+CV14/CV72</f>
        <v>#VALUE!</v>
      </c>
      <c r="CW15" s="67"/>
      <c r="CX15" s="68" t="e">
        <f>+CX14/CX72</f>
        <v>#VALUE!</v>
      </c>
      <c r="CY15" s="67"/>
      <c r="CZ15" s="68" t="e">
        <f>+CZ14/CZ72</f>
        <v>#VALUE!</v>
      </c>
      <c r="DA15" s="67"/>
      <c r="DB15" s="68" t="e">
        <f>+DB14/DB72</f>
        <v>#VALUE!</v>
      </c>
      <c r="DC15" s="67"/>
      <c r="DD15" s="458" t="e">
        <f>+DD14/DD72</f>
        <v>#VALUE!</v>
      </c>
      <c r="DE15" s="67"/>
      <c r="DF15" s="458" t="e">
        <f>+DF14/DF72</f>
        <v>#VALUE!</v>
      </c>
      <c r="DG15" s="67"/>
      <c r="DH15" s="451" t="e">
        <f>+DH14/DH72</f>
        <v>#VALUE!</v>
      </c>
      <c r="DI15" s="70"/>
      <c r="DJ15" s="61"/>
    </row>
    <row r="16" spans="1:114">
      <c r="A16" s="98"/>
      <c r="B16" s="64"/>
      <c r="C16" s="65"/>
      <c r="D16" s="66"/>
      <c r="E16" s="67"/>
      <c r="F16" s="66"/>
      <c r="G16" s="67"/>
      <c r="H16" s="66"/>
      <c r="I16" s="67"/>
      <c r="J16" s="66"/>
      <c r="K16" s="67"/>
      <c r="L16" s="66"/>
      <c r="M16" s="67"/>
      <c r="N16" s="66"/>
      <c r="O16" s="67"/>
      <c r="P16" s="66"/>
      <c r="Q16" s="67"/>
      <c r="R16" s="66"/>
      <c r="S16" s="67"/>
      <c r="T16" s="66"/>
      <c r="U16" s="67"/>
      <c r="V16" s="66"/>
      <c r="W16" s="67"/>
      <c r="X16" s="66"/>
      <c r="Y16" s="67"/>
      <c r="Z16" s="66"/>
      <c r="AA16" s="67"/>
      <c r="AB16" s="66"/>
      <c r="AC16" s="67"/>
      <c r="AD16" s="66"/>
      <c r="AE16" s="67"/>
      <c r="AF16" s="64"/>
      <c r="AG16" s="65"/>
      <c r="AH16" s="64"/>
      <c r="AI16" s="65"/>
      <c r="AJ16" s="64"/>
      <c r="AK16" s="65"/>
      <c r="AL16" s="64"/>
      <c r="AM16" s="65"/>
      <c r="AN16" s="64"/>
      <c r="AO16" s="65"/>
      <c r="AP16" s="66"/>
      <c r="AQ16" s="67"/>
      <c r="AR16" s="66"/>
      <c r="AS16" s="67"/>
      <c r="AT16" s="66"/>
      <c r="AU16" s="67"/>
      <c r="AV16" s="66"/>
      <c r="AW16" s="67"/>
      <c r="AX16" s="66"/>
      <c r="AY16" s="67"/>
      <c r="AZ16" s="66"/>
      <c r="BA16" s="67"/>
      <c r="BB16" s="66"/>
      <c r="BC16" s="67"/>
      <c r="BD16" s="66"/>
      <c r="BE16" s="67"/>
      <c r="BF16" s="66"/>
      <c r="BG16" s="67"/>
      <c r="BH16" s="66"/>
      <c r="BI16" s="67"/>
      <c r="BJ16" s="66"/>
      <c r="BK16" s="67"/>
      <c r="BL16" s="66"/>
      <c r="BM16" s="67"/>
      <c r="BN16" s="66"/>
      <c r="BO16" s="67"/>
      <c r="BP16" s="66"/>
      <c r="BQ16" s="67"/>
      <c r="BR16" s="66"/>
      <c r="BS16" s="67"/>
      <c r="BT16" s="66"/>
      <c r="BU16" s="67"/>
      <c r="BV16" s="66"/>
      <c r="BW16" s="67"/>
      <c r="BX16" s="66"/>
      <c r="BY16" s="67"/>
      <c r="BZ16" s="64"/>
      <c r="CA16" s="65"/>
      <c r="CB16" s="64"/>
      <c r="CC16" s="65"/>
      <c r="CD16" s="66"/>
      <c r="CE16" s="67"/>
      <c r="CF16" s="66"/>
      <c r="CG16" s="67"/>
      <c r="CH16" s="66"/>
      <c r="CI16" s="67"/>
      <c r="CJ16" s="66"/>
      <c r="CK16" s="67"/>
      <c r="CL16" s="66"/>
      <c r="CM16" s="67"/>
      <c r="CN16" s="66"/>
      <c r="CO16" s="67"/>
      <c r="CP16" s="66"/>
      <c r="CQ16" s="67"/>
      <c r="CR16" s="66"/>
      <c r="CS16" s="67"/>
      <c r="CT16" s="66"/>
      <c r="CU16" s="67"/>
      <c r="CV16" s="66"/>
      <c r="CW16" s="67"/>
      <c r="CX16" s="66"/>
      <c r="CY16" s="67"/>
      <c r="CZ16" s="66"/>
      <c r="DA16" s="67"/>
      <c r="DB16" s="66"/>
      <c r="DC16" s="67"/>
      <c r="DD16" s="66"/>
      <c r="DE16" s="67"/>
      <c r="DF16" s="66"/>
      <c r="DG16" s="67"/>
      <c r="DH16" s="74"/>
      <c r="DI16" s="70"/>
      <c r="DJ16" s="61"/>
    </row>
    <row r="17" spans="1:114">
      <c r="A17" s="99" t="s">
        <v>156</v>
      </c>
      <c r="B17" s="51">
        <f>+B18+B20+B22</f>
        <v>5897810.0150987897</v>
      </c>
      <c r="C17" s="194">
        <f>+C18+C20+C22</f>
        <v>0.99999999999999578</v>
      </c>
      <c r="D17" s="53">
        <f>+D18+D20+D22</f>
        <v>5890297.7499740617</v>
      </c>
      <c r="E17" s="195">
        <f>+E18+E20+E22</f>
        <v>0.99999999999999911</v>
      </c>
      <c r="F17" s="53">
        <f t="shared" ref="F17:W17" si="0">+F18+F20+F22</f>
        <v>5906935.5967530422</v>
      </c>
      <c r="G17" s="195">
        <f t="shared" si="0"/>
        <v>0.99999999999375322</v>
      </c>
      <c r="H17" s="53">
        <f t="shared" si="0"/>
        <v>5876896.4007929303</v>
      </c>
      <c r="I17" s="195">
        <f t="shared" si="0"/>
        <v>0.9999999999999909</v>
      </c>
      <c r="J17" s="53">
        <f t="shared" si="0"/>
        <v>5903486.0014987383</v>
      </c>
      <c r="K17" s="195">
        <f t="shared" si="0"/>
        <v>0.99999999999999889</v>
      </c>
      <c r="L17" s="53">
        <f t="shared" si="0"/>
        <v>5977441.4398032948</v>
      </c>
      <c r="M17" s="195">
        <f t="shared" si="0"/>
        <v>1.000000000451287</v>
      </c>
      <c r="N17" s="53">
        <f t="shared" si="0"/>
        <v>6166594.8876216616</v>
      </c>
      <c r="O17" s="195">
        <f t="shared" si="0"/>
        <v>1</v>
      </c>
      <c r="P17" s="53">
        <f t="shared" si="0"/>
        <v>6368351.6042210795</v>
      </c>
      <c r="Q17" s="195">
        <f t="shared" si="0"/>
        <v>1.0000000000000084</v>
      </c>
      <c r="R17" s="53">
        <f t="shared" si="0"/>
        <v>6407653.308347594</v>
      </c>
      <c r="S17" s="195">
        <f t="shared" si="0"/>
        <v>1.0000000000000047</v>
      </c>
      <c r="T17" s="53">
        <f t="shared" si="0"/>
        <v>6421421.8020215463</v>
      </c>
      <c r="U17" s="195">
        <f t="shared" si="0"/>
        <v>1.0000000000000029</v>
      </c>
      <c r="V17" s="53">
        <f t="shared" si="0"/>
        <v>6533402.1903504618</v>
      </c>
      <c r="W17" s="195">
        <f t="shared" si="0"/>
        <v>1.0000000000000013</v>
      </c>
      <c r="X17" s="53">
        <f t="shared" ref="X17:AC17" si="1">+X18+X20+X22</f>
        <v>6435401.29813179</v>
      </c>
      <c r="Y17" s="195">
        <f t="shared" si="1"/>
        <v>1.0000000000000067</v>
      </c>
      <c r="Z17" s="53">
        <f t="shared" si="1"/>
        <v>6778859.1350695388</v>
      </c>
      <c r="AA17" s="195">
        <f t="shared" si="1"/>
        <v>1.0000000000000016</v>
      </c>
      <c r="AB17" s="56">
        <f t="shared" si="1"/>
        <v>6847905.4855278041</v>
      </c>
      <c r="AC17" s="195">
        <f t="shared" si="1"/>
        <v>0.99989494151742431</v>
      </c>
      <c r="AD17" s="56">
        <f t="shared" ref="AD17:AO17" si="2">+AD18+AD20+AD22</f>
        <v>6838898.8567233011</v>
      </c>
      <c r="AE17" s="195">
        <f t="shared" si="2"/>
        <v>1.0000000000000031</v>
      </c>
      <c r="AF17" s="55">
        <f t="shared" si="2"/>
        <v>7400702.3778302977</v>
      </c>
      <c r="AG17" s="194">
        <f t="shared" si="2"/>
        <v>1.0000000000000033</v>
      </c>
      <c r="AH17" s="55">
        <f t="shared" si="2"/>
        <v>7579418.4206016036</v>
      </c>
      <c r="AI17" s="194">
        <f t="shared" si="2"/>
        <v>0.99999999999999667</v>
      </c>
      <c r="AJ17" s="55">
        <f t="shared" si="2"/>
        <v>7813188.8559055943</v>
      </c>
      <c r="AK17" s="194">
        <f t="shared" si="2"/>
        <v>1.0000000000000049</v>
      </c>
      <c r="AL17" s="55">
        <f t="shared" si="2"/>
        <v>7836595.6625104165</v>
      </c>
      <c r="AM17" s="196">
        <f t="shared" si="2"/>
        <v>1.000000000000002</v>
      </c>
      <c r="AN17" s="55">
        <f t="shared" si="2"/>
        <v>7810755.6497910768</v>
      </c>
      <c r="AO17" s="196">
        <f t="shared" si="2"/>
        <v>1.0000000000000007</v>
      </c>
      <c r="AP17" s="56"/>
      <c r="AQ17" s="197"/>
      <c r="AR17" s="56"/>
      <c r="AS17" s="197"/>
      <c r="AT17" s="56"/>
      <c r="AU17" s="197"/>
      <c r="AV17" s="56"/>
      <c r="AW17" s="197"/>
      <c r="AX17" s="56"/>
      <c r="AY17" s="197"/>
      <c r="AZ17" s="56"/>
      <c r="BA17" s="197"/>
      <c r="BB17" s="56"/>
      <c r="BC17" s="197"/>
      <c r="BD17" s="56"/>
      <c r="BE17" s="197"/>
      <c r="BF17" s="56"/>
      <c r="BG17" s="197"/>
      <c r="BH17" s="56"/>
      <c r="BI17" s="197"/>
      <c r="BJ17" s="56"/>
      <c r="BK17" s="197"/>
      <c r="BL17" s="56"/>
      <c r="BM17" s="197"/>
      <c r="BN17" s="56"/>
      <c r="BO17" s="197"/>
      <c r="BP17" s="56"/>
      <c r="BQ17" s="197"/>
      <c r="BR17" s="56"/>
      <c r="BS17" s="197"/>
      <c r="BT17" s="56"/>
      <c r="BU17" s="197"/>
      <c r="BV17" s="56"/>
      <c r="BW17" s="197"/>
      <c r="BX17" s="56"/>
      <c r="BY17" s="197"/>
      <c r="BZ17" s="55"/>
      <c r="CA17" s="196"/>
      <c r="CB17" s="55"/>
      <c r="CC17" s="196"/>
      <c r="CD17" s="56"/>
      <c r="CE17" s="197"/>
      <c r="CF17" s="56"/>
      <c r="CG17" s="197"/>
      <c r="CH17" s="56"/>
      <c r="CI17" s="197"/>
      <c r="CJ17" s="56"/>
      <c r="CK17" s="197"/>
      <c r="CL17" s="56"/>
      <c r="CM17" s="197"/>
      <c r="CN17" s="56"/>
      <c r="CO17" s="197"/>
      <c r="CP17" s="56"/>
      <c r="CQ17" s="197"/>
      <c r="CR17" s="56"/>
      <c r="CS17" s="197"/>
      <c r="CT17" s="56"/>
      <c r="CU17" s="197"/>
      <c r="CV17" s="56"/>
      <c r="CW17" s="197"/>
      <c r="CX17" s="56"/>
      <c r="CY17" s="197"/>
      <c r="CZ17" s="56"/>
      <c r="DA17" s="197"/>
      <c r="DB17" s="56"/>
      <c r="DC17" s="197"/>
      <c r="DD17" s="56"/>
      <c r="DE17" s="197"/>
      <c r="DF17" s="56"/>
      <c r="DG17" s="197"/>
      <c r="DH17" s="57"/>
      <c r="DI17" s="224"/>
      <c r="DJ17" s="61">
        <f>+DH18+DH20+DH22-DH7</f>
        <v>-1.3969838619232178E-8</v>
      </c>
    </row>
    <row r="18" spans="1:114">
      <c r="A18" s="92" t="s">
        <v>157</v>
      </c>
      <c r="B18" s="60">
        <f>'Deuda Externa dólares'!B18*B91</f>
        <v>260578.99251665582</v>
      </c>
      <c r="C18" s="52">
        <f>+B18/B7</f>
        <v>4.4182330704033358E-2</v>
      </c>
      <c r="D18" s="61">
        <f>'Deuda Externa dólares'!D18*D91</f>
        <v>265690.07138624426</v>
      </c>
      <c r="E18" s="54">
        <f>+D18/D7</f>
        <v>4.5106390655279521E-2</v>
      </c>
      <c r="F18" s="61">
        <f>'Deuda Externa dólares'!F18*F91</f>
        <v>264438.72902284627</v>
      </c>
      <c r="G18" s="54">
        <f>+F18/F7</f>
        <v>4.4767498255195555E-2</v>
      </c>
      <c r="H18" s="61">
        <f>'Deuda Externa dólares'!H18*H91</f>
        <v>257449.63106452997</v>
      </c>
      <c r="I18" s="54">
        <f>+H18/H7</f>
        <v>4.3807073241888643E-2</v>
      </c>
      <c r="J18" s="61">
        <f>'Deuda Externa dólares'!J18*J91</f>
        <v>262596.14074722334</v>
      </c>
      <c r="K18" s="54">
        <f>+J18/J7</f>
        <v>4.4481538650308794E-2</v>
      </c>
      <c r="L18" s="61">
        <f>'Deuda Externa dólares'!L18*L91</f>
        <v>273630.57880671817</v>
      </c>
      <c r="M18" s="54">
        <f>+L18/L7</f>
        <v>4.5777207804683862E-2</v>
      </c>
      <c r="N18" s="61">
        <f>'Deuda Externa dólares'!N18*N91</f>
        <v>272444.62370550312</v>
      </c>
      <c r="O18" s="54">
        <f>+N18/N7</f>
        <v>4.4180723506320657E-2</v>
      </c>
      <c r="P18" s="61">
        <f>'Deuda Externa dólares'!P18*P91</f>
        <v>276634.40421302535</v>
      </c>
      <c r="Q18" s="54">
        <f>+P18/P7</f>
        <v>4.3438933872568919E-2</v>
      </c>
      <c r="R18" s="61">
        <f>'Deuda Externa dólares'!R18*R91</f>
        <v>278160.150134928</v>
      </c>
      <c r="S18" s="54">
        <f>+R18/R7</f>
        <v>4.3410611771481936E-2</v>
      </c>
      <c r="T18" s="61">
        <f>'Deuda Externa dólares'!T18*T91</f>
        <v>282695.59038131998</v>
      </c>
      <c r="U18" s="54">
        <f>+T18/T7</f>
        <v>4.4023831340953896E-2</v>
      </c>
      <c r="V18" s="61">
        <f>'Deuda Externa dólares'!V18*V91</f>
        <v>288207.7017211942</v>
      </c>
      <c r="W18" s="54">
        <f>+V18/V7</f>
        <v>4.4112958811392974E-2</v>
      </c>
      <c r="X18" s="61">
        <f>'Deuda Externa dólares'!X18*X91</f>
        <v>287585.40531889332</v>
      </c>
      <c r="Y18" s="54">
        <f>+X18/X7</f>
        <v>4.468802985174862E-2</v>
      </c>
      <c r="Z18" s="61">
        <f>'Deuda Externa dólares'!Z18*Z91</f>
        <v>294145.68819421931</v>
      </c>
      <c r="AA18" s="54">
        <f>+Z18/Z7</f>
        <v>4.3391621264483232E-2</v>
      </c>
      <c r="AB18" s="61">
        <f>'Deuda Externa dólares'!Z18*AB91</f>
        <v>296173.30061556248</v>
      </c>
      <c r="AC18" s="54">
        <f>+AB18/AB7</f>
        <v>4.3245658942559884E-2</v>
      </c>
      <c r="AD18" s="61">
        <f>'Deuda Externa dólares'!AD18*AD91</f>
        <v>296715.02707693289</v>
      </c>
      <c r="AE18" s="54">
        <f>+AD18/AD7</f>
        <v>4.3386374516305962E-2</v>
      </c>
      <c r="AF18" s="60">
        <f>'Deuda Externa dólares'!AF18*AF91</f>
        <v>303561.94465637137</v>
      </c>
      <c r="AG18" s="52">
        <f>+AF18/AF7</f>
        <v>4.10179911525329E-2</v>
      </c>
      <c r="AH18" s="60">
        <f>'Deuda Externa dólares'!AH18*AH91</f>
        <v>300196.90707018389</v>
      </c>
      <c r="AI18" s="52">
        <f>+AH18/AH7</f>
        <v>3.9606852453773794E-2</v>
      </c>
      <c r="AJ18" s="60">
        <f>'Deuda Externa dólares'!AJ18*AJ91</f>
        <v>313906.02440722223</v>
      </c>
      <c r="AK18" s="52">
        <f>+AJ18/AJ7</f>
        <v>4.0176428625548717E-2</v>
      </c>
      <c r="AL18" s="60">
        <f>'Deuda Externa dólares'!AL18*AL91</f>
        <v>314229.6362843017</v>
      </c>
      <c r="AM18" s="52">
        <f>+AL18/AL7</f>
        <v>4.009772225298662E-2</v>
      </c>
      <c r="AN18" s="60">
        <f>'Deuda Externa dólares'!AN18*AN91</f>
        <v>303005.28957659838</v>
      </c>
      <c r="AO18" s="52">
        <f>+AN18/AN7</f>
        <v>3.8793338719372614E-2</v>
      </c>
      <c r="AP18" s="61">
        <f>'Deuda Externa dólares'!AP18*AP91</f>
        <v>301999.00090422959</v>
      </c>
      <c r="AQ18" s="54">
        <f>+AP18/AP7</f>
        <v>3.9394425428626104E-2</v>
      </c>
      <c r="AR18" s="61">
        <f>'Deuda Externa dólares'!AR18*AR91</f>
        <v>285295.77713306196</v>
      </c>
      <c r="AS18" s="54">
        <f>+AR18/AR7</f>
        <v>3.8978942055772861E-2</v>
      </c>
      <c r="AT18" s="61">
        <f>'Deuda Externa dólares'!AT18*AT91</f>
        <v>340970.27791426901</v>
      </c>
      <c r="AU18" s="54">
        <f>+AT18/AT7</f>
        <v>4.7002845355847429E-2</v>
      </c>
      <c r="AV18" s="61">
        <f>'Deuda Externa dólares'!AV18*AV91</f>
        <v>342519.4187576758</v>
      </c>
      <c r="AW18" s="54">
        <f>+AV18/AV7</f>
        <v>4.7081037946912645E-2</v>
      </c>
      <c r="AX18" s="61">
        <f>'Deuda Externa dólares'!AX18*AX91</f>
        <v>345622.13442393311</v>
      </c>
      <c r="AY18" s="54">
        <f>+AX18/AX7</f>
        <v>4.7938181574183086E-2</v>
      </c>
      <c r="AZ18" s="61">
        <f>'Deuda Externa dólares'!AZ18*AZ91</f>
        <v>326289.1145198681</v>
      </c>
      <c r="BA18" s="54">
        <f>+AZ18/AZ7</f>
        <v>5.2775275654231533E-2</v>
      </c>
      <c r="BB18" s="61">
        <f>'Deuda Externa dólares'!BB18*BB91</f>
        <v>341081.45888764202</v>
      </c>
      <c r="BC18" s="54">
        <f>+BB18/BB7</f>
        <v>5.4729785777876905E-2</v>
      </c>
      <c r="BD18" s="61">
        <f>'Deuda Externa dólares'!BD18*BD91</f>
        <v>331715.71442162147</v>
      </c>
      <c r="BE18" s="54">
        <f>+BD18/BD7</f>
        <v>5.5083876039887292E-2</v>
      </c>
      <c r="BF18" s="61">
        <f>'Deuda Externa dólares'!BF18*BF91</f>
        <v>334684.03383774997</v>
      </c>
      <c r="BG18" s="54">
        <f>+BF18/BF7</f>
        <v>4.8532948462702639E-2</v>
      </c>
      <c r="BH18" s="61">
        <f>'Deuda Externa dólares'!BH18*BH91</f>
        <v>328442.19727650622</v>
      </c>
      <c r="BI18" s="54">
        <f>+BH18/BH7</f>
        <v>4.7980911098871301E-2</v>
      </c>
      <c r="BJ18" s="61">
        <f>'Deuda Externa dólares'!BJ18*BJ91</f>
        <v>334715.01976970205</v>
      </c>
      <c r="BK18" s="54">
        <f>+BJ18/BJ7</f>
        <v>4.8551098425840399E-2</v>
      </c>
      <c r="BL18" s="61">
        <f>'Deuda Externa dólares'!BL18*BL91</f>
        <v>340781.01917504426</v>
      </c>
      <c r="BM18" s="54">
        <f>+BL18/BL7</f>
        <v>4.8351684336886226E-2</v>
      </c>
      <c r="BN18" s="61">
        <f>'Deuda Externa dólares'!BN18*BN91</f>
        <v>333289.00146960391</v>
      </c>
      <c r="BO18" s="54">
        <f>+BN18/BN7</f>
        <v>4.8195369842497462E-2</v>
      </c>
      <c r="BP18" s="61">
        <f>'Deuda Externa dólares'!BP18*BP91</f>
        <v>328841.85262469354</v>
      </c>
      <c r="BQ18" s="54">
        <f>+BP18/BP7</f>
        <v>4.7427561361132041E-2</v>
      </c>
      <c r="BR18" s="61">
        <f>'Deuda Externa dólares'!BR18*BR91</f>
        <v>355128.32186534622</v>
      </c>
      <c r="BS18" s="54">
        <f>+BR18/BR7</f>
        <v>5.1592427844712331E-2</v>
      </c>
      <c r="BT18" s="61">
        <f>'Deuda Externa dólares'!BT18*BT91</f>
        <v>362207.85570683359</v>
      </c>
      <c r="BU18" s="54">
        <f>+BT18/BT7</f>
        <v>4.680158932486321E-2</v>
      </c>
      <c r="BV18" s="61">
        <f>'Deuda Externa dólares'!BV18*BV91</f>
        <v>358499.40008629742</v>
      </c>
      <c r="BW18" s="54">
        <f>+BV18/BV7</f>
        <v>4.7555286426624967E-2</v>
      </c>
      <c r="BX18" s="61">
        <f>'Deuda Externa dólares'!BX18*BX91</f>
        <v>352689.94880455092</v>
      </c>
      <c r="BY18" s="54">
        <f>+BX18/BX7</f>
        <v>4.4926446300819475E-2</v>
      </c>
      <c r="BZ18" s="60">
        <f>'Deuda Externa dólares'!BZ18*BZ91</f>
        <v>354043.35375461914</v>
      </c>
      <c r="CA18" s="52">
        <f>+BZ18/BZ7</f>
        <v>4.5354105060015616E-2</v>
      </c>
      <c r="CB18" s="60">
        <f>'Deuda Externa dólares'!CB18*CB91</f>
        <v>342041.12853388523</v>
      </c>
      <c r="CC18" s="52">
        <f>+CB18/CB7</f>
        <v>4.5141546502616287E-2</v>
      </c>
      <c r="CD18" s="61">
        <f>'Deuda Externa dólares'!CD18*CD91</f>
        <v>346419.22367253073</v>
      </c>
      <c r="CE18" s="54">
        <f>+CD18/CD7</f>
        <v>4.53076452311219E-2</v>
      </c>
      <c r="CF18" s="61">
        <f>'Deuda Externa dólares'!CF18*CF91</f>
        <v>363225.27183519618</v>
      </c>
      <c r="CG18" s="54">
        <f>+CF18/CF7</f>
        <v>4.5509639404822749E-2</v>
      </c>
      <c r="CH18" s="61">
        <f>'Deuda Externa dólares'!CH18*CH91</f>
        <v>358250.73537651903</v>
      </c>
      <c r="CI18" s="54">
        <f>+CH18/CH7</f>
        <v>4.3672516434670176E-2</v>
      </c>
      <c r="CJ18" s="61">
        <f>'Deuda Externa dólares'!CJ18*CJ91</f>
        <v>358810.71769559564</v>
      </c>
      <c r="CK18" s="54">
        <f>+CJ18/CJ7</f>
        <v>4.3999796618251361E-2</v>
      </c>
      <c r="CL18" s="61">
        <f>'Deuda Externa dólares'!CL18*CL91</f>
        <v>361088.7893691216</v>
      </c>
      <c r="CM18" s="54">
        <f>+CL18/CL7</f>
        <v>4.448243062484359E-2</v>
      </c>
      <c r="CN18" s="61">
        <f>'Deuda Externa dólares'!CN18*CN91</f>
        <v>354202.44731959462</v>
      </c>
      <c r="CO18" s="54">
        <f>+CN18/CN7</f>
        <v>4.4014460177543333E-2</v>
      </c>
      <c r="CP18" s="61">
        <f>'Deuda Externa dólares'!CP18*CP91</f>
        <v>344878.04980048281</v>
      </c>
      <c r="CQ18" s="54">
        <f>+CP18/CP7</f>
        <v>4.3489066207969683E-2</v>
      </c>
      <c r="CR18" s="61">
        <f>'Deuda Externa dólares'!CR18*CR91</f>
        <v>337748.67985494528</v>
      </c>
      <c r="CS18" s="54">
        <f>+CR18/CR7</f>
        <v>4.293556992637191E-2</v>
      </c>
      <c r="CT18" s="61">
        <f>'Deuda Externa dólares'!CT18*CT91</f>
        <v>335083.90682626335</v>
      </c>
      <c r="CU18" s="54">
        <f>+CT18/CT7</f>
        <v>4.2861850440389586E-2</v>
      </c>
      <c r="CV18" s="61">
        <f>'Deuda Externa dólares'!CV18*CV91</f>
        <v>334874.34398976382</v>
      </c>
      <c r="CW18" s="54">
        <f>+CV18/CV7</f>
        <v>4.29394101242608E-2</v>
      </c>
      <c r="CX18" s="61">
        <f>'Deuda Externa dólares'!CX18*CX91</f>
        <v>334906.12284331996</v>
      </c>
      <c r="CY18" s="54">
        <f>+CX18/CX7</f>
        <v>4.327242831278437E-2</v>
      </c>
      <c r="CZ18" s="61">
        <f>'Deuda Externa dólares'!CZ18*CZ91</f>
        <v>333038.67460935633</v>
      </c>
      <c r="DA18" s="54">
        <f>+CZ18/CZ7</f>
        <v>4.3270922472349475E-2</v>
      </c>
      <c r="DB18" s="61">
        <f>'Deuda Externa dólares'!DB18*DB91</f>
        <v>346715.79168293905</v>
      </c>
      <c r="DC18" s="54">
        <f>+DB18/DB7</f>
        <v>4.5969528563810216E-2</v>
      </c>
      <c r="DD18" s="61">
        <f>'Deuda Externa dólares'!DD18*DD91</f>
        <v>343853.33387423586</v>
      </c>
      <c r="DE18" s="54">
        <f>+DD18/DD7</f>
        <v>4.560016475109907E-2</v>
      </c>
      <c r="DF18" s="61">
        <f>'Deuda Externa dólares'!DF18*DF91</f>
        <v>348969.53632553748</v>
      </c>
      <c r="DG18" s="54">
        <f>+DF18/DF7</f>
        <v>4.63270623447933E-2</v>
      </c>
      <c r="DH18" s="62">
        <f>'Deuda Externa dólares'!DH18*DH91</f>
        <v>344451.45015991502</v>
      </c>
      <c r="DI18" s="58">
        <f>+DH18/DH7</f>
        <v>4.5847411137744674E-2</v>
      </c>
      <c r="DJ18" s="61"/>
    </row>
    <row r="19" spans="1:114">
      <c r="A19" s="98" t="s">
        <v>53</v>
      </c>
      <c r="B19" s="64">
        <f>+B18/B72</f>
        <v>7.1400804349390362E-3</v>
      </c>
      <c r="C19" s="65"/>
      <c r="D19" s="66"/>
      <c r="E19" s="67"/>
      <c r="F19" s="66"/>
      <c r="G19" s="67"/>
      <c r="H19" s="66"/>
      <c r="I19" s="67"/>
      <c r="J19" s="66"/>
      <c r="K19" s="67"/>
      <c r="L19" s="66"/>
      <c r="M19" s="67"/>
      <c r="N19" s="66"/>
      <c r="O19" s="67"/>
      <c r="P19" s="66"/>
      <c r="Q19" s="67"/>
      <c r="R19" s="66"/>
      <c r="S19" s="67"/>
      <c r="T19" s="66"/>
      <c r="U19" s="67"/>
      <c r="V19" s="66"/>
      <c r="W19" s="67"/>
      <c r="X19" s="66"/>
      <c r="Y19" s="67"/>
      <c r="Z19" s="66">
        <f>+Z18/Z72</f>
        <v>7.2940813015596817E-3</v>
      </c>
      <c r="AA19" s="67"/>
      <c r="AB19" s="66">
        <v>0</v>
      </c>
      <c r="AC19" s="67"/>
      <c r="AD19" s="66">
        <v>0</v>
      </c>
      <c r="AE19" s="67"/>
      <c r="AF19" s="64">
        <v>0</v>
      </c>
      <c r="AG19" s="65"/>
      <c r="AH19" s="64">
        <v>0</v>
      </c>
      <c r="AI19" s="65"/>
      <c r="AJ19" s="64">
        <v>0</v>
      </c>
      <c r="AK19" s="65"/>
      <c r="AL19" s="64">
        <v>0</v>
      </c>
      <c r="AM19" s="65"/>
      <c r="AN19" s="64">
        <v>0</v>
      </c>
      <c r="AO19" s="65"/>
      <c r="AP19" s="66">
        <v>0</v>
      </c>
      <c r="AQ19" s="67"/>
      <c r="AR19" s="66">
        <v>0</v>
      </c>
      <c r="AS19" s="67"/>
      <c r="AT19" s="66">
        <v>0</v>
      </c>
      <c r="AU19" s="67"/>
      <c r="AV19" s="66">
        <v>0</v>
      </c>
      <c r="AW19" s="67"/>
      <c r="AX19" s="66">
        <f>+AX18/AX72</f>
        <v>7.7130528593059742E-3</v>
      </c>
      <c r="AY19" s="67"/>
      <c r="AZ19" s="68" t="e">
        <f>+AZ18/AZ72</f>
        <v>#DIV/0!</v>
      </c>
      <c r="BA19" s="67"/>
      <c r="BB19" s="68" t="e">
        <f>+BB18/BB72</f>
        <v>#DIV/0!</v>
      </c>
      <c r="BC19" s="67"/>
      <c r="BD19" s="68" t="e">
        <f>+BD18/BD72</f>
        <v>#DIV/0!</v>
      </c>
      <c r="BE19" s="67"/>
      <c r="BF19" s="68" t="e">
        <f>+BF18/BF72</f>
        <v>#DIV/0!</v>
      </c>
      <c r="BG19" s="67"/>
      <c r="BH19" s="68" t="e">
        <f>+BH18/BH72</f>
        <v>#DIV/0!</v>
      </c>
      <c r="BI19" s="67"/>
      <c r="BJ19" s="68" t="e">
        <f>+BJ18/BJ72</f>
        <v>#DIV/0!</v>
      </c>
      <c r="BK19" s="67"/>
      <c r="BL19" s="68" t="e">
        <f>+BL18/BL72</f>
        <v>#DIV/0!</v>
      </c>
      <c r="BM19" s="67"/>
      <c r="BN19" s="68" t="e">
        <f>+BN18/BN72</f>
        <v>#DIV/0!</v>
      </c>
      <c r="BO19" s="67"/>
      <c r="BP19" s="68"/>
      <c r="BQ19" s="67"/>
      <c r="BR19" s="68"/>
      <c r="BS19" s="67"/>
      <c r="BT19" s="68"/>
      <c r="BU19" s="67"/>
      <c r="BV19" s="66">
        <f>+BV18/BV72</f>
        <v>7.6180396256457436E-3</v>
      </c>
      <c r="BW19" s="67"/>
      <c r="BX19" s="66"/>
      <c r="BY19" s="67"/>
      <c r="BZ19" s="64"/>
      <c r="CA19" s="65"/>
      <c r="CB19" s="64"/>
      <c r="CC19" s="65"/>
      <c r="CD19" s="66"/>
      <c r="CE19" s="67"/>
      <c r="CF19" s="66"/>
      <c r="CG19" s="67"/>
      <c r="CH19" s="66"/>
      <c r="CI19" s="67"/>
      <c r="CJ19" s="66"/>
      <c r="CK19" s="67"/>
      <c r="CL19" s="66"/>
      <c r="CM19" s="67"/>
      <c r="CN19" s="66"/>
      <c r="CO19" s="67"/>
      <c r="CP19" s="66"/>
      <c r="CQ19" s="67"/>
      <c r="CR19" s="66"/>
      <c r="CS19" s="67"/>
      <c r="CT19" s="66">
        <f>+CT18/CT72</f>
        <v>6.8223054060348228E-3</v>
      </c>
      <c r="CU19" s="67"/>
      <c r="CV19" s="68" t="e">
        <f>+CV18/CV72</f>
        <v>#VALUE!</v>
      </c>
      <c r="CW19" s="67"/>
      <c r="CX19" s="68" t="e">
        <f>+CX18/CX72</f>
        <v>#VALUE!</v>
      </c>
      <c r="CY19" s="67"/>
      <c r="CZ19" s="68" t="e">
        <f>+CZ18/CZ72</f>
        <v>#VALUE!</v>
      </c>
      <c r="DA19" s="67"/>
      <c r="DB19" s="68" t="e">
        <f>+DB18/DB72</f>
        <v>#VALUE!</v>
      </c>
      <c r="DC19" s="67"/>
      <c r="DD19" s="458" t="e">
        <f>+DD18/DD72</f>
        <v>#VALUE!</v>
      </c>
      <c r="DE19" s="67"/>
      <c r="DF19" s="458" t="e">
        <f>+DF18/DF72</f>
        <v>#VALUE!</v>
      </c>
      <c r="DG19" s="67"/>
      <c r="DH19" s="451" t="e">
        <f>+DH18/DH72</f>
        <v>#VALUE!</v>
      </c>
      <c r="DI19" s="70"/>
      <c r="DJ19" s="61"/>
    </row>
    <row r="20" spans="1:114">
      <c r="A20" s="92" t="s">
        <v>158</v>
      </c>
      <c r="B20" s="60">
        <f>'Deuda Externa dólares'!B20*B91</f>
        <v>3386570</v>
      </c>
      <c r="C20" s="52">
        <f>+B20/B7</f>
        <v>0.57420805202781011</v>
      </c>
      <c r="D20" s="61">
        <f>'Deuda Externa dólares'!D20*D91</f>
        <v>3380410</v>
      </c>
      <c r="E20" s="54">
        <f>+D20/D7</f>
        <v>0.57389458792891801</v>
      </c>
      <c r="F20" s="61">
        <f>'Deuda Externa dólares'!F20*F91</f>
        <v>3381290</v>
      </c>
      <c r="G20" s="54">
        <f>+F20/F7</f>
        <v>0.57242709770486144</v>
      </c>
      <c r="H20" s="61">
        <f>'Deuda Externa dólares'!H20*H91</f>
        <v>3370840</v>
      </c>
      <c r="I20" s="54">
        <f>+H20/H7</f>
        <v>0.57357485484092674</v>
      </c>
      <c r="J20" s="61">
        <f>'Deuda Externa dólares'!J20*J91</f>
        <v>3381675</v>
      </c>
      <c r="K20" s="54">
        <f>+J20/J7</f>
        <v>0.57282680083284332</v>
      </c>
      <c r="L20" s="61">
        <f>'Deuda Externa dólares'!L20*L91</f>
        <v>3412805</v>
      </c>
      <c r="M20" s="54">
        <f>+L20/L7</f>
        <v>0.57094745902729638</v>
      </c>
      <c r="N20" s="61">
        <f>'Deuda Externa dólares'!N20*N91</f>
        <v>3411485</v>
      </c>
      <c r="O20" s="54">
        <f>+N20/N7</f>
        <v>0.55322022318150765</v>
      </c>
      <c r="P20" s="61">
        <f>'Deuda Externa dólares'!P20*P91</f>
        <v>3419790</v>
      </c>
      <c r="Q20" s="54">
        <f>+P20/P7</f>
        <v>0.53699767420713995</v>
      </c>
      <c r="R20" s="61">
        <f>'Deuda Externa dólares'!R20*R91</f>
        <v>3442285</v>
      </c>
      <c r="S20" s="54">
        <f>+R20/R7</f>
        <v>0.53721461420448047</v>
      </c>
      <c r="T20" s="61">
        <f>'Deuda Externa dólares'!T20*T91</f>
        <v>3458399.9999999995</v>
      </c>
      <c r="U20" s="54">
        <f>+T20/T7</f>
        <v>0.53857231414252538</v>
      </c>
      <c r="V20" s="61">
        <f>'Deuda Externa dólares'!V20*V91</f>
        <v>3525774.9999999995</v>
      </c>
      <c r="W20" s="54">
        <f>+V20/V7</f>
        <v>0.53965375118149217</v>
      </c>
      <c r="X20" s="61">
        <f>'Deuda Externa dólares'!X20*X91</f>
        <v>3475010.0000000005</v>
      </c>
      <c r="Y20" s="54">
        <f>+X20/X7</f>
        <v>0.53998341968337327</v>
      </c>
      <c r="Z20" s="61">
        <f>'Deuda Externa dólares'!Z20*Z91</f>
        <v>3534630</v>
      </c>
      <c r="AA20" s="54">
        <f>+Z20/Z7</f>
        <v>0.52141959724669018</v>
      </c>
      <c r="AB20" s="61">
        <f>'Deuda Externa dólares'!Z20*AB91</f>
        <v>3558995</v>
      </c>
      <c r="AC20" s="54">
        <f>+AB20/AB7</f>
        <v>0.51966562694337826</v>
      </c>
      <c r="AD20" s="61">
        <f>'Deuda Externa dólares'!AD20*AD91</f>
        <v>3548985</v>
      </c>
      <c r="AE20" s="54">
        <f>+AD20/AD7</f>
        <v>0.51894099830282103</v>
      </c>
      <c r="AF20" s="60">
        <f>'Deuda Externa dólares'!AF20*AF91</f>
        <v>3670535</v>
      </c>
      <c r="AG20" s="52">
        <f>+AF20/AF7</f>
        <v>0.49597116768207639</v>
      </c>
      <c r="AH20" s="60">
        <f>'Deuda Externa dólares'!AH20*AH91</f>
        <v>3681040</v>
      </c>
      <c r="AI20" s="52">
        <f>+AH20/AH7</f>
        <v>0.48566259252748994</v>
      </c>
      <c r="AJ20" s="60">
        <f>'Deuda Externa dólares'!AJ20*AJ91</f>
        <v>3788675</v>
      </c>
      <c r="AK20" s="52">
        <f>+AJ20/AJ7</f>
        <v>0.48490764396874275</v>
      </c>
      <c r="AL20" s="60">
        <f>'Deuda Externa dólares'!AL20*AL91</f>
        <v>3807485</v>
      </c>
      <c r="AM20" s="52">
        <f>+AL20/AL7</f>
        <v>0.48585957014659831</v>
      </c>
      <c r="AN20" s="60">
        <f>'Deuda Externa dólares'!AN20*AN91</f>
        <v>3699410</v>
      </c>
      <c r="AO20" s="52">
        <f>+AN20/AN7</f>
        <v>0.47363023065495014</v>
      </c>
      <c r="AP20" s="61">
        <f>'Deuda Externa dólares'!AP20*AP91</f>
        <v>3623015</v>
      </c>
      <c r="AQ20" s="54">
        <f>+AP20/AP7</f>
        <v>0.47260618020903816</v>
      </c>
      <c r="AR20" s="61">
        <f>'Deuda Externa dólares'!AR20*AR91</f>
        <v>3461810</v>
      </c>
      <c r="AS20" s="54">
        <f>+AR20/AR7</f>
        <v>0.47297472382551287</v>
      </c>
      <c r="AT20" s="61">
        <f>'Deuda Externa dólares'!AT20*AT91</f>
        <v>3408185</v>
      </c>
      <c r="AU20" s="54">
        <f>+AT20/AT7</f>
        <v>0.46981922729170233</v>
      </c>
      <c r="AV20" s="61">
        <f>'Deuda Externa dólares'!AV20*AV91</f>
        <v>3323649.9999999995</v>
      </c>
      <c r="AW20" s="54">
        <f>+AV20/AV7</f>
        <v>0.45685261390380505</v>
      </c>
      <c r="AX20" s="61">
        <f>'Deuda Externa dólares'!AX20*AX91</f>
        <v>3287020</v>
      </c>
      <c r="AY20" s="54">
        <f>+AX20/AX7</f>
        <v>0.45591339762023031</v>
      </c>
      <c r="AZ20" s="61">
        <f>'Deuda Externa dólares'!AZ20*AZ91</f>
        <v>2509425</v>
      </c>
      <c r="BA20" s="54">
        <f>+AZ20/AZ7</f>
        <v>0.4058841996721157</v>
      </c>
      <c r="BB20" s="61">
        <f>'Deuda Externa dólares'!BB20*BB91</f>
        <v>2523555</v>
      </c>
      <c r="BC20" s="54">
        <f>+BB20/BB7</f>
        <v>0.4049285616377849</v>
      </c>
      <c r="BD20" s="61">
        <f>'Deuda Externa dólares'!BD20*BD91</f>
        <v>2444894.9999999995</v>
      </c>
      <c r="BE20" s="54">
        <f>+BD20/BD7</f>
        <v>0.40599310570907959</v>
      </c>
      <c r="BF20" s="61">
        <f>'Deuda Externa dólares'!BF20*BF91</f>
        <v>3286200.0000000005</v>
      </c>
      <c r="BG20" s="54">
        <f>+BF20/BF7</f>
        <v>0.47653595365547496</v>
      </c>
      <c r="BH20" s="61">
        <f>'Deuda Externa dólares'!BH20*BH91</f>
        <v>3265859.9999999995</v>
      </c>
      <c r="BI20" s="54">
        <f>+BH20/BH7</f>
        <v>0.47709746074265663</v>
      </c>
      <c r="BJ20" s="61">
        <f>'Deuda Externa dólares'!BJ20*BJ91</f>
        <v>3287160</v>
      </c>
      <c r="BK20" s="54">
        <f>+BJ20/BJ7</f>
        <v>0.47680928334585559</v>
      </c>
      <c r="BL20" s="61">
        <f>'Deuda Externa dólares'!BL20*BL91</f>
        <v>3282000</v>
      </c>
      <c r="BM20" s="54">
        <f>+BL20/BL7</f>
        <v>0.46566627559778612</v>
      </c>
      <c r="BN20" s="61">
        <f>'Deuda Externa dólares'!BN20*BN91</f>
        <v>3229079.9999999995</v>
      </c>
      <c r="BO20" s="54">
        <f>+BN20/BN7</f>
        <v>0.46694221580907735</v>
      </c>
      <c r="BP20" s="61">
        <f>'Deuda Externa dólares'!BP20*BP91</f>
        <v>3249000</v>
      </c>
      <c r="BQ20" s="54">
        <f>+BP20/BP7</f>
        <v>0.46859043528800154</v>
      </c>
      <c r="BR20" s="61">
        <f>'Deuda Externa dólares'!BR20*BR91</f>
        <v>3211019.9999999995</v>
      </c>
      <c r="BS20" s="54">
        <f>+BR20/BR7</f>
        <v>0.46649142706433594</v>
      </c>
      <c r="BT20" s="61">
        <f>'Deuda Externa dólares'!BT20*BT91</f>
        <v>4024049.9999999995</v>
      </c>
      <c r="BU20" s="54">
        <f>+BT20/BT7</f>
        <v>0.51995541387470412</v>
      </c>
      <c r="BV20" s="61">
        <f>'Deuda Externa dólares'!BV20*BV91</f>
        <v>3927900</v>
      </c>
      <c r="BW20" s="54">
        <f>+BV20/BV7</f>
        <v>0.52103967122448691</v>
      </c>
      <c r="BX20" s="61">
        <f>'Deuda Externa dólares'!BX20*BX91</f>
        <v>3887249.9999999995</v>
      </c>
      <c r="BY20" s="54">
        <f>+BX20/BX7</f>
        <v>0.49516672923287752</v>
      </c>
      <c r="BZ20" s="60">
        <f>'Deuda Externa dólares'!BZ20*BZ91</f>
        <v>3869925</v>
      </c>
      <c r="CA20" s="52">
        <f>+BZ20/BZ7</f>
        <v>0.49574997853519515</v>
      </c>
      <c r="CB20" s="60">
        <f>'Deuda Externa dólares'!CB20*CB91</f>
        <v>3780750</v>
      </c>
      <c r="CC20" s="52">
        <f>+CB20/CB7</f>
        <v>0.49897187122296244</v>
      </c>
      <c r="CD20" s="61">
        <f>'Deuda Externa dólares'!CD20*CD91</f>
        <v>3820800</v>
      </c>
      <c r="CE20" s="54">
        <f>+CD20/CD7</f>
        <v>0.49971664119515607</v>
      </c>
      <c r="CF20" s="61">
        <f>'Deuda Externa dólares'!CF20*CF91</f>
        <v>3988650.0000000005</v>
      </c>
      <c r="CG20" s="54">
        <f>+CF20/CF7</f>
        <v>0.49975053303671851</v>
      </c>
      <c r="CH20" s="61">
        <f>'Deuda Externa dólares'!CH20*CH91</f>
        <v>3963975</v>
      </c>
      <c r="CI20" s="54">
        <f>+CH20/CH7</f>
        <v>0.48322793574220357</v>
      </c>
      <c r="CJ20" s="61">
        <f>'Deuda Externa dólares'!CJ20*CJ91</f>
        <v>3930750</v>
      </c>
      <c r="CK20" s="54">
        <f>+CJ20/CJ7</f>
        <v>0.48201514622514435</v>
      </c>
      <c r="CL20" s="61">
        <f>'Deuda Externa dólares'!CL20*CL91</f>
        <v>3905024.9999999995</v>
      </c>
      <c r="CM20" s="54">
        <f>+CL20/CL7</f>
        <v>0.48105897708502532</v>
      </c>
      <c r="CN20" s="61">
        <f>'Deuda Externa dólares'!CN20*CN91</f>
        <v>3892650</v>
      </c>
      <c r="CO20" s="54">
        <f>+CN20/CN7</f>
        <v>0.48371458104444287</v>
      </c>
      <c r="CP20" s="61">
        <f>'Deuda Externa dólares'!CP20*CP91</f>
        <v>3853800.0000000005</v>
      </c>
      <c r="CQ20" s="54">
        <f>+CP20/CP7</f>
        <v>0.48596355566621791</v>
      </c>
      <c r="CR20" s="61">
        <f>'Deuda Externa dólares'!CR20*CR91</f>
        <v>3825075</v>
      </c>
      <c r="CS20" s="54">
        <f>+CR20/CR7</f>
        <v>0.48625438064376897</v>
      </c>
      <c r="CT20" s="61">
        <f>'Deuda Externa dólares'!CT20*CT91</f>
        <v>3836475</v>
      </c>
      <c r="CU20" s="54">
        <f>+CT20/CT7</f>
        <v>0.49073803402188698</v>
      </c>
      <c r="CV20" s="61">
        <f>'Deuda Externa dólares'!CV20*CV91</f>
        <v>3822600</v>
      </c>
      <c r="CW20" s="54">
        <f>+CV20/CV7</f>
        <v>0.49015456718898909</v>
      </c>
      <c r="CX20" s="61">
        <f>'Deuda Externa dólares'!CX20*CX91</f>
        <v>3787500</v>
      </c>
      <c r="CY20" s="54">
        <f>+CX20/CX7</f>
        <v>0.48937392019955966</v>
      </c>
      <c r="CZ20" s="61">
        <f>'Deuda Externa dólares'!CZ20*CZ91</f>
        <v>3776250</v>
      </c>
      <c r="DA20" s="54">
        <f>+CZ20/CZ7</f>
        <v>0.49063917629949377</v>
      </c>
      <c r="DB20" s="61">
        <f>'Deuda Externa dólares'!DB20*DB91</f>
        <v>3548650</v>
      </c>
      <c r="DC20" s="54">
        <f>+DB20/DB7</f>
        <v>0.47049996409492156</v>
      </c>
      <c r="DD20" s="61">
        <f>'Deuda Externa dólares'!DD20*DD91</f>
        <v>3550120</v>
      </c>
      <c r="DE20" s="54">
        <f>+DD20/DD7</f>
        <v>0.4707997304030257</v>
      </c>
      <c r="DF20" s="61">
        <f>'Deuda Externa dólares'!DF20*DF91</f>
        <v>3545360</v>
      </c>
      <c r="DG20" s="54">
        <f>+DF20/DF7</f>
        <v>0.4706603203367265</v>
      </c>
      <c r="DH20" s="62">
        <f>'Deuda Externa dólares'!DH20*DH91</f>
        <v>3551940</v>
      </c>
      <c r="DI20" s="58">
        <f>+DH20/DH7</f>
        <v>0.47277273311230761</v>
      </c>
      <c r="DJ20" s="61"/>
    </row>
    <row r="21" spans="1:114">
      <c r="A21" s="98" t="s">
        <v>53</v>
      </c>
      <c r="B21" s="64">
        <f>+B20/B72</f>
        <v>9.2794825726428873E-2</v>
      </c>
      <c r="C21" s="65"/>
      <c r="D21" s="66"/>
      <c r="E21" s="67"/>
      <c r="F21" s="66"/>
      <c r="G21" s="67"/>
      <c r="H21" s="66"/>
      <c r="I21" s="67"/>
      <c r="J21" s="66"/>
      <c r="K21" s="67"/>
      <c r="L21" s="66"/>
      <c r="M21" s="67"/>
      <c r="N21" s="66"/>
      <c r="O21" s="67"/>
      <c r="P21" s="66"/>
      <c r="Q21" s="67"/>
      <c r="R21" s="66"/>
      <c r="S21" s="67"/>
      <c r="T21" s="66"/>
      <c r="U21" s="67"/>
      <c r="V21" s="66"/>
      <c r="W21" s="67"/>
      <c r="X21" s="66"/>
      <c r="Y21" s="67"/>
      <c r="Z21" s="66">
        <f>+Z20/Z72</f>
        <v>8.7650030667485321E-2</v>
      </c>
      <c r="AA21" s="67"/>
      <c r="AB21" s="66">
        <v>0</v>
      </c>
      <c r="AC21" s="67"/>
      <c r="AD21" s="66">
        <v>0</v>
      </c>
      <c r="AE21" s="67"/>
      <c r="AF21" s="64">
        <v>0</v>
      </c>
      <c r="AG21" s="65"/>
      <c r="AH21" s="64">
        <v>0</v>
      </c>
      <c r="AI21" s="65"/>
      <c r="AJ21" s="64">
        <v>0</v>
      </c>
      <c r="AK21" s="65"/>
      <c r="AL21" s="64">
        <v>0</v>
      </c>
      <c r="AM21" s="65"/>
      <c r="AN21" s="64">
        <v>0</v>
      </c>
      <c r="AO21" s="65"/>
      <c r="AP21" s="66">
        <v>0</v>
      </c>
      <c r="AQ21" s="67"/>
      <c r="AR21" s="66">
        <v>0</v>
      </c>
      <c r="AS21" s="67"/>
      <c r="AT21" s="66">
        <v>0</v>
      </c>
      <c r="AU21" s="67"/>
      <c r="AV21" s="66">
        <v>0</v>
      </c>
      <c r="AW21" s="67"/>
      <c r="AX21" s="66">
        <f>+AX20/AX72</f>
        <v>7.3354558300651254E-2</v>
      </c>
      <c r="AY21" s="67"/>
      <c r="AZ21" s="68" t="e">
        <f>+AZ20/AZ72</f>
        <v>#DIV/0!</v>
      </c>
      <c r="BA21" s="67"/>
      <c r="BB21" s="68" t="e">
        <f>+BB20/BB72</f>
        <v>#DIV/0!</v>
      </c>
      <c r="BC21" s="67"/>
      <c r="BD21" s="68" t="e">
        <f>+BD20/BD72</f>
        <v>#DIV/0!</v>
      </c>
      <c r="BE21" s="67"/>
      <c r="BF21" s="68" t="e">
        <f>+BF20/BF72</f>
        <v>#DIV/0!</v>
      </c>
      <c r="BG21" s="67"/>
      <c r="BH21" s="68" t="e">
        <f>+BH20/BH72</f>
        <v>#DIV/0!</v>
      </c>
      <c r="BI21" s="67"/>
      <c r="BJ21" s="68" t="e">
        <f>+BJ20/BJ72</f>
        <v>#DIV/0!</v>
      </c>
      <c r="BK21" s="67"/>
      <c r="BL21" s="68" t="e">
        <f>+BL20/BL72</f>
        <v>#DIV/0!</v>
      </c>
      <c r="BM21" s="67"/>
      <c r="BN21" s="68" t="e">
        <f>+BN20/BN72</f>
        <v>#DIV/0!</v>
      </c>
      <c r="BO21" s="67"/>
      <c r="BP21" s="68"/>
      <c r="BQ21" s="67"/>
      <c r="BR21" s="68"/>
      <c r="BS21" s="67"/>
      <c r="BT21" s="68"/>
      <c r="BU21" s="67"/>
      <c r="BV21" s="66">
        <f>+BV20/BV72</f>
        <v>8.3467079270902328E-2</v>
      </c>
      <c r="BW21" s="67"/>
      <c r="BX21" s="66"/>
      <c r="BY21" s="67"/>
      <c r="BZ21" s="64"/>
      <c r="CA21" s="65"/>
      <c r="CB21" s="64"/>
      <c r="CC21" s="65"/>
      <c r="CD21" s="66"/>
      <c r="CE21" s="67"/>
      <c r="CF21" s="66"/>
      <c r="CG21" s="67"/>
      <c r="CH21" s="66"/>
      <c r="CI21" s="67"/>
      <c r="CJ21" s="66"/>
      <c r="CK21" s="67"/>
      <c r="CL21" s="66"/>
      <c r="CM21" s="67"/>
      <c r="CN21" s="66"/>
      <c r="CO21" s="67"/>
      <c r="CP21" s="66"/>
      <c r="CQ21" s="67"/>
      <c r="CR21" s="66"/>
      <c r="CS21" s="67"/>
      <c r="CT21" s="66">
        <f>+CT20/CT72</f>
        <v>7.8110597374012714E-2</v>
      </c>
      <c r="CU21" s="67"/>
      <c r="CV21" s="68" t="e">
        <f>+CV20/CV72</f>
        <v>#VALUE!</v>
      </c>
      <c r="CW21" s="67"/>
      <c r="CX21" s="68" t="e">
        <f>+CX20/CX72</f>
        <v>#VALUE!</v>
      </c>
      <c r="CY21" s="67"/>
      <c r="CZ21" s="68" t="e">
        <f>+CZ20/CZ72</f>
        <v>#VALUE!</v>
      </c>
      <c r="DA21" s="67"/>
      <c r="DB21" s="68" t="e">
        <f>+DB20/DB72</f>
        <v>#VALUE!</v>
      </c>
      <c r="DC21" s="67"/>
      <c r="DD21" s="458" t="e">
        <f>+DD20/DD72</f>
        <v>#VALUE!</v>
      </c>
      <c r="DE21" s="67"/>
      <c r="DF21" s="458" t="e">
        <f>+DF20/DF72</f>
        <v>#VALUE!</v>
      </c>
      <c r="DG21" s="67"/>
      <c r="DH21" s="451" t="e">
        <f>+DH20/DH72</f>
        <v>#VALUE!</v>
      </c>
      <c r="DI21" s="70"/>
      <c r="DJ21" s="61"/>
    </row>
    <row r="22" spans="1:114">
      <c r="A22" s="92" t="s">
        <v>159</v>
      </c>
      <c r="B22" s="60">
        <f>'Deuda Externa dólares'!B22*B91</f>
        <v>2250661.0225821342</v>
      </c>
      <c r="C22" s="52">
        <f>+B22/B7</f>
        <v>0.38160961726815229</v>
      </c>
      <c r="D22" s="61">
        <f>'Deuda Externa dólares'!D22*D91</f>
        <v>2244197.6785878176</v>
      </c>
      <c r="E22" s="54">
        <f>+D22/D7</f>
        <v>0.38099902141580161</v>
      </c>
      <c r="F22" s="61">
        <f>'Deuda Externa dólares'!F22*F91</f>
        <v>2261206.8677301966</v>
      </c>
      <c r="G22" s="54">
        <f>+F22/F7</f>
        <v>0.38280540403369628</v>
      </c>
      <c r="H22" s="61">
        <f>'Deuda Externa dólares'!H22*H91</f>
        <v>2248606.7697284003</v>
      </c>
      <c r="I22" s="54">
        <f>+H22/H7</f>
        <v>0.38261807191717562</v>
      </c>
      <c r="J22" s="61">
        <f>'Deuda Externa dólares'!J22*J91</f>
        <v>2259214.8607515148</v>
      </c>
      <c r="K22" s="54">
        <f>+J22/J7</f>
        <v>0.38269166051684678</v>
      </c>
      <c r="L22" s="61">
        <f>'Deuda Externa dólares'!L22*L91</f>
        <v>2291005.860996576</v>
      </c>
      <c r="M22" s="54">
        <f>+L22/L7</f>
        <v>0.38327533361930682</v>
      </c>
      <c r="N22" s="61">
        <f>'Deuda Externa dólares'!N22*N91</f>
        <v>2482665.263916159</v>
      </c>
      <c r="O22" s="54">
        <f>+N22/N7</f>
        <v>0.40259905331217172</v>
      </c>
      <c r="P22" s="61">
        <f>'Deuda Externa dólares'!P22*P91</f>
        <v>2671927.2000080547</v>
      </c>
      <c r="Q22" s="54">
        <f>+P22/P7</f>
        <v>0.41956339192029951</v>
      </c>
      <c r="R22" s="61">
        <f>'Deuda Externa dólares'!R22*R91</f>
        <v>2687208.1582126664</v>
      </c>
      <c r="S22" s="54">
        <f>+R22/R7</f>
        <v>0.41937477402404216</v>
      </c>
      <c r="T22" s="61">
        <f>'Deuda Externa dólares'!T22*T91</f>
        <v>2680326.2116402271</v>
      </c>
      <c r="U22" s="54">
        <f>+T22/T7</f>
        <v>0.41740385451652368</v>
      </c>
      <c r="V22" s="61">
        <f>'Deuda Externa dólares'!V22*V91</f>
        <v>2719419.488629268</v>
      </c>
      <c r="W22" s="54">
        <f>+V22/V7</f>
        <v>0.41623329000711612</v>
      </c>
      <c r="X22" s="61">
        <f>'Deuda Externa dólares'!X22*X91</f>
        <v>2672805.8928128961</v>
      </c>
      <c r="Y22" s="54">
        <f>+X22/X7</f>
        <v>0.4153285504648847</v>
      </c>
      <c r="Z22" s="61">
        <f>'Deuda Externa dólares'!Z22*Z91</f>
        <v>2950083.4468753194</v>
      </c>
      <c r="AA22" s="54">
        <f>+Z22/Z7</f>
        <v>0.43518878148882817</v>
      </c>
      <c r="AB22" s="61">
        <f>'Deuda Externa dólares'!AB22*AB91</f>
        <v>2992737.1849122411</v>
      </c>
      <c r="AC22" s="54">
        <f>+AB22/AB7</f>
        <v>0.43698365563148606</v>
      </c>
      <c r="AD22" s="61">
        <f>'Deuda Externa dólares'!AD22*AD91</f>
        <v>2993198.8296463685</v>
      </c>
      <c r="AE22" s="54">
        <f>+AD22/AD7</f>
        <v>0.43767262718087618</v>
      </c>
      <c r="AF22" s="60">
        <f>'Deuda Externa dólares'!AF22*AF91</f>
        <v>3426605.4331739265</v>
      </c>
      <c r="AG22" s="52">
        <f>+AF22/AF7</f>
        <v>0.46301084116539404</v>
      </c>
      <c r="AH22" s="60">
        <f>'Deuda Externa dólares'!AH22*AH91</f>
        <v>3598181.5135314194</v>
      </c>
      <c r="AI22" s="52">
        <f>+AH22/AH7</f>
        <v>0.47473055501873296</v>
      </c>
      <c r="AJ22" s="60">
        <f>'Deuda Externa dólares'!AJ22*AJ91</f>
        <v>3710607.8314983719</v>
      </c>
      <c r="AK22" s="52">
        <f>+AJ22/AJ7</f>
        <v>0.47491592740571337</v>
      </c>
      <c r="AL22" s="60">
        <f>'Deuda Externa dólares'!AL22*AL91</f>
        <v>3714881.0262261149</v>
      </c>
      <c r="AM22" s="52">
        <f>+AL22/AL7</f>
        <v>0.47404270760041711</v>
      </c>
      <c r="AN22" s="60">
        <f>'Deuda Externa dólares'!AN22*AN91</f>
        <v>3808340.3602144783</v>
      </c>
      <c r="AO22" s="52">
        <f>+AN22/AN7</f>
        <v>0.48757643062567796</v>
      </c>
      <c r="AP22" s="61">
        <f>'Deuda Externa dólares'!AP22*AP91</f>
        <v>3741019.9015671904</v>
      </c>
      <c r="AQ22" s="54">
        <f>+AP22/AP7</f>
        <v>0.4879993943623368</v>
      </c>
      <c r="AR22" s="61">
        <f>'Deuda Externa dólares'!AR22*AR91</f>
        <v>3572122.558952427</v>
      </c>
      <c r="AS22" s="54">
        <f>+AR22/AR7</f>
        <v>0.48804633437173284</v>
      </c>
      <c r="AT22" s="61">
        <f>'Deuda Externa dólares'!AT22*AT91</f>
        <v>3505092.3177975379</v>
      </c>
      <c r="AU22" s="54">
        <f>+AT22/AT7</f>
        <v>0.48317792735245335</v>
      </c>
      <c r="AV22" s="61">
        <f>'Deuda Externa dólares'!AV22*AV91</f>
        <v>3608933.9709316776</v>
      </c>
      <c r="AW22" s="54">
        <f>+AV22/AV7</f>
        <v>0.49606634814928646</v>
      </c>
      <c r="AX22" s="61">
        <f>'Deuda Externa dólares'!AX22*AX91</f>
        <v>3577104.3155791736</v>
      </c>
      <c r="AY22" s="54">
        <f>+AX22/AX7</f>
        <v>0.4961484208059852</v>
      </c>
      <c r="AZ22" s="61">
        <f>'Deuda Externa dólares'!AZ22*AZ91</f>
        <v>3346899.0594523945</v>
      </c>
      <c r="BA22" s="54">
        <f>+AZ22/AZ7</f>
        <v>0.54134052467365712</v>
      </c>
      <c r="BB22" s="61">
        <f>'Deuda Externa dólares'!BB22*BB91</f>
        <v>3367462.8274486475</v>
      </c>
      <c r="BC22" s="54">
        <f>+BB22/BB7</f>
        <v>0.54034165258434597</v>
      </c>
      <c r="BD22" s="61">
        <f>'Deuda Externa dólares'!BD22*BD91</f>
        <v>3245400.4124174109</v>
      </c>
      <c r="BE22" s="54">
        <f>+BD22/BD7</f>
        <v>0.53892301825103839</v>
      </c>
      <c r="BF22" s="61">
        <f>'Deuda Externa dólares'!BF22*BF91</f>
        <v>3275132.8943032292</v>
      </c>
      <c r="BG22" s="54">
        <f>+BF22/BF7</f>
        <v>0.47493109887870638</v>
      </c>
      <c r="BH22" s="61">
        <f>'Deuda Externa dólares'!BH22*BH91</f>
        <v>3250965.8452712512</v>
      </c>
      <c r="BI22" s="54">
        <f>+BH22/BH7</f>
        <v>0.47492162852664183</v>
      </c>
      <c r="BJ22" s="61">
        <f>'Deuda Externa dólares'!BJ22*BJ91</f>
        <v>3272202.1637538434</v>
      </c>
      <c r="BK22" s="54">
        <f>+BJ22/BJ7</f>
        <v>0.47463961859545262</v>
      </c>
      <c r="BL22" s="61">
        <f>'Deuda Externa dólares'!BL22*BL91</f>
        <v>3425184.81637146</v>
      </c>
      <c r="BM22" s="54">
        <f>+BL22/BL7</f>
        <v>0.48598204042467541</v>
      </c>
      <c r="BN22" s="61">
        <f>'Deuda Externa dólares'!BN22*BN91</f>
        <v>3353004.8728007795</v>
      </c>
      <c r="BO22" s="54">
        <f>+BN22/BN7</f>
        <v>0.48486241434843041</v>
      </c>
      <c r="BP22" s="61">
        <f>'Deuda Externa dólares'!BP22*BP91</f>
        <v>3355718.3639920326</v>
      </c>
      <c r="BQ22" s="54">
        <f>+BP22/BP7</f>
        <v>0.48398200335086705</v>
      </c>
      <c r="BR22" s="61">
        <f>'Deuda Externa dólares'!BR22*BR91</f>
        <v>3317193.6083544525</v>
      </c>
      <c r="BS22" s="54">
        <f>+BR22/BR7</f>
        <v>0.48191614509095632</v>
      </c>
      <c r="BT22" s="61">
        <f>'Deuda Externa dólares'!BT22*BT91</f>
        <v>3352963.4171573468</v>
      </c>
      <c r="BU22" s="54">
        <f>+BT22/BT7</f>
        <v>0.4332429968004351</v>
      </c>
      <c r="BV22" s="61">
        <f>'Deuda Externa dólares'!BV22*BV91</f>
        <v>3252182.0495163775</v>
      </c>
      <c r="BW22" s="54">
        <f>+BV22/BV7</f>
        <v>0.43140504234888655</v>
      </c>
      <c r="BX22" s="61">
        <f>'Deuda Externa dólares'!BX22*BX91</f>
        <v>3610446.1343278824</v>
      </c>
      <c r="BY22" s="54">
        <f>+BX22/BX7</f>
        <v>0.45990682446629982</v>
      </c>
      <c r="BZ22" s="60">
        <f>'Deuda Externa dólares'!BZ22*BZ91</f>
        <v>3582234.707382293</v>
      </c>
      <c r="CA22" s="52">
        <f>+BZ22/BZ7</f>
        <v>0.45889591640478894</v>
      </c>
      <c r="CB22" s="60">
        <f>'Deuda Externa dólares'!CB22*CB91</f>
        <v>3454289.3003358007</v>
      </c>
      <c r="CC22" s="52">
        <f>+CB22/CB7</f>
        <v>0.45588658227441969</v>
      </c>
      <c r="CD22" s="61">
        <f>'Deuda Externa dólares'!CD22*CD91</f>
        <v>3478713.8612491651</v>
      </c>
      <c r="CE22" s="54">
        <f>+CD22/CD7</f>
        <v>0.45497571357371885</v>
      </c>
      <c r="CF22" s="61">
        <f>'Deuda Externa dólares'!CF22*CF91</f>
        <v>3629406.8605981097</v>
      </c>
      <c r="CG22" s="54">
        <f>+CF22/CF7</f>
        <v>0.45473982755845416</v>
      </c>
      <c r="CH22" s="61">
        <f>'Deuda Externa dólares'!CH22*CH91</f>
        <v>3880890.6550523974</v>
      </c>
      <c r="CI22" s="54">
        <f>+CH22/CH7</f>
        <v>0.47309954782312658</v>
      </c>
      <c r="CJ22" s="61">
        <f>'Deuda Externa dólares'!CJ22*CJ91</f>
        <v>3865266.0149979568</v>
      </c>
      <c r="CK22" s="54">
        <f>+CJ22/CJ7</f>
        <v>0.47398505715660399</v>
      </c>
      <c r="CL22" s="61">
        <f>'Deuda Externa dólares'!CL22*CL91</f>
        <v>3851445.9819139633</v>
      </c>
      <c r="CM22" s="54">
        <f>+CL22/CL7</f>
        <v>0.47445859229012938</v>
      </c>
      <c r="CN22" s="61">
        <f>'Deuda Externa dólares'!CN22*CN91</f>
        <v>3800558.4708881606</v>
      </c>
      <c r="CO22" s="54">
        <f>+CN22/CN7</f>
        <v>0.47227095898181831</v>
      </c>
      <c r="CP22" s="61">
        <f>'Deuda Externa dólares'!CP22*CP91</f>
        <v>3731546.2557513155</v>
      </c>
      <c r="CQ22" s="54">
        <f>+CP22/CP7</f>
        <v>0.47054737832214211</v>
      </c>
      <c r="CR22" s="61">
        <f>'Deuda Externa dólares'!CR22*CR91</f>
        <v>3703583.6022633165</v>
      </c>
      <c r="CS22" s="54">
        <f>+CR22/CR7</f>
        <v>0.47081004965418138</v>
      </c>
      <c r="CT22" s="61">
        <f>'Deuda Externa dólares'!CT22*CT91</f>
        <v>3646206.8541803053</v>
      </c>
      <c r="CU22" s="54">
        <f>+CT22/CT7</f>
        <v>0.46640011553771943</v>
      </c>
      <c r="CV22" s="61">
        <f>'Deuda Externa dólares'!CV22*CV91</f>
        <v>3641290.0782666686</v>
      </c>
      <c r="CW22" s="54">
        <f>+CV22/CV7</f>
        <v>0.46690602268674702</v>
      </c>
      <c r="CX22" s="61">
        <f>'Deuda Externa dólares'!CX22*CX91</f>
        <v>3617074.5557664162</v>
      </c>
      <c r="CY22" s="54">
        <f>+CX22/CX7</f>
        <v>0.46735365148765462</v>
      </c>
      <c r="CZ22" s="61">
        <f>'Deuda Externa dólares'!CZ22*CZ91</f>
        <v>3587304.2238242351</v>
      </c>
      <c r="DA22" s="54">
        <f>+CZ22/CZ7</f>
        <v>0.46608990122815425</v>
      </c>
      <c r="DB22" s="61">
        <f>'Deuda Externa dólares'!DB22*DB91</f>
        <v>3646930.2142824954</v>
      </c>
      <c r="DC22" s="54">
        <f>+DB22/DB7</f>
        <v>0.48353050734127023</v>
      </c>
      <c r="DD22" s="61">
        <f>'Deuda Externa dólares'!DD22*DD91</f>
        <v>3646642.7106165346</v>
      </c>
      <c r="DE22" s="54">
        <f>+DD22/DD7</f>
        <v>0.48360010507656737</v>
      </c>
      <c r="DF22" s="61">
        <f>'Deuda Externa dólares'!DF22*DF91</f>
        <v>3638406.5954455221</v>
      </c>
      <c r="DG22" s="54">
        <f>+DF22/DF7</f>
        <v>0.48301261754170177</v>
      </c>
      <c r="DH22" s="62">
        <f>'Deuda Externa dólares'!DH22*DH91</f>
        <v>3616605.2842694088</v>
      </c>
      <c r="DI22" s="58">
        <f>+DH22/DH7</f>
        <v>0.48137985574994585</v>
      </c>
      <c r="DJ22" s="61"/>
    </row>
    <row r="23" spans="1:114">
      <c r="A23" s="98" t="s">
        <v>53</v>
      </c>
      <c r="B23" s="64">
        <f>+B22/B72</f>
        <v>6.1669977989462894E-2</v>
      </c>
      <c r="C23" s="65"/>
      <c r="D23" s="66"/>
      <c r="E23" s="67"/>
      <c r="F23" s="66"/>
      <c r="G23" s="67"/>
      <c r="H23" s="66"/>
      <c r="I23" s="67"/>
      <c r="J23" s="66"/>
      <c r="K23" s="67"/>
      <c r="L23" s="66"/>
      <c r="M23" s="67"/>
      <c r="N23" s="66"/>
      <c r="O23" s="67"/>
      <c r="P23" s="66"/>
      <c r="Q23" s="67"/>
      <c r="R23" s="66"/>
      <c r="S23" s="67"/>
      <c r="T23" s="66"/>
      <c r="U23" s="67"/>
      <c r="V23" s="66"/>
      <c r="W23" s="67"/>
      <c r="X23" s="66"/>
      <c r="Y23" s="67"/>
      <c r="Z23" s="66">
        <f>+Z22/Z72</f>
        <v>7.3154730365062981E-2</v>
      </c>
      <c r="AA23" s="67"/>
      <c r="AB23" s="66">
        <v>0</v>
      </c>
      <c r="AC23" s="67"/>
      <c r="AD23" s="66">
        <v>0</v>
      </c>
      <c r="AE23" s="67"/>
      <c r="AF23" s="64">
        <v>0</v>
      </c>
      <c r="AG23" s="65"/>
      <c r="AH23" s="64">
        <v>0</v>
      </c>
      <c r="AI23" s="65"/>
      <c r="AJ23" s="64">
        <v>0</v>
      </c>
      <c r="AK23" s="65"/>
      <c r="AL23" s="64">
        <v>0</v>
      </c>
      <c r="AM23" s="65"/>
      <c r="AN23" s="64">
        <v>0</v>
      </c>
      <c r="AO23" s="65"/>
      <c r="AP23" s="66">
        <v>0</v>
      </c>
      <c r="AQ23" s="67"/>
      <c r="AR23" s="66">
        <v>0</v>
      </c>
      <c r="AS23" s="67"/>
      <c r="AT23" s="66">
        <v>0</v>
      </c>
      <c r="AU23" s="67"/>
      <c r="AV23" s="66">
        <v>0</v>
      </c>
      <c r="AW23" s="67"/>
      <c r="AX23" s="66">
        <f>+AX22/AX72</f>
        <v>7.9828205202482391E-2</v>
      </c>
      <c r="AY23" s="67"/>
      <c r="AZ23" s="68" t="e">
        <f>+AZ22/AZ72</f>
        <v>#DIV/0!</v>
      </c>
      <c r="BA23" s="67"/>
      <c r="BB23" s="68" t="e">
        <f>+BB22/BB72</f>
        <v>#DIV/0!</v>
      </c>
      <c r="BC23" s="67"/>
      <c r="BD23" s="68" t="e">
        <f>+BD22/BD72</f>
        <v>#DIV/0!</v>
      </c>
      <c r="BE23" s="67"/>
      <c r="BF23" s="68" t="e">
        <f>+BF22/BF72</f>
        <v>#DIV/0!</v>
      </c>
      <c r="BG23" s="67"/>
      <c r="BH23" s="68" t="e">
        <f>+BH22/BH72</f>
        <v>#DIV/0!</v>
      </c>
      <c r="BI23" s="67"/>
      <c r="BJ23" s="68" t="e">
        <f>+BJ22/BJ72</f>
        <v>#DIV/0!</v>
      </c>
      <c r="BK23" s="67"/>
      <c r="BL23" s="68" t="e">
        <f>+BL22/BL72</f>
        <v>#DIV/0!</v>
      </c>
      <c r="BM23" s="67"/>
      <c r="BN23" s="68" t="e">
        <f>+BN22/BN72</f>
        <v>#DIV/0!</v>
      </c>
      <c r="BO23" s="67"/>
      <c r="BP23" s="68"/>
      <c r="BQ23" s="67"/>
      <c r="BR23" s="68"/>
      <c r="BS23" s="67"/>
      <c r="BT23" s="68"/>
      <c r="BU23" s="67"/>
      <c r="BV23" s="66">
        <f>+BV22/BV72</f>
        <v>6.9108209712668109E-2</v>
      </c>
      <c r="BW23" s="67"/>
      <c r="BX23" s="66"/>
      <c r="BY23" s="67"/>
      <c r="BZ23" s="64"/>
      <c r="CA23" s="65"/>
      <c r="CB23" s="64"/>
      <c r="CC23" s="65"/>
      <c r="CD23" s="66"/>
      <c r="CE23" s="67"/>
      <c r="CF23" s="66"/>
      <c r="CG23" s="67"/>
      <c r="CH23" s="66"/>
      <c r="CI23" s="67"/>
      <c r="CJ23" s="66"/>
      <c r="CK23" s="67"/>
      <c r="CL23" s="66"/>
      <c r="CM23" s="67"/>
      <c r="CN23" s="66"/>
      <c r="CO23" s="67"/>
      <c r="CP23" s="66"/>
      <c r="CQ23" s="67"/>
      <c r="CR23" s="66"/>
      <c r="CS23" s="67"/>
      <c r="CT23" s="66">
        <f>+CT22/CT72</f>
        <v>7.4236739592788509E-2</v>
      </c>
      <c r="CU23" s="67"/>
      <c r="CV23" s="68" t="e">
        <f>+CV22/CV72</f>
        <v>#VALUE!</v>
      </c>
      <c r="CW23" s="67"/>
      <c r="CX23" s="68" t="e">
        <f>+CX22/CX72</f>
        <v>#VALUE!</v>
      </c>
      <c r="CY23" s="67"/>
      <c r="CZ23" s="68" t="e">
        <f>+CZ22/CZ72</f>
        <v>#VALUE!</v>
      </c>
      <c r="DA23" s="67"/>
      <c r="DB23" s="68" t="e">
        <f>+DB22/DB72</f>
        <v>#VALUE!</v>
      </c>
      <c r="DC23" s="67"/>
      <c r="DD23" s="458" t="e">
        <f>+DD22/DD72</f>
        <v>#VALUE!</v>
      </c>
      <c r="DE23" s="67"/>
      <c r="DF23" s="458" t="e">
        <f>+DF22/DF72</f>
        <v>#VALUE!</v>
      </c>
      <c r="DG23" s="67"/>
      <c r="DH23" s="451" t="e">
        <f>+DH22/DH72</f>
        <v>#VALUE!</v>
      </c>
      <c r="DI23" s="70"/>
      <c r="DJ23" s="61"/>
    </row>
    <row r="24" spans="1:114">
      <c r="A24" s="98"/>
      <c r="B24" s="64"/>
      <c r="C24" s="237"/>
      <c r="D24" s="66"/>
      <c r="E24" s="238"/>
      <c r="F24" s="66"/>
      <c r="G24" s="238"/>
      <c r="H24" s="66"/>
      <c r="I24" s="238"/>
      <c r="J24" s="66"/>
      <c r="K24" s="238"/>
      <c r="L24" s="66"/>
      <c r="M24" s="238"/>
      <c r="N24" s="66"/>
      <c r="O24" s="238"/>
      <c r="P24" s="66"/>
      <c r="Q24" s="238"/>
      <c r="R24" s="66"/>
      <c r="S24" s="238"/>
      <c r="T24" s="66"/>
      <c r="U24" s="238"/>
      <c r="V24" s="66"/>
      <c r="W24" s="238"/>
      <c r="X24" s="66"/>
      <c r="Y24" s="238"/>
      <c r="Z24" s="66"/>
      <c r="AA24" s="238"/>
      <c r="AB24" s="66"/>
      <c r="AC24" s="238"/>
      <c r="AD24" s="66"/>
      <c r="AE24" s="238"/>
      <c r="AF24" s="64"/>
      <c r="AG24" s="237"/>
      <c r="AH24" s="64"/>
      <c r="AI24" s="237"/>
      <c r="AJ24" s="64"/>
      <c r="AK24" s="237"/>
      <c r="AL24" s="64"/>
      <c r="AM24" s="237"/>
      <c r="AN24" s="64"/>
      <c r="AO24" s="237"/>
      <c r="AP24" s="66"/>
      <c r="AQ24" s="238"/>
      <c r="AR24" s="66"/>
      <c r="AS24" s="238"/>
      <c r="AT24" s="66"/>
      <c r="AU24" s="238"/>
      <c r="AV24" s="66"/>
      <c r="AW24" s="238"/>
      <c r="AX24" s="66"/>
      <c r="AY24" s="238"/>
      <c r="AZ24" s="66"/>
      <c r="BA24" s="238"/>
      <c r="BB24" s="66"/>
      <c r="BC24" s="238"/>
      <c r="BD24" s="66"/>
      <c r="BE24" s="238"/>
      <c r="BF24" s="66"/>
      <c r="BG24" s="238"/>
      <c r="BH24" s="66"/>
      <c r="BI24" s="238"/>
      <c r="BJ24" s="66"/>
      <c r="BK24" s="238"/>
      <c r="BL24" s="66"/>
      <c r="BM24" s="238"/>
      <c r="BN24" s="66"/>
      <c r="BO24" s="238"/>
      <c r="BP24" s="66"/>
      <c r="BQ24" s="238"/>
      <c r="BR24" s="66"/>
      <c r="BS24" s="238"/>
      <c r="BT24" s="66"/>
      <c r="BU24" s="238"/>
      <c r="BV24" s="66"/>
      <c r="BW24" s="238"/>
      <c r="BX24" s="66"/>
      <c r="BY24" s="238"/>
      <c r="BZ24" s="64"/>
      <c r="CA24" s="237"/>
      <c r="CB24" s="64"/>
      <c r="CC24" s="237"/>
      <c r="CD24" s="66"/>
      <c r="CE24" s="238"/>
      <c r="CF24" s="66"/>
      <c r="CG24" s="238"/>
      <c r="CH24" s="66"/>
      <c r="CI24" s="238"/>
      <c r="CJ24" s="66"/>
      <c r="CK24" s="238"/>
      <c r="CL24" s="66"/>
      <c r="CM24" s="238"/>
      <c r="CN24" s="66"/>
      <c r="CO24" s="238"/>
      <c r="CP24" s="66"/>
      <c r="CQ24" s="238"/>
      <c r="CR24" s="66"/>
      <c r="CS24" s="238"/>
      <c r="CT24" s="66"/>
      <c r="CU24" s="238"/>
      <c r="CV24" s="66"/>
      <c r="CW24" s="238"/>
      <c r="CX24" s="66"/>
      <c r="CY24" s="238"/>
      <c r="CZ24" s="66"/>
      <c r="DA24" s="238"/>
      <c r="DB24" s="66"/>
      <c r="DC24" s="238"/>
      <c r="DD24" s="66"/>
      <c r="DE24" s="238"/>
      <c r="DF24" s="66"/>
      <c r="DG24" s="238"/>
      <c r="DH24" s="74"/>
      <c r="DI24" s="446"/>
      <c r="DJ24" s="61"/>
    </row>
    <row r="25" spans="1:114">
      <c r="A25" s="99" t="s">
        <v>55</v>
      </c>
      <c r="B25" s="64"/>
      <c r="C25" s="65"/>
      <c r="D25" s="66"/>
      <c r="E25" s="67"/>
      <c r="F25" s="66"/>
      <c r="G25" s="67"/>
      <c r="H25" s="66"/>
      <c r="I25" s="67"/>
      <c r="J25" s="66"/>
      <c r="K25" s="67"/>
      <c r="L25" s="66"/>
      <c r="M25" s="67"/>
      <c r="N25" s="66"/>
      <c r="O25" s="67"/>
      <c r="P25" s="66"/>
      <c r="Q25" s="67"/>
      <c r="R25" s="66"/>
      <c r="S25" s="67"/>
      <c r="T25" s="66"/>
      <c r="U25" s="67"/>
      <c r="V25" s="66"/>
      <c r="W25" s="67"/>
      <c r="X25" s="66"/>
      <c r="Y25" s="67"/>
      <c r="Z25" s="66"/>
      <c r="AA25" s="67"/>
      <c r="AB25" s="66"/>
      <c r="AC25" s="67"/>
      <c r="AD25" s="66"/>
      <c r="AE25" s="67"/>
      <c r="AF25" s="55">
        <f>+AF26+AF28</f>
        <v>7400702.3778302735</v>
      </c>
      <c r="AG25" s="65"/>
      <c r="AH25" s="55">
        <f>+AH26+AH28</f>
        <v>7579418.4206016287</v>
      </c>
      <c r="AI25" s="65"/>
      <c r="AJ25" s="55">
        <f>+AJ26+AJ28</f>
        <v>7813188.8559055561</v>
      </c>
      <c r="AK25" s="65"/>
      <c r="AL25" s="55">
        <f>+AL26+AL28</f>
        <v>7836595.6625104006</v>
      </c>
      <c r="AM25" s="65"/>
      <c r="AN25" s="55">
        <f>+AN26+AN28</f>
        <v>7810755.6497910712</v>
      </c>
      <c r="AO25" s="65"/>
      <c r="AP25" s="56"/>
      <c r="AQ25" s="67"/>
      <c r="AR25" s="56"/>
      <c r="AS25" s="67"/>
      <c r="AT25" s="56"/>
      <c r="AU25" s="67"/>
      <c r="AV25" s="56"/>
      <c r="AW25" s="67"/>
      <c r="AX25" s="56"/>
      <c r="AY25" s="67"/>
      <c r="AZ25" s="56"/>
      <c r="BA25" s="67"/>
      <c r="BB25" s="56"/>
      <c r="BC25" s="67"/>
      <c r="BD25" s="56"/>
      <c r="BE25" s="67"/>
      <c r="BF25" s="56"/>
      <c r="BG25" s="67"/>
      <c r="BH25" s="56"/>
      <c r="BI25" s="67"/>
      <c r="BJ25" s="56"/>
      <c r="BK25" s="67"/>
      <c r="BL25" s="56"/>
      <c r="BM25" s="67"/>
      <c r="BN25" s="56"/>
      <c r="BO25" s="67"/>
      <c r="BP25" s="56"/>
      <c r="BQ25" s="67"/>
      <c r="BR25" s="56"/>
      <c r="BS25" s="67"/>
      <c r="BT25" s="56"/>
      <c r="BU25" s="67"/>
      <c r="BV25" s="56"/>
      <c r="BW25" s="67"/>
      <c r="BX25" s="56"/>
      <c r="BY25" s="67"/>
      <c r="BZ25" s="55"/>
      <c r="CA25" s="65"/>
      <c r="CB25" s="55"/>
      <c r="CC25" s="65"/>
      <c r="CD25" s="56"/>
      <c r="CE25" s="67"/>
      <c r="CF25" s="56"/>
      <c r="CG25" s="67"/>
      <c r="CH25" s="56"/>
      <c r="CI25" s="67"/>
      <c r="CJ25" s="56"/>
      <c r="CK25" s="67"/>
      <c r="CL25" s="56"/>
      <c r="CM25" s="67"/>
      <c r="CN25" s="56"/>
      <c r="CO25" s="67"/>
      <c r="CP25" s="56"/>
      <c r="CQ25" s="67"/>
      <c r="CR25" s="56"/>
      <c r="CS25" s="67"/>
      <c r="CT25" s="56"/>
      <c r="CU25" s="67"/>
      <c r="CV25" s="56"/>
      <c r="CW25" s="67"/>
      <c r="CX25" s="56"/>
      <c r="CY25" s="67"/>
      <c r="CZ25" s="56"/>
      <c r="DA25" s="67"/>
      <c r="DB25" s="56"/>
      <c r="DC25" s="67"/>
      <c r="DD25" s="56"/>
      <c r="DE25" s="67"/>
      <c r="DF25" s="56"/>
      <c r="DG25" s="67"/>
      <c r="DH25" s="57"/>
      <c r="DI25" s="70"/>
      <c r="DJ25" s="61">
        <f>+DH26+DH28-DH7</f>
        <v>0</v>
      </c>
    </row>
    <row r="26" spans="1:114">
      <c r="A26" s="92" t="s">
        <v>56</v>
      </c>
      <c r="B26" s="60">
        <f>'Deuda Externa dólares'!B26*B91</f>
        <v>2347204.1701710871</v>
      </c>
      <c r="C26" s="71">
        <f>+B26/B7</f>
        <v>0.39797893865046124</v>
      </c>
      <c r="D26" s="61">
        <f>'Deuda Externa dólares'!D26*D91</f>
        <v>2339521.5839433689</v>
      </c>
      <c r="E26" s="72">
        <f>+D26/D7</f>
        <v>0.39718222800429209</v>
      </c>
      <c r="F26" s="61">
        <f>'Deuda Externa dólares'!F26*F91</f>
        <v>2356367.2139743278</v>
      </c>
      <c r="G26" s="72">
        <f>+F26/F7</f>
        <v>0.39891533864951384</v>
      </c>
      <c r="H26" s="61">
        <f>'Deuda Externa dólares'!H26*H91</f>
        <v>2340444.8737390847</v>
      </c>
      <c r="I26" s="72">
        <f>+H26/H7</f>
        <v>0.39824504536497923</v>
      </c>
      <c r="J26" s="61">
        <f>'Deuda Externa dólares'!J26*J91</f>
        <v>2354017.1007312778</v>
      </c>
      <c r="K26" s="72">
        <f>+J26/J7</f>
        <v>0.39875034854552932</v>
      </c>
      <c r="L26" s="61">
        <f>'Deuda Externa dólares'!L26*L91</f>
        <v>2387686.9067045255</v>
      </c>
      <c r="M26" s="72">
        <f>+L26/L7</f>
        <v>0.399449652803396</v>
      </c>
      <c r="N26" s="61">
        <f>'Deuda Externa dólares'!N26*N91</f>
        <v>2576671.8836729107</v>
      </c>
      <c r="O26" s="72">
        <f>+N26/N7</f>
        <v>0.41784354747303404</v>
      </c>
      <c r="P26" s="61">
        <f>'Deuda Externa dólares'!P26*P91</f>
        <v>2766083.288783446</v>
      </c>
      <c r="Q26" s="72">
        <f>+P26/P7</f>
        <v>0.43434839353876908</v>
      </c>
      <c r="R26" s="61">
        <f>'Deuda Externa dólares'!R26*R91</f>
        <v>2781695.9369616788</v>
      </c>
      <c r="S26" s="72">
        <f>+R26/R7</f>
        <v>0.43412085565519387</v>
      </c>
      <c r="T26" s="61">
        <f>'Deuda Externa dólares'!T26*T91</f>
        <v>2773281.4657062571</v>
      </c>
      <c r="U26" s="72">
        <f>+T26/T7</f>
        <v>0.43187966017638035</v>
      </c>
      <c r="V26" s="61">
        <f>'Deuda Externa dólares'!V26*V91</f>
        <v>2814491.5619999995</v>
      </c>
      <c r="W26" s="72">
        <f>+V26/V7</f>
        <v>0.43078498460677644</v>
      </c>
      <c r="X26" s="61">
        <f>'Deuda Externa dólares'!X26*X91</f>
        <v>2764497.4998451127</v>
      </c>
      <c r="Y26" s="72">
        <f>+X26/X7</f>
        <v>0.42957655191567778</v>
      </c>
      <c r="Z26" s="61">
        <f>'Deuda Externa dólares'!Z26*Z91</f>
        <v>3043181.4713999997</v>
      </c>
      <c r="AA26" s="72">
        <f>+Z26/Z7</f>
        <v>0.44892236448114176</v>
      </c>
      <c r="AB26" s="61">
        <f>'Deuda Externa dólares'!AB26*AB91</f>
        <v>3085207.3317776518</v>
      </c>
      <c r="AC26" s="72">
        <f>+AB26/AB7</f>
        <v>0.4504856574169227</v>
      </c>
      <c r="AD26" s="61">
        <f>'Deuda Externa dólares'!AD26*AD91</f>
        <v>3085565.4213581472</v>
      </c>
      <c r="AE26" s="72">
        <f>+AD26/AD7</f>
        <v>0.45117868914302578</v>
      </c>
      <c r="AF26" s="60">
        <f>'Deuda Externa dólares'!AF26*AF91</f>
        <v>3521078.987010166</v>
      </c>
      <c r="AG26" s="71">
        <f>+AF26/AF7</f>
        <v>0.47577632598197667</v>
      </c>
      <c r="AH26" s="60">
        <f>'Deuda Externa dólares'!AH26*AH91</f>
        <v>3688200.2146992646</v>
      </c>
      <c r="AI26" s="71">
        <f>+AH26/AH7</f>
        <v>0.48660728436292183</v>
      </c>
      <c r="AJ26" s="60">
        <f>'Deuda Externa dólares'!AJ26*AJ91</f>
        <v>3804806.5592643055</v>
      </c>
      <c r="AK26" s="71">
        <f>+AJ26/AJ7</f>
        <v>0.48697230150637705</v>
      </c>
      <c r="AL26" s="60">
        <f>'Deuda Externa dólares'!AL26*AL91</f>
        <v>3806993.1796878222</v>
      </c>
      <c r="AM26" s="71">
        <f>+AL26/AL7</f>
        <v>0.48579681071209913</v>
      </c>
      <c r="AN26" s="60">
        <f>'Deuda Externa dólares'!AN26*AN91</f>
        <v>3895665.3169785035</v>
      </c>
      <c r="AO26" s="71">
        <f>+AN26/AN7</f>
        <v>0.49875652134665205</v>
      </c>
      <c r="AP26" s="61">
        <f>'Deuda Externa dólares'!AP26*AP91</f>
        <v>3825153.8906743354</v>
      </c>
      <c r="AQ26" s="72">
        <f>+AP26/AP7</f>
        <v>0.49897429874933952</v>
      </c>
      <c r="AR26" s="61">
        <f>'Deuda Externa dólares'!AR26*AR91</f>
        <v>3650680.8607669221</v>
      </c>
      <c r="AS26" s="72">
        <f>+AR26/AR7</f>
        <v>0.49877947429128711</v>
      </c>
      <c r="AT26" s="61">
        <f>'Deuda Externa dólares'!AT26*AT91</f>
        <v>3644649.1900064754</v>
      </c>
      <c r="AU26" s="72">
        <f>+AT26/AT7</f>
        <v>0.50241588006465931</v>
      </c>
      <c r="AV26" s="61">
        <f>'Deuda Externa dólares'!AV26*AV91</f>
        <v>3751468.1427368377</v>
      </c>
      <c r="AW26" s="72">
        <f>+AV26/AV7</f>
        <v>0.51565839573546479</v>
      </c>
      <c r="AX26" s="61">
        <f>'Deuda Externa dólares'!AX26*AX91</f>
        <v>3722299.2363004838</v>
      </c>
      <c r="AY26" s="72">
        <f>+AX26/AX7</f>
        <v>0.51628712079054651</v>
      </c>
      <c r="AZ26" s="61">
        <f>'Deuda Externa dólares'!AZ26*AZ91</f>
        <v>3484663.8121582945</v>
      </c>
      <c r="BA26" s="72">
        <f>+AZ26/AZ7</f>
        <v>0.56362313379529294</v>
      </c>
      <c r="BB26" s="61">
        <f>'Deuda Externa dólares'!BB26*BB91</f>
        <v>3503232.7484266832</v>
      </c>
      <c r="BC26" s="72">
        <f>+BB26/BB7</f>
        <v>0.5621272363403218</v>
      </c>
      <c r="BD26" s="61">
        <f>'Deuda Externa dólares'!BD26*BD91</f>
        <v>3380154.4280527118</v>
      </c>
      <c r="BE26" s="72">
        <f>+BD26/BD7</f>
        <v>0.56129993068062978</v>
      </c>
      <c r="BF26" s="61">
        <f>'Deuda Externa dólares'!BF26*BF91</f>
        <v>3412197.7482341165</v>
      </c>
      <c r="BG26" s="72">
        <f>+BF26/BF7</f>
        <v>0.49480704400700165</v>
      </c>
      <c r="BH26" s="61">
        <f>'Deuda Externa dólares'!BH26*BH91</f>
        <v>3383303.5340220872</v>
      </c>
      <c r="BI26" s="72">
        <f>+BH26/BH7</f>
        <v>0.49425435413753022</v>
      </c>
      <c r="BJ26" s="61">
        <f>'Deuda Externa dólares'!BJ26*BJ91</f>
        <v>3408440.0519565772</v>
      </c>
      <c r="BK26" s="72">
        <f>+BJ26/BJ7</f>
        <v>0.49440120301437301</v>
      </c>
      <c r="BL26" s="61">
        <f>'Deuda Externa dólares'!BL26*BL91</f>
        <v>3562691.0230670534</v>
      </c>
      <c r="BM26" s="72">
        <f>+BL26/BL7</f>
        <v>0.50549209622708746</v>
      </c>
      <c r="BN26" s="61">
        <f>'Deuda Externa dólares'!BN26*BN91</f>
        <v>3485953.2879348332</v>
      </c>
      <c r="BO26" s="72">
        <f>+BN26/BN7</f>
        <v>0.50408746530752713</v>
      </c>
      <c r="BP26" s="61">
        <f>'Deuda Externa dólares'!BP26*BP91</f>
        <v>3486760.4416239592</v>
      </c>
      <c r="BQ26" s="72">
        <f>+BP26/BP7</f>
        <v>0.50288168454464621</v>
      </c>
      <c r="BR26" s="61">
        <f>'Deuda Externa dólares'!BR26*BR91</f>
        <v>3475317.9721293421</v>
      </c>
      <c r="BS26" s="72">
        <f>+BR26/BR7</f>
        <v>0.50488817893409288</v>
      </c>
      <c r="BT26" s="61">
        <f>'Deuda Externa dólares'!BT26*BT91</f>
        <v>3516112.9626832278</v>
      </c>
      <c r="BU26" s="72">
        <f>+BT26/BT7</f>
        <v>0.45432387041467431</v>
      </c>
      <c r="BV26" s="61">
        <f>'Deuda Externa dólares'!BV26*BV91</f>
        <v>3413491.2945924937</v>
      </c>
      <c r="BW26" s="72">
        <f>+BV26/BV7</f>
        <v>0.45280286714583395</v>
      </c>
      <c r="BX26" s="61">
        <f>'Deuda Externa dólares'!BX26*BX91</f>
        <v>3767225.9861970698</v>
      </c>
      <c r="BY26" s="72">
        <f>+BX26/BX7</f>
        <v>0.47987779789473395</v>
      </c>
      <c r="BZ26" s="60">
        <f>'Deuda Externa dólares'!BZ26*BZ91</f>
        <v>3738100.1090557394</v>
      </c>
      <c r="CA26" s="71">
        <f>+BZ26/BZ7</f>
        <v>0.47886278127529436</v>
      </c>
      <c r="CB26" s="60">
        <f>'Deuda Externa dólares'!CB26*CB91</f>
        <v>3605874.6974541056</v>
      </c>
      <c r="CC26" s="71">
        <f>+CB26/CB7</f>
        <v>0.47589236135269686</v>
      </c>
      <c r="CD26" s="61">
        <f>'Deuda Externa dólares'!CD26*CD91</f>
        <v>3630698.2353009004</v>
      </c>
      <c r="CE26" s="72">
        <f>+CD26/CD7</f>
        <v>0.47485351950841348</v>
      </c>
      <c r="CF26" s="61">
        <f>'Deuda Externa dólares'!CF26*CF91</f>
        <v>3789600.0285711871</v>
      </c>
      <c r="CG26" s="72">
        <f>+CF26/CF7</f>
        <v>0.47481093459551832</v>
      </c>
      <c r="CH26" s="61">
        <f>'Deuda Externa dólares'!CH26*CH91</f>
        <v>4038111.5975257237</v>
      </c>
      <c r="CI26" s="72">
        <f>+CH26/CH7</f>
        <v>0.49226554949741291</v>
      </c>
      <c r="CJ26" s="61">
        <f>'Deuda Externa dólares'!CJ26*CJ91</f>
        <v>4023061.025052567</v>
      </c>
      <c r="CK26" s="72">
        <f>+CJ26/CJ7</f>
        <v>0.49333494835931874</v>
      </c>
      <c r="CL26" s="61">
        <f>'Deuda Externa dólares'!CL26*CL91</f>
        <v>4011519.0544740502</v>
      </c>
      <c r="CM26" s="72">
        <f>+CL26/CL7</f>
        <v>0.49417795094842537</v>
      </c>
      <c r="CN26" s="61">
        <f>'Deuda Externa dólares'!CN26*CN91</f>
        <v>3961536.6141466214</v>
      </c>
      <c r="CO26" s="72">
        <f>+CN26/CN7</f>
        <v>0.49227467756005644</v>
      </c>
      <c r="CP26" s="61">
        <f>'Deuda Externa dólares'!CP26*CP91</f>
        <v>3886480.4902377552</v>
      </c>
      <c r="CQ26" s="72">
        <f>+CP26/CP7</f>
        <v>0.49008456019080515</v>
      </c>
      <c r="CR26" s="61">
        <f>'Deuda Externa dólares'!CR26*CR91</f>
        <v>3853157.0496876603</v>
      </c>
      <c r="CS26" s="72">
        <f>+CR26/CR7</f>
        <v>0.48982425043144134</v>
      </c>
      <c r="CT26" s="61">
        <f>'Deuda Externa dólares'!CT26*CT91</f>
        <v>3793825.6585569764</v>
      </c>
      <c r="CU26" s="72">
        <f>+CT26/CT7</f>
        <v>0.48528259537779894</v>
      </c>
      <c r="CV26" s="61">
        <f>'Deuda Externa dólares'!CV26*CV91</f>
        <v>3788219.3291203254</v>
      </c>
      <c r="CW26" s="72">
        <f>+CV26/CV7</f>
        <v>0.48574609053574419</v>
      </c>
      <c r="CX26" s="61">
        <f>'Deuda Externa dólares'!CX26*CX91</f>
        <v>3763019.2497466095</v>
      </c>
      <c r="CY26" s="72">
        <f>+CX26/CX7</f>
        <v>0.48621082033924862</v>
      </c>
      <c r="CZ26" s="61">
        <f>'Deuda Externa dólares'!CZ26*CZ91</f>
        <v>3738407.7017782615</v>
      </c>
      <c r="DA26" s="72">
        <f>+CZ26/CZ7</f>
        <v>0.48572241654344117</v>
      </c>
      <c r="DB26" s="61">
        <f>'Deuda Externa dólares'!DB26*DB91</f>
        <v>3806965.9756745165</v>
      </c>
      <c r="DC26" s="72">
        <f>+DB26/DB7</f>
        <v>0.50474894815364946</v>
      </c>
      <c r="DD26" s="61">
        <f>'Deuda Externa dólares'!DD26*DD91</f>
        <v>3803583.7904863441</v>
      </c>
      <c r="DE26" s="72">
        <f>+DD26/DD7</f>
        <v>0.50441287143146973</v>
      </c>
      <c r="DF26" s="61">
        <f>'Deuda Externa dólares'!DF26*DF91</f>
        <v>3800662.5657684333</v>
      </c>
      <c r="DG26" s="72">
        <f>+DF26/DF7</f>
        <v>0.50455272826916753</v>
      </c>
      <c r="DH26" s="62">
        <f>'Deuda Externa dólares'!DH26*DH91</f>
        <v>3562899.6478619762</v>
      </c>
      <c r="DI26" s="73">
        <f>+DH26/DH7</f>
        <v>0.47423149161432482</v>
      </c>
      <c r="DJ26" s="61"/>
    </row>
    <row r="27" spans="1:114">
      <c r="A27" s="98" t="s">
        <v>53</v>
      </c>
      <c r="B27" s="64">
        <f>+B26/B72</f>
        <v>6.4315340275078667E-2</v>
      </c>
      <c r="C27" s="65"/>
      <c r="D27" s="66"/>
      <c r="E27" s="67"/>
      <c r="F27" s="66"/>
      <c r="G27" s="67"/>
      <c r="H27" s="66"/>
      <c r="I27" s="67"/>
      <c r="J27" s="66"/>
      <c r="K27" s="67"/>
      <c r="L27" s="66"/>
      <c r="M27" s="67"/>
      <c r="N27" s="66"/>
      <c r="O27" s="67"/>
      <c r="P27" s="66"/>
      <c r="Q27" s="67"/>
      <c r="R27" s="66"/>
      <c r="S27" s="67"/>
      <c r="T27" s="66"/>
      <c r="U27" s="67"/>
      <c r="V27" s="66"/>
      <c r="W27" s="67"/>
      <c r="X27" s="66"/>
      <c r="Y27" s="67"/>
      <c r="Z27" s="66">
        <f>+Z26/Z72</f>
        <v>7.5463329767170281E-2</v>
      </c>
      <c r="AA27" s="67"/>
      <c r="AB27" s="66">
        <v>0</v>
      </c>
      <c r="AC27" s="67"/>
      <c r="AD27" s="66">
        <v>0</v>
      </c>
      <c r="AE27" s="67"/>
      <c r="AF27" s="64">
        <v>0</v>
      </c>
      <c r="AG27" s="65"/>
      <c r="AH27" s="64">
        <v>0</v>
      </c>
      <c r="AI27" s="65"/>
      <c r="AJ27" s="64">
        <v>0</v>
      </c>
      <c r="AK27" s="65"/>
      <c r="AL27" s="64">
        <v>0</v>
      </c>
      <c r="AM27" s="65"/>
      <c r="AN27" s="64">
        <v>0</v>
      </c>
      <c r="AO27" s="65"/>
      <c r="AP27" s="66">
        <v>0</v>
      </c>
      <c r="AQ27" s="67"/>
      <c r="AR27" s="66">
        <v>0</v>
      </c>
      <c r="AS27" s="67"/>
      <c r="AT27" s="66">
        <v>0</v>
      </c>
      <c r="AU27" s="67"/>
      <c r="AV27" s="66">
        <v>0</v>
      </c>
      <c r="AW27" s="67"/>
      <c r="AX27" s="66">
        <f>+AX26/AX72</f>
        <v>8.306843777697534E-2</v>
      </c>
      <c r="AY27" s="67"/>
      <c r="AZ27" s="68" t="e">
        <f>+AZ26/AZ72</f>
        <v>#DIV/0!</v>
      </c>
      <c r="BA27" s="67"/>
      <c r="BB27" s="68" t="e">
        <f>+BB26/BB72</f>
        <v>#DIV/0!</v>
      </c>
      <c r="BC27" s="67"/>
      <c r="BD27" s="68" t="e">
        <f>+BD26/BD72</f>
        <v>#DIV/0!</v>
      </c>
      <c r="BE27" s="67"/>
      <c r="BF27" s="68" t="e">
        <f>+BF26/BF72</f>
        <v>#DIV/0!</v>
      </c>
      <c r="BG27" s="67"/>
      <c r="BH27" s="68" t="e">
        <f>+BH26/BH72</f>
        <v>#DIV/0!</v>
      </c>
      <c r="BI27" s="67"/>
      <c r="BJ27" s="68" t="e">
        <f>+BJ26/BJ72</f>
        <v>#DIV/0!</v>
      </c>
      <c r="BK27" s="67"/>
      <c r="BL27" s="68" t="e">
        <f>+BL26/BL72</f>
        <v>#DIV/0!</v>
      </c>
      <c r="BM27" s="67"/>
      <c r="BN27" s="68" t="e">
        <f>+BN26/BN72</f>
        <v>#DIV/0!</v>
      </c>
      <c r="BO27" s="67"/>
      <c r="BP27" s="68"/>
      <c r="BQ27" s="67"/>
      <c r="BR27" s="68"/>
      <c r="BS27" s="67"/>
      <c r="BT27" s="68"/>
      <c r="BU27" s="67"/>
      <c r="BV27" s="66">
        <f>+BV26/BV72</f>
        <v>7.2535998491887951E-2</v>
      </c>
      <c r="BW27" s="67"/>
      <c r="BX27" s="66"/>
      <c r="BY27" s="67"/>
      <c r="BZ27" s="64"/>
      <c r="CA27" s="65"/>
      <c r="CB27" s="64"/>
      <c r="CC27" s="65"/>
      <c r="CD27" s="66"/>
      <c r="CE27" s="67"/>
      <c r="CF27" s="66"/>
      <c r="CG27" s="67"/>
      <c r="CH27" s="66"/>
      <c r="CI27" s="67"/>
      <c r="CJ27" s="66"/>
      <c r="CK27" s="67"/>
      <c r="CL27" s="66"/>
      <c r="CM27" s="67"/>
      <c r="CN27" s="66"/>
      <c r="CO27" s="67"/>
      <c r="CP27" s="66"/>
      <c r="CQ27" s="67"/>
      <c r="CR27" s="66"/>
      <c r="CS27" s="67"/>
      <c r="CT27" s="66">
        <f>+CT26/CT72</f>
        <v>7.7242257156046268E-2</v>
      </c>
      <c r="CU27" s="67"/>
      <c r="CV27" s="68" t="e">
        <f>+CV26/CV72</f>
        <v>#VALUE!</v>
      </c>
      <c r="CW27" s="67"/>
      <c r="CX27" s="68" t="e">
        <f>+CX26/CX72</f>
        <v>#VALUE!</v>
      </c>
      <c r="CY27" s="67"/>
      <c r="CZ27" s="68" t="e">
        <f>+CZ26/CZ72</f>
        <v>#VALUE!</v>
      </c>
      <c r="DA27" s="67"/>
      <c r="DB27" s="68" t="e">
        <f>+DB26/DB72</f>
        <v>#VALUE!</v>
      </c>
      <c r="DC27" s="67"/>
      <c r="DD27" s="458" t="e">
        <f>+DD26/DD72</f>
        <v>#VALUE!</v>
      </c>
      <c r="DE27" s="67"/>
      <c r="DF27" s="458" t="e">
        <f>+DF26/DF72</f>
        <v>#VALUE!</v>
      </c>
      <c r="DG27" s="67"/>
      <c r="DH27" s="451" t="e">
        <f>+DH26/DH72</f>
        <v>#VALUE!</v>
      </c>
      <c r="DI27" s="70"/>
      <c r="DJ27" s="61"/>
    </row>
    <row r="28" spans="1:114">
      <c r="A28" s="92" t="s">
        <v>57</v>
      </c>
      <c r="B28" s="199">
        <f>+B7-B26</f>
        <v>3550605.8449277277</v>
      </c>
      <c r="C28" s="71">
        <f>+B28/B7</f>
        <v>0.60202106134953881</v>
      </c>
      <c r="D28" s="200">
        <f>+D7-D26</f>
        <v>3550776.1660306985</v>
      </c>
      <c r="E28" s="72">
        <f>+D28/D7</f>
        <v>0.60281777199570785</v>
      </c>
      <c r="F28" s="200">
        <f>+F7-F26</f>
        <v>3550568.3828156143</v>
      </c>
      <c r="G28" s="72">
        <f>+F28/F7</f>
        <v>0.60108466135048622</v>
      </c>
      <c r="H28" s="200">
        <f>+H7-H26</f>
        <v>3536451.5270538987</v>
      </c>
      <c r="I28" s="72">
        <f>+H28/H7</f>
        <v>0.60175495463502082</v>
      </c>
      <c r="J28" s="200">
        <f>+J7-J26</f>
        <v>3549468.900767467</v>
      </c>
      <c r="K28" s="72">
        <f>+J28/J7</f>
        <v>0.60124965145447062</v>
      </c>
      <c r="L28" s="200">
        <f>+L7-L26</f>
        <v>3589754.5304012271</v>
      </c>
      <c r="M28" s="72">
        <f>+L28/L7</f>
        <v>0.60055034719660394</v>
      </c>
      <c r="N28" s="200">
        <f>+N7-N26</f>
        <v>3589923.0039487509</v>
      </c>
      <c r="O28" s="72">
        <f>+N28/N7</f>
        <v>0.58215645252696602</v>
      </c>
      <c r="P28" s="200">
        <f>+P7-P26</f>
        <v>3602268.3154375805</v>
      </c>
      <c r="Q28" s="72">
        <f>+P28/P7</f>
        <v>0.56565160646123092</v>
      </c>
      <c r="R28" s="200">
        <f>+R7-R26</f>
        <v>3625957.3713858863</v>
      </c>
      <c r="S28" s="72">
        <f>+R28/R7</f>
        <v>0.56587914434480613</v>
      </c>
      <c r="T28" s="200">
        <f>+T7-T26</f>
        <v>3648140.3363152705</v>
      </c>
      <c r="U28" s="72">
        <f>+T28/T7</f>
        <v>0.56812033982361965</v>
      </c>
      <c r="V28" s="200">
        <f>+V7-V26</f>
        <v>3718910.6283504539</v>
      </c>
      <c r="W28" s="72">
        <f>+V28/V7</f>
        <v>0.56921501539322361</v>
      </c>
      <c r="X28" s="200">
        <f>+X7-X26</f>
        <v>3670903.7982866345</v>
      </c>
      <c r="Y28" s="72">
        <f>+X28/X7</f>
        <v>0.57042344808432222</v>
      </c>
      <c r="Z28" s="200">
        <f>+Z7-Z26</f>
        <v>3735677.663669528</v>
      </c>
      <c r="AA28" s="72">
        <f>+Z28/Z7</f>
        <v>0.55107763551885824</v>
      </c>
      <c r="AB28" s="200">
        <f>+AB7-AB26</f>
        <v>3763417.6598995076</v>
      </c>
      <c r="AC28" s="72">
        <f>+AB28/AB7</f>
        <v>0.5495143425830773</v>
      </c>
      <c r="AD28" s="200">
        <f>+AD7-AD26</f>
        <v>3753333.4353651325</v>
      </c>
      <c r="AE28" s="72">
        <f>+AD28/AD7</f>
        <v>0.54882131085697416</v>
      </c>
      <c r="AF28" s="199">
        <f>+AF7-AF26</f>
        <v>3879623.3908201074</v>
      </c>
      <c r="AG28" s="71">
        <f>+AF28/AF7</f>
        <v>0.52422367401802328</v>
      </c>
      <c r="AH28" s="199">
        <f>+AH7-AH26</f>
        <v>3891218.2059023641</v>
      </c>
      <c r="AI28" s="71">
        <f>+AH28/AH7</f>
        <v>0.51339271563707822</v>
      </c>
      <c r="AJ28" s="199">
        <f>+AJ7-AJ26</f>
        <v>4008382.2966412506</v>
      </c>
      <c r="AK28" s="71">
        <f>+AJ28/AJ7</f>
        <v>0.51302769849362295</v>
      </c>
      <c r="AL28" s="199">
        <f>+AL7-AL26</f>
        <v>4029602.4828225784</v>
      </c>
      <c r="AM28" s="71">
        <f>+AL28/AL7</f>
        <v>0.51420318928790087</v>
      </c>
      <c r="AN28" s="199">
        <f>+AN7-AN26</f>
        <v>3915090.3328125677</v>
      </c>
      <c r="AO28" s="71">
        <f>+AN28/AN7</f>
        <v>0.50124347865334795</v>
      </c>
      <c r="AP28" s="200">
        <f>+AP7-AP26</f>
        <v>3840880.0117970766</v>
      </c>
      <c r="AQ28" s="72">
        <f>+AP28/AP7</f>
        <v>0.50102570125066048</v>
      </c>
      <c r="AR28" s="200">
        <f>+AR7-AR26</f>
        <v>3668547.4734666664</v>
      </c>
      <c r="AS28" s="72">
        <f>+AR28/AR7</f>
        <v>0.50122052570871289</v>
      </c>
      <c r="AT28" s="200">
        <f>+AT7-AT26</f>
        <v>3609598.405705309</v>
      </c>
      <c r="AU28" s="72">
        <f>+AT28/AT7</f>
        <v>0.49758411993534063</v>
      </c>
      <c r="AV28" s="200">
        <f>+AV7-AV26</f>
        <v>3523635.2469524848</v>
      </c>
      <c r="AW28" s="72">
        <f>+AV28/AV7</f>
        <v>0.48434160426453526</v>
      </c>
      <c r="AX28" s="200">
        <f>+AX7-AX26</f>
        <v>3487447.2136997492</v>
      </c>
      <c r="AY28" s="72">
        <f>+AX28/AX7</f>
        <v>0.48371287920945355</v>
      </c>
      <c r="AZ28" s="200">
        <f>+AZ7-AZ26</f>
        <v>2697949.3618139415</v>
      </c>
      <c r="BA28" s="72">
        <f>+AZ28/AZ7</f>
        <v>0.43637686620470706</v>
      </c>
      <c r="BB28" s="200">
        <f>+BB7-BB26</f>
        <v>2728866.537909558</v>
      </c>
      <c r="BC28" s="72">
        <f>+BB28/BB7</f>
        <v>0.4378727636596782</v>
      </c>
      <c r="BD28" s="200">
        <f>+BD7-BD26</f>
        <v>2641856.698786288</v>
      </c>
      <c r="BE28" s="72">
        <f>+BD28/BD7</f>
        <v>0.43870006931937022</v>
      </c>
      <c r="BF28" s="200">
        <f>+BF7-BF26</f>
        <v>3483819.1730323341</v>
      </c>
      <c r="BG28" s="72">
        <f>+BF28/BF7</f>
        <v>0.5051929559929984</v>
      </c>
      <c r="BH28" s="200">
        <f>+BH7-BH26</f>
        <v>3461964.5060054492</v>
      </c>
      <c r="BI28" s="72">
        <f>+BH28/BH7</f>
        <v>0.50574564586246984</v>
      </c>
      <c r="BJ28" s="200">
        <f>+BJ7-BJ26</f>
        <v>3485637.1290358175</v>
      </c>
      <c r="BK28" s="72">
        <f>+BJ28/BJ7</f>
        <v>0.50559879698562704</v>
      </c>
      <c r="BL28" s="200">
        <f>+BL7-BL26</f>
        <v>3485274.8099467801</v>
      </c>
      <c r="BM28" s="72">
        <f>+BL28/BL7</f>
        <v>0.49450790377291254</v>
      </c>
      <c r="BN28" s="200">
        <f>+BN7-BN26</f>
        <v>3429420.5863355137</v>
      </c>
      <c r="BO28" s="72">
        <f>+BN28/BN7</f>
        <v>0.49591253469247282</v>
      </c>
      <c r="BP28" s="200">
        <f>+BP7-BP26</f>
        <v>3446799.7749927626</v>
      </c>
      <c r="BQ28" s="72">
        <f>+BP28/BP7</f>
        <v>0.49711831545535379</v>
      </c>
      <c r="BR28" s="200">
        <f>+BR7-BR26</f>
        <v>3408023.9580904245</v>
      </c>
      <c r="BS28" s="72">
        <f>+BR28/BR7</f>
        <v>0.49511182106590707</v>
      </c>
      <c r="BT28" s="200">
        <f>+BT7-BT26</f>
        <v>4223108.3101809332</v>
      </c>
      <c r="BU28" s="72">
        <f>+BT28/BT7</f>
        <v>0.54567612958532574</v>
      </c>
      <c r="BV28" s="200">
        <f>+BV7-BV26</f>
        <v>4125090.1550101931</v>
      </c>
      <c r="BW28" s="72">
        <f>+BV28/BV7</f>
        <v>0.54719713285416605</v>
      </c>
      <c r="BX28" s="200">
        <f>+BX7-BX26</f>
        <v>4083160.0969353882</v>
      </c>
      <c r="BY28" s="72">
        <f>+BX28/BX7</f>
        <v>0.52012220210526605</v>
      </c>
      <c r="BZ28" s="199">
        <f>+BZ7-BZ26</f>
        <v>4068102.9520811751</v>
      </c>
      <c r="CA28" s="71">
        <f>+BZ28/BZ7</f>
        <v>0.52113721872470564</v>
      </c>
      <c r="CB28" s="199">
        <f>+CB7-CB26</f>
        <v>3971205.7314155926</v>
      </c>
      <c r="CC28" s="71">
        <f>+CB28/CB7</f>
        <v>0.52410763864730314</v>
      </c>
      <c r="CD28" s="200">
        <f>+CD7-CD26</f>
        <v>4015234.84962082</v>
      </c>
      <c r="CE28" s="72">
        <f>+CD28/CD7</f>
        <v>0.52514648049158652</v>
      </c>
      <c r="CF28" s="200">
        <f>+CF7-CF26</f>
        <v>4191682.1038621557</v>
      </c>
      <c r="CG28" s="72">
        <f>+CF28/CF7</f>
        <v>0.52518906540448163</v>
      </c>
      <c r="CH28" s="200">
        <f>+CH7-CH26</f>
        <v>4165004.79290319</v>
      </c>
      <c r="CI28" s="72">
        <f>+CH28/CH7</f>
        <v>0.50773445050258703</v>
      </c>
      <c r="CJ28" s="200">
        <f>+CJ7-CJ26</f>
        <v>4131765.7076409878</v>
      </c>
      <c r="CK28" s="72">
        <f>+CJ28/CJ7</f>
        <v>0.50666505164068121</v>
      </c>
      <c r="CL28" s="200">
        <f>+CL7-CL26</f>
        <v>4106040.7168090483</v>
      </c>
      <c r="CM28" s="72">
        <f>+CL28/CL7</f>
        <v>0.50582204905157457</v>
      </c>
      <c r="CN28" s="200">
        <f>+CN7-CN26</f>
        <v>4085874.3024210348</v>
      </c>
      <c r="CO28" s="72">
        <f>+CN28/CN7</f>
        <v>0.5077253224399435</v>
      </c>
      <c r="CP28" s="200">
        <f>+CP7-CP26</f>
        <v>4043743.8137571053</v>
      </c>
      <c r="CQ28" s="72">
        <f>+CP28/CP7</f>
        <v>0.50991543980919485</v>
      </c>
      <c r="CR28" s="200">
        <f>+CR7-CR26</f>
        <v>4013250.2306659911</v>
      </c>
      <c r="CS28" s="72">
        <f>+CR28/CR7</f>
        <v>0.51017574956855871</v>
      </c>
      <c r="CT28" s="200">
        <f>+CT7-CT26</f>
        <v>4023940.1024496239</v>
      </c>
      <c r="CU28" s="72">
        <f>+CT28/CT7</f>
        <v>0.51471740462220106</v>
      </c>
      <c r="CV28" s="200">
        <f>+CV7-CV26</f>
        <v>4010545.0931361313</v>
      </c>
      <c r="CW28" s="72">
        <f>+CV28/CV7</f>
        <v>0.51425390946425587</v>
      </c>
      <c r="CX28" s="200">
        <f>+CX7-CX26</f>
        <v>3976461.428863137</v>
      </c>
      <c r="CY28" s="72">
        <f>+CX28/CX7</f>
        <v>0.51378917966075133</v>
      </c>
      <c r="CZ28" s="200">
        <f>+CZ7-CZ26</f>
        <v>3958185.1966553493</v>
      </c>
      <c r="DA28" s="72">
        <f>+CZ28/CZ7</f>
        <v>0.51427758345655883</v>
      </c>
      <c r="DB28" s="200">
        <f>+DB7-DB26</f>
        <v>3735330.0302909026</v>
      </c>
      <c r="DC28" s="72">
        <f>+DB28/DB7</f>
        <v>0.49525105184635054</v>
      </c>
      <c r="DD28" s="200">
        <f>+DD7-DD26</f>
        <v>3737032.2522648657</v>
      </c>
      <c r="DE28" s="72">
        <f>+DD28/DD7</f>
        <v>0.49558712856853027</v>
      </c>
      <c r="DF28" s="200">
        <f>+DF7-DF26</f>
        <v>3732073.5643211571</v>
      </c>
      <c r="DG28" s="72">
        <f>+DF28/DF7</f>
        <v>0.49544727173083253</v>
      </c>
      <c r="DH28" s="225">
        <f>+DH7-DH26</f>
        <v>3950097.0865673618</v>
      </c>
      <c r="DI28" s="73">
        <f>+DH28/DH7</f>
        <v>0.52576850838567524</v>
      </c>
      <c r="DJ28" s="61"/>
    </row>
    <row r="29" spans="1:114" s="26" customFormat="1" ht="13.5" customHeight="1">
      <c r="A29" s="63" t="s">
        <v>53</v>
      </c>
      <c r="B29" s="64">
        <f>+B28/B72</f>
        <v>9.7289543875752824E-2</v>
      </c>
      <c r="C29" s="65"/>
      <c r="D29" s="66"/>
      <c r="E29" s="67"/>
      <c r="F29" s="66"/>
      <c r="G29" s="67"/>
      <c r="H29" s="66"/>
      <c r="I29" s="67"/>
      <c r="J29" s="66"/>
      <c r="K29" s="67"/>
      <c r="L29" s="66"/>
      <c r="M29" s="67"/>
      <c r="N29" s="66"/>
      <c r="O29" s="67"/>
      <c r="P29" s="66"/>
      <c r="Q29" s="67"/>
      <c r="R29" s="66"/>
      <c r="S29" s="67"/>
      <c r="T29" s="66"/>
      <c r="U29" s="67"/>
      <c r="V29" s="66"/>
      <c r="W29" s="67"/>
      <c r="X29" s="66"/>
      <c r="Y29" s="67"/>
      <c r="Z29" s="66">
        <f>+Z28/Z72</f>
        <v>9.2635512566937431E-2</v>
      </c>
      <c r="AA29" s="67"/>
      <c r="AB29" s="66">
        <v>0</v>
      </c>
      <c r="AC29" s="67"/>
      <c r="AD29" s="66">
        <v>0</v>
      </c>
      <c r="AE29" s="67"/>
      <c r="AF29" s="64">
        <v>0</v>
      </c>
      <c r="AG29" s="65"/>
      <c r="AH29" s="64">
        <v>0</v>
      </c>
      <c r="AI29" s="65"/>
      <c r="AJ29" s="64">
        <v>0</v>
      </c>
      <c r="AK29" s="65"/>
      <c r="AL29" s="64">
        <v>0</v>
      </c>
      <c r="AM29" s="65"/>
      <c r="AN29" s="64">
        <v>0</v>
      </c>
      <c r="AO29" s="65"/>
      <c r="AP29" s="66">
        <v>0</v>
      </c>
      <c r="AQ29" s="67"/>
      <c r="AR29" s="66">
        <v>0</v>
      </c>
      <c r="AS29" s="67"/>
      <c r="AT29" s="66">
        <v>0</v>
      </c>
      <c r="AU29" s="67"/>
      <c r="AV29" s="66">
        <v>0</v>
      </c>
      <c r="AW29" s="67"/>
      <c r="AX29" s="66">
        <f>+AX28/AX72</f>
        <v>7.7827378585400148E-2</v>
      </c>
      <c r="AY29" s="67"/>
      <c r="AZ29" s="68" t="e">
        <f>+AZ28/AZ72</f>
        <v>#DIV/0!</v>
      </c>
      <c r="BA29" s="67"/>
      <c r="BB29" s="68" t="e">
        <f>+BB28/BB72</f>
        <v>#DIV/0!</v>
      </c>
      <c r="BC29" s="67"/>
      <c r="BD29" s="68" t="e">
        <f>+BD28/BD72</f>
        <v>#DIV/0!</v>
      </c>
      <c r="BE29" s="67"/>
      <c r="BF29" s="68" t="e">
        <f>+BF28/BF72</f>
        <v>#DIV/0!</v>
      </c>
      <c r="BG29" s="67"/>
      <c r="BH29" s="68" t="e">
        <f>+BH28/BH72</f>
        <v>#DIV/0!</v>
      </c>
      <c r="BI29" s="67"/>
      <c r="BJ29" s="68" t="e">
        <f>+BJ28/BJ72</f>
        <v>#DIV/0!</v>
      </c>
      <c r="BK29" s="67"/>
      <c r="BL29" s="68" t="e">
        <f>+BL28/BL72</f>
        <v>#DIV/0!</v>
      </c>
      <c r="BM29" s="67"/>
      <c r="BN29" s="68" t="e">
        <f>+BN28/BN72</f>
        <v>#DIV/0!</v>
      </c>
      <c r="BO29" s="67"/>
      <c r="BP29" s="68"/>
      <c r="BQ29" s="67"/>
      <c r="BR29" s="68"/>
      <c r="BS29" s="67"/>
      <c r="BT29" s="68"/>
      <c r="BU29" s="67"/>
      <c r="BV29" s="66">
        <f>+BV28/BV72</f>
        <v>8.7657330117328486E-2</v>
      </c>
      <c r="BW29" s="67"/>
      <c r="BX29" s="66"/>
      <c r="BY29" s="67"/>
      <c r="BZ29" s="64"/>
      <c r="CA29" s="65"/>
      <c r="CB29" s="64"/>
      <c r="CC29" s="65"/>
      <c r="CD29" s="66"/>
      <c r="CE29" s="67"/>
      <c r="CF29" s="66"/>
      <c r="CG29" s="67"/>
      <c r="CH29" s="66"/>
      <c r="CI29" s="67"/>
      <c r="CJ29" s="66"/>
      <c r="CK29" s="67"/>
      <c r="CL29" s="66"/>
      <c r="CM29" s="67"/>
      <c r="CN29" s="66"/>
      <c r="CO29" s="67"/>
      <c r="CP29" s="66"/>
      <c r="CQ29" s="67"/>
      <c r="CR29" s="66"/>
      <c r="CS29" s="67"/>
      <c r="CT29" s="66">
        <f>+CT28/CT72</f>
        <v>8.1927385216790424E-2</v>
      </c>
      <c r="CU29" s="67"/>
      <c r="CV29" s="68" t="e">
        <f>+CV28/CV72</f>
        <v>#VALUE!</v>
      </c>
      <c r="CW29" s="67"/>
      <c r="CX29" s="68" t="e">
        <f>+CX28/CX72</f>
        <v>#VALUE!</v>
      </c>
      <c r="CY29" s="67"/>
      <c r="CZ29" s="68" t="e">
        <f>+CZ28/CZ72</f>
        <v>#VALUE!</v>
      </c>
      <c r="DA29" s="67"/>
      <c r="DB29" s="68" t="e">
        <f>+DB28/DB72</f>
        <v>#VALUE!</v>
      </c>
      <c r="DC29" s="67"/>
      <c r="DD29" s="458" t="e">
        <f>+DD28/DD72</f>
        <v>#VALUE!</v>
      </c>
      <c r="DE29" s="67"/>
      <c r="DF29" s="458" t="e">
        <f>+DF28/DF72</f>
        <v>#VALUE!</v>
      </c>
      <c r="DG29" s="67"/>
      <c r="DH29" s="451" t="e">
        <f>+DH28/DH72</f>
        <v>#VALUE!</v>
      </c>
      <c r="DI29" s="70"/>
      <c r="DJ29" s="61"/>
    </row>
    <row r="30" spans="1:114" s="26" customFormat="1">
      <c r="A30" s="63"/>
      <c r="B30" s="64"/>
      <c r="C30" s="76"/>
      <c r="D30" s="66"/>
      <c r="E30" s="77"/>
      <c r="F30" s="66"/>
      <c r="G30" s="77"/>
      <c r="H30" s="66"/>
      <c r="I30" s="77"/>
      <c r="J30" s="66"/>
      <c r="K30" s="77"/>
      <c r="L30" s="66"/>
      <c r="M30" s="77"/>
      <c r="N30" s="66"/>
      <c r="O30" s="77"/>
      <c r="P30" s="66"/>
      <c r="Q30" s="77"/>
      <c r="R30" s="66"/>
      <c r="S30" s="77"/>
      <c r="T30" s="66"/>
      <c r="U30" s="77"/>
      <c r="V30" s="66"/>
      <c r="W30" s="77"/>
      <c r="X30" s="66"/>
      <c r="Y30" s="77"/>
      <c r="Z30" s="66"/>
      <c r="AA30" s="77"/>
      <c r="AB30" s="66"/>
      <c r="AC30" s="77"/>
      <c r="AD30" s="66"/>
      <c r="AE30" s="77"/>
      <c r="AF30" s="64"/>
      <c r="AG30" s="76"/>
      <c r="AH30" s="64"/>
      <c r="AI30" s="76"/>
      <c r="AJ30" s="64"/>
      <c r="AK30" s="76"/>
      <c r="AL30" s="64"/>
      <c r="AM30" s="76"/>
      <c r="AN30" s="64"/>
      <c r="AO30" s="76"/>
      <c r="AP30" s="66"/>
      <c r="AQ30" s="77"/>
      <c r="AR30" s="66"/>
      <c r="AS30" s="77"/>
      <c r="AT30" s="66"/>
      <c r="AU30" s="77"/>
      <c r="AV30" s="66"/>
      <c r="AW30" s="77"/>
      <c r="AX30" s="66"/>
      <c r="AY30" s="77"/>
      <c r="AZ30" s="66"/>
      <c r="BA30" s="77"/>
      <c r="BB30" s="66"/>
      <c r="BC30" s="77"/>
      <c r="BD30" s="66"/>
      <c r="BE30" s="77"/>
      <c r="BF30" s="66"/>
      <c r="BG30" s="77"/>
      <c r="BH30" s="66"/>
      <c r="BI30" s="77"/>
      <c r="BJ30" s="66"/>
      <c r="BK30" s="77"/>
      <c r="BL30" s="66"/>
      <c r="BM30" s="77"/>
      <c r="BN30" s="66"/>
      <c r="BO30" s="77"/>
      <c r="BP30" s="66"/>
      <c r="BQ30" s="77"/>
      <c r="BR30" s="66"/>
      <c r="BS30" s="77"/>
      <c r="BT30" s="66"/>
      <c r="BU30" s="77"/>
      <c r="BV30" s="66"/>
      <c r="BW30" s="77"/>
      <c r="BX30" s="66"/>
      <c r="BY30" s="77"/>
      <c r="BZ30" s="64"/>
      <c r="CA30" s="76"/>
      <c r="CB30" s="64"/>
      <c r="CC30" s="76"/>
      <c r="CD30" s="66"/>
      <c r="CE30" s="77"/>
      <c r="CF30" s="66"/>
      <c r="CG30" s="77"/>
      <c r="CH30" s="66"/>
      <c r="CI30" s="77"/>
      <c r="CJ30" s="66"/>
      <c r="CK30" s="77"/>
      <c r="CL30" s="66"/>
      <c r="CM30" s="77"/>
      <c r="CN30" s="66"/>
      <c r="CO30" s="77"/>
      <c r="CP30" s="66"/>
      <c r="CQ30" s="77"/>
      <c r="CR30" s="66"/>
      <c r="CS30" s="77"/>
      <c r="CT30" s="66"/>
      <c r="CU30" s="77"/>
      <c r="CV30" s="66"/>
      <c r="CW30" s="77"/>
      <c r="CX30" s="66"/>
      <c r="CY30" s="77"/>
      <c r="CZ30" s="66"/>
      <c r="DA30" s="77"/>
      <c r="DB30" s="66"/>
      <c r="DC30" s="77"/>
      <c r="DD30" s="66"/>
      <c r="DE30" s="77"/>
      <c r="DF30" s="66"/>
      <c r="DG30" s="77"/>
      <c r="DH30" s="74"/>
      <c r="DI30" s="78"/>
      <c r="DJ30" s="61"/>
    </row>
    <row r="31" spans="1:114" s="26" customFormat="1" ht="12.75" customHeight="1">
      <c r="A31" s="63" t="s">
        <v>59</v>
      </c>
      <c r="B31" s="239">
        <v>4.214115340369437E-2</v>
      </c>
      <c r="C31" s="80"/>
      <c r="D31" s="138">
        <v>5.4587127159845324E-2</v>
      </c>
      <c r="E31" s="82"/>
      <c r="F31" s="138">
        <v>6.5199725098753741E-2</v>
      </c>
      <c r="G31" s="82"/>
      <c r="H31" s="138">
        <v>7.7985916603569683E-2</v>
      </c>
      <c r="I31" s="82"/>
      <c r="J31" s="138">
        <v>8.9555839874181045E-2</v>
      </c>
      <c r="K31" s="82"/>
      <c r="L31" s="138">
        <v>9.9097688390992755E-2</v>
      </c>
      <c r="M31" s="82"/>
      <c r="N31" s="138">
        <v>0.10582094588470456</v>
      </c>
      <c r="O31" s="82"/>
      <c r="P31" s="138">
        <v>0.10982986257468955</v>
      </c>
      <c r="Q31" s="82"/>
      <c r="R31" s="138">
        <v>0.10970634171929666</v>
      </c>
      <c r="S31" s="82"/>
      <c r="T31" s="138">
        <v>0.11120441771851707</v>
      </c>
      <c r="U31" s="82"/>
      <c r="V31" s="138">
        <v>0.10261607245181195</v>
      </c>
      <c r="W31" s="82"/>
      <c r="X31" s="138">
        <v>0.11030855439050335</v>
      </c>
      <c r="Y31" s="82"/>
      <c r="Z31" s="138">
        <v>0.10769957655110765</v>
      </c>
      <c r="AA31" s="82"/>
      <c r="AB31" s="138">
        <v>0.10394200012205368</v>
      </c>
      <c r="AC31" s="82"/>
      <c r="AD31" s="138">
        <v>0.10194792712833721</v>
      </c>
      <c r="AE31" s="82"/>
      <c r="AF31" s="239">
        <v>0.10063492298423041</v>
      </c>
      <c r="AG31" s="80"/>
      <c r="AH31" s="239">
        <v>9.8338720970044619E-2</v>
      </c>
      <c r="AI31" s="80"/>
      <c r="AJ31" s="239">
        <v>0.10313715220440306</v>
      </c>
      <c r="AK31" s="80"/>
      <c r="AL31" s="239">
        <v>0.10712899660924045</v>
      </c>
      <c r="AM31" s="80"/>
      <c r="AN31" s="239">
        <v>0.11266033247479496</v>
      </c>
      <c r="AO31" s="80"/>
      <c r="AP31" s="138">
        <v>0.111987929390405</v>
      </c>
      <c r="AQ31" s="77"/>
      <c r="AR31" s="138">
        <v>0.1110068246278902</v>
      </c>
      <c r="AS31" s="77"/>
      <c r="AT31" s="138">
        <v>0.10938282750852983</v>
      </c>
      <c r="AU31" s="77"/>
      <c r="AV31" s="138">
        <v>0.10025973602338231</v>
      </c>
      <c r="AW31" s="77"/>
      <c r="AX31" s="138">
        <v>8.9689239437206386E-2</v>
      </c>
      <c r="AY31" s="77"/>
      <c r="AZ31" s="138">
        <v>7.7991136042926429E-2</v>
      </c>
      <c r="BA31" s="77"/>
      <c r="BB31" s="138">
        <v>6.4531897866497379E-2</v>
      </c>
      <c r="BC31" s="77"/>
      <c r="BD31" s="138">
        <v>4.3019000762196259E-2</v>
      </c>
      <c r="BE31" s="77"/>
      <c r="BF31" s="138">
        <v>2.5780437705592976E-2</v>
      </c>
      <c r="BG31" s="77"/>
      <c r="BH31" s="138">
        <v>3.8822952694779842E-3</v>
      </c>
      <c r="BI31" s="77"/>
      <c r="BJ31" s="138">
        <v>-2.5285777307538011E-2</v>
      </c>
      <c r="BK31" s="77"/>
      <c r="BL31" s="138">
        <v>7.5835792003142749E-2</v>
      </c>
      <c r="BM31" s="77"/>
      <c r="BN31" s="138">
        <v>7.5868167389260693E-2</v>
      </c>
      <c r="BO31" s="77"/>
      <c r="BP31" s="138">
        <v>8.4891847277070998E-2</v>
      </c>
      <c r="BQ31" s="77"/>
      <c r="BR31" s="138">
        <v>8.7981343253385247E-2</v>
      </c>
      <c r="BS31" s="77"/>
      <c r="BT31" s="138">
        <v>9.0424778830839117E-2</v>
      </c>
      <c r="BU31" s="77"/>
      <c r="BV31" s="138">
        <v>9.2736301924342582E-2</v>
      </c>
      <c r="BW31" s="77"/>
      <c r="BX31" s="138">
        <v>9.5735283477308836E-2</v>
      </c>
      <c r="BY31" s="77"/>
      <c r="BZ31" s="239">
        <v>9.8569200894083747E-2</v>
      </c>
      <c r="CA31" s="76"/>
      <c r="CB31" s="239">
        <v>0.1020310553576535</v>
      </c>
      <c r="CC31" s="76"/>
      <c r="CD31" s="138">
        <v>0.10383800728553827</v>
      </c>
      <c r="CE31" s="77"/>
      <c r="CF31" s="138">
        <v>0.10312801509417931</v>
      </c>
      <c r="CG31" s="77"/>
      <c r="CH31" s="138">
        <v>0.10325819762219765</v>
      </c>
      <c r="CI31" s="77"/>
      <c r="CJ31" s="138">
        <v>0.10279438320880099</v>
      </c>
      <c r="CK31" s="77"/>
      <c r="CL31" s="138">
        <v>0.10257063872794583</v>
      </c>
      <c r="CM31" s="77"/>
      <c r="CN31" s="138">
        <v>0.10312003025853364</v>
      </c>
      <c r="CO31" s="77"/>
      <c r="CP31" s="138">
        <v>0.10133137700328905</v>
      </c>
      <c r="CQ31" s="77"/>
      <c r="CR31" s="138">
        <v>9.9870495576123944E-2</v>
      </c>
      <c r="CS31" s="77"/>
      <c r="CT31" s="138">
        <v>0.10001526970865904</v>
      </c>
      <c r="CU31" s="77"/>
      <c r="CV31" s="138">
        <v>0.10076382196956071</v>
      </c>
      <c r="CW31" s="77"/>
      <c r="CX31" s="138">
        <v>9.7819363615183202E-2</v>
      </c>
      <c r="CY31" s="77"/>
      <c r="CZ31" s="138">
        <v>9.8183174101583864E-2</v>
      </c>
      <c r="DA31" s="77"/>
      <c r="DB31" s="138">
        <v>9.8273251651443363E-2</v>
      </c>
      <c r="DC31" s="77"/>
      <c r="DD31" s="138">
        <v>9.6462419798119828E-2</v>
      </c>
      <c r="DE31" s="77"/>
      <c r="DF31" s="138">
        <v>9.6932170827878278E-2</v>
      </c>
      <c r="DG31" s="77"/>
      <c r="DH31" s="152">
        <v>9.8644697094808678E-2</v>
      </c>
      <c r="DI31" s="78"/>
      <c r="DJ31" s="61"/>
    </row>
    <row r="32" spans="1:114" s="26" customFormat="1">
      <c r="A32" s="63"/>
      <c r="B32" s="64"/>
      <c r="C32" s="76"/>
      <c r="D32" s="66"/>
      <c r="E32" s="77"/>
      <c r="F32" s="66"/>
      <c r="G32" s="77"/>
      <c r="H32" s="66"/>
      <c r="I32" s="77"/>
      <c r="J32" s="66"/>
      <c r="K32" s="77"/>
      <c r="L32" s="66"/>
      <c r="M32" s="77"/>
      <c r="N32" s="66"/>
      <c r="O32" s="77"/>
      <c r="P32" s="66"/>
      <c r="Q32" s="77"/>
      <c r="R32" s="66"/>
      <c r="S32" s="77"/>
      <c r="T32" s="66"/>
      <c r="U32" s="77"/>
      <c r="V32" s="66"/>
      <c r="W32" s="77"/>
      <c r="X32" s="66"/>
      <c r="Y32" s="77"/>
      <c r="Z32" s="66"/>
      <c r="AA32" s="77"/>
      <c r="AB32" s="66"/>
      <c r="AC32" s="77"/>
      <c r="AD32" s="66"/>
      <c r="AE32" s="77"/>
      <c r="AF32" s="64"/>
      <c r="AG32" s="76"/>
      <c r="AH32" s="64"/>
      <c r="AI32" s="76"/>
      <c r="AJ32" s="64"/>
      <c r="AK32" s="76"/>
      <c r="AL32" s="64"/>
      <c r="AM32" s="76"/>
      <c r="AN32" s="64"/>
      <c r="AO32" s="76"/>
      <c r="AP32" s="66"/>
      <c r="AQ32" s="77"/>
      <c r="AR32" s="66"/>
      <c r="AS32" s="77"/>
      <c r="AT32" s="66"/>
      <c r="AU32" s="77"/>
      <c r="AV32" s="66"/>
      <c r="AW32" s="77"/>
      <c r="AX32" s="66"/>
      <c r="AY32" s="77"/>
      <c r="AZ32" s="66"/>
      <c r="BA32" s="77"/>
      <c r="BB32" s="66"/>
      <c r="BC32" s="77"/>
      <c r="BD32" s="66"/>
      <c r="BE32" s="77"/>
      <c r="BF32" s="66"/>
      <c r="BG32" s="77"/>
      <c r="BH32" s="66"/>
      <c r="BI32" s="77"/>
      <c r="BJ32" s="66"/>
      <c r="BK32" s="77"/>
      <c r="BL32" s="66"/>
      <c r="BM32" s="77"/>
      <c r="BN32" s="66"/>
      <c r="BO32" s="77"/>
      <c r="BP32" s="66"/>
      <c r="BQ32" s="77"/>
      <c r="BR32" s="66"/>
      <c r="BS32" s="77"/>
      <c r="BT32" s="66"/>
      <c r="BU32" s="77"/>
      <c r="BV32" s="66"/>
      <c r="BW32" s="77"/>
      <c r="BX32" s="66"/>
      <c r="BY32" s="77"/>
      <c r="BZ32" s="64"/>
      <c r="CA32" s="76"/>
      <c r="CB32" s="64"/>
      <c r="CC32" s="76"/>
      <c r="CD32" s="66"/>
      <c r="CE32" s="77"/>
      <c r="CF32" s="66"/>
      <c r="CG32" s="77"/>
      <c r="CH32" s="66"/>
      <c r="CI32" s="77"/>
      <c r="CJ32" s="66"/>
      <c r="CK32" s="77"/>
      <c r="CL32" s="66"/>
      <c r="CM32" s="77"/>
      <c r="CN32" s="66"/>
      <c r="CO32" s="77"/>
      <c r="CP32" s="66"/>
      <c r="CQ32" s="77"/>
      <c r="CR32" s="66"/>
      <c r="CS32" s="77"/>
      <c r="CT32" s="66"/>
      <c r="CU32" s="77"/>
      <c r="CV32" s="66"/>
      <c r="CW32" s="77"/>
      <c r="CX32" s="66"/>
      <c r="CY32" s="77"/>
      <c r="CZ32" s="66"/>
      <c r="DA32" s="77"/>
      <c r="DB32" s="66"/>
      <c r="DC32" s="77"/>
      <c r="DD32" s="66"/>
      <c r="DE32" s="77"/>
      <c r="DF32" s="66"/>
      <c r="DG32" s="77"/>
      <c r="DH32" s="74"/>
      <c r="DI32" s="78"/>
      <c r="DJ32" s="61"/>
    </row>
    <row r="33" spans="1:114" s="26" customFormat="1">
      <c r="A33" s="50" t="s">
        <v>60</v>
      </c>
      <c r="B33" s="64"/>
      <c r="C33" s="76"/>
      <c r="D33" s="66"/>
      <c r="E33" s="77"/>
      <c r="F33" s="66"/>
      <c r="G33" s="77"/>
      <c r="H33" s="66"/>
      <c r="I33" s="77"/>
      <c r="J33" s="66"/>
      <c r="K33" s="77"/>
      <c r="L33" s="66"/>
      <c r="M33" s="77"/>
      <c r="N33" s="66"/>
      <c r="O33" s="77"/>
      <c r="P33" s="66"/>
      <c r="Q33" s="77"/>
      <c r="R33" s="66"/>
      <c r="S33" s="77"/>
      <c r="T33" s="66"/>
      <c r="U33" s="77"/>
      <c r="V33" s="66"/>
      <c r="W33" s="77"/>
      <c r="X33" s="66"/>
      <c r="Y33" s="77"/>
      <c r="Z33" s="66"/>
      <c r="AA33" s="77"/>
      <c r="AB33" s="66"/>
      <c r="AC33" s="77"/>
      <c r="AD33" s="66"/>
      <c r="AE33" s="77"/>
      <c r="AF33" s="55">
        <f>+AF34+AF36+AF38</f>
        <v>7400702.3778302735</v>
      </c>
      <c r="AG33" s="76"/>
      <c r="AH33" s="55">
        <f>+AH34+AH36+AH38</f>
        <v>7579418.4206016287</v>
      </c>
      <c r="AI33" s="76"/>
      <c r="AJ33" s="55">
        <f>+AJ34+AJ36+AJ38</f>
        <v>7813188.8559055561</v>
      </c>
      <c r="AK33" s="76"/>
      <c r="AL33" s="55">
        <f>+AL34+AL36+AL38</f>
        <v>7836595.6625104006</v>
      </c>
      <c r="AM33" s="76"/>
      <c r="AN33" s="55">
        <f>+AN34+AN36+AN38</f>
        <v>7810755.6497910712</v>
      </c>
      <c r="AO33" s="76"/>
      <c r="AP33" s="56"/>
      <c r="AQ33" s="77"/>
      <c r="AR33" s="56"/>
      <c r="AS33" s="77"/>
      <c r="AT33" s="56"/>
      <c r="AU33" s="77"/>
      <c r="AV33" s="56"/>
      <c r="AW33" s="77"/>
      <c r="AX33" s="56"/>
      <c r="AY33" s="77"/>
      <c r="AZ33" s="56"/>
      <c r="BA33" s="77"/>
      <c r="BB33" s="56"/>
      <c r="BC33" s="77"/>
      <c r="BD33" s="56"/>
      <c r="BE33" s="77"/>
      <c r="BF33" s="56"/>
      <c r="BG33" s="77"/>
      <c r="BH33" s="56"/>
      <c r="BI33" s="77"/>
      <c r="BJ33" s="56"/>
      <c r="BK33" s="77"/>
      <c r="BL33" s="56"/>
      <c r="BM33" s="77"/>
      <c r="BN33" s="56"/>
      <c r="BO33" s="77"/>
      <c r="BP33" s="56"/>
      <c r="BQ33" s="77"/>
      <c r="BR33" s="56"/>
      <c r="BS33" s="77"/>
      <c r="BT33" s="56"/>
      <c r="BU33" s="77"/>
      <c r="BV33" s="56"/>
      <c r="BW33" s="77"/>
      <c r="BX33" s="56"/>
      <c r="BY33" s="77"/>
      <c r="BZ33" s="55"/>
      <c r="CA33" s="76"/>
      <c r="CB33" s="55"/>
      <c r="CC33" s="76"/>
      <c r="CD33" s="56"/>
      <c r="CE33" s="77"/>
      <c r="CF33" s="56"/>
      <c r="CG33" s="77"/>
      <c r="CH33" s="56"/>
      <c r="CI33" s="77"/>
      <c r="CJ33" s="56"/>
      <c r="CK33" s="77"/>
      <c r="CL33" s="56"/>
      <c r="CM33" s="77"/>
      <c r="CN33" s="56"/>
      <c r="CO33" s="77"/>
      <c r="CP33" s="56"/>
      <c r="CQ33" s="77"/>
      <c r="CR33" s="56"/>
      <c r="CS33" s="77"/>
      <c r="CT33" s="56"/>
      <c r="CU33" s="77"/>
      <c r="CV33" s="56"/>
      <c r="CW33" s="77"/>
      <c r="CX33" s="56"/>
      <c r="CY33" s="77"/>
      <c r="CZ33" s="56"/>
      <c r="DA33" s="77"/>
      <c r="DB33" s="56"/>
      <c r="DC33" s="77"/>
      <c r="DD33" s="56"/>
      <c r="DE33" s="77"/>
      <c r="DF33" s="56"/>
      <c r="DG33" s="77"/>
      <c r="DH33" s="57"/>
      <c r="DI33" s="78"/>
      <c r="DJ33" s="61">
        <f>+DH34+DH36+DH38-DH7</f>
        <v>0</v>
      </c>
    </row>
    <row r="34" spans="1:114" s="26" customFormat="1">
      <c r="A34" s="59" t="s">
        <v>61</v>
      </c>
      <c r="B34" s="60">
        <f>'Deuda Externa dólares'!B34*B91</f>
        <v>80075.700945262783</v>
      </c>
      <c r="C34" s="71">
        <f>+B34/B7</f>
        <v>1.3577192337539403E-2</v>
      </c>
      <c r="D34" s="61">
        <f>'Deuda Externa dólares'!D34*D91</f>
        <v>77975.116805935002</v>
      </c>
      <c r="E34" s="72">
        <f>+D34/D7</f>
        <v>1.3237890530453796E-2</v>
      </c>
      <c r="F34" s="61">
        <f>'Deuda Externa dólares'!F34*F91</f>
        <v>80188.367563606123</v>
      </c>
      <c r="G34" s="72">
        <f>+F34/F7</f>
        <v>1.3575290647689402E-2</v>
      </c>
      <c r="H34" s="61">
        <f>'Deuda Externa dólares'!H34*H91</f>
        <v>81481.555448089435</v>
      </c>
      <c r="I34" s="72">
        <f>+H34/H7</f>
        <v>1.3864725510065982E-2</v>
      </c>
      <c r="J34" s="61">
        <f>'Deuda Externa dólares'!J34*J91</f>
        <v>83941.250159624717</v>
      </c>
      <c r="K34" s="72">
        <f>+J34/J7</f>
        <v>1.4218929313682486E-2</v>
      </c>
      <c r="L34" s="61">
        <f>'Deuda Externa dólares'!L34*L91</f>
        <v>83733.085079989178</v>
      </c>
      <c r="M34" s="72">
        <f>+L34/L7</f>
        <v>1.4008181587561036E-2</v>
      </c>
      <c r="N34" s="61">
        <f>'Deuda Externa dólares'!N34*N91</f>
        <v>84481.019139599201</v>
      </c>
      <c r="O34" s="72">
        <f>+N34/N7</f>
        <v>1.3699784188706763E-2</v>
      </c>
      <c r="P34" s="61">
        <f>'Deuda Externa dólares'!P34*P91</f>
        <v>84726.774847208682</v>
      </c>
      <c r="Q34" s="72">
        <f>+P34/P7</f>
        <v>1.3304349400408526E-2</v>
      </c>
      <c r="R34" s="61">
        <f>'Deuda Externa dólares'!R34*R91</f>
        <v>89623.973586785796</v>
      </c>
      <c r="S34" s="72">
        <f>+R34/R7</f>
        <v>1.3987019783050409E-2</v>
      </c>
      <c r="T34" s="61">
        <f>'Deuda Externa dólares'!T34*T91</f>
        <v>92465.28694730757</v>
      </c>
      <c r="U34" s="72">
        <f>+T34/T7</f>
        <v>1.4399503692188322E-2</v>
      </c>
      <c r="V34" s="61">
        <f>'Deuda Externa dólares'!V34*V91</f>
        <v>94173.387590004801</v>
      </c>
      <c r="W34" s="72">
        <f>+V34/V7</f>
        <v>1.4414142103343146E-2</v>
      </c>
      <c r="X34" s="61">
        <f>'Deuda Externa dólares'!X34*X91</f>
        <v>92777.340410704652</v>
      </c>
      <c r="Y34" s="72">
        <f>+X34/X7</f>
        <v>1.4416714065312248E-2</v>
      </c>
      <c r="Z34" s="61">
        <f>'Deuda Externa dólares'!Z34*Z91</f>
        <v>94040.043369681909</v>
      </c>
      <c r="AA34" s="72">
        <f>+Z34/Z7</f>
        <v>1.3872547208302092E-2</v>
      </c>
      <c r="AB34" s="61">
        <f>'Deuda Externa dólares'!AB34*AB91</f>
        <v>743367.97114858823</v>
      </c>
      <c r="AC34" s="72">
        <f>+AB34/AB7</f>
        <v>0.10854265959254178</v>
      </c>
      <c r="AD34" s="61">
        <f>'Deuda Externa dólares'!AD34*AD91</f>
        <v>745885.49238364864</v>
      </c>
      <c r="AE34" s="72">
        <f>+AD34/AD7</f>
        <v>0.10906514455179772</v>
      </c>
      <c r="AF34" s="60">
        <f>'Deuda Externa dólares'!AF34*AF91</f>
        <v>781922.32023597939</v>
      </c>
      <c r="AG34" s="71">
        <f>+AF34/AF7</f>
        <v>0.10565515005417934</v>
      </c>
      <c r="AH34" s="60">
        <f>'Deuda Externa dólares'!AH34*AH91</f>
        <v>783799.26580040844</v>
      </c>
      <c r="AI34" s="71">
        <f>+AH34/AH7</f>
        <v>0.10341153137422292</v>
      </c>
      <c r="AJ34" s="60">
        <f>'Deuda Externa dólares'!AJ34*AJ91</f>
        <v>807124.70773027092</v>
      </c>
      <c r="AK34" s="71">
        <f>+AJ34/AJ7</f>
        <v>0.10330285400950089</v>
      </c>
      <c r="AL34" s="60">
        <f>'Deuda Externa dólares'!AL34*AL91</f>
        <v>810114.51614590245</v>
      </c>
      <c r="AM34" s="71">
        <f>+AL34/AL7</f>
        <v>0.10337582172593396</v>
      </c>
      <c r="AN34" s="60">
        <f>'Deuda Externa dólares'!AN34*AN91</f>
        <v>786862.54182556202</v>
      </c>
      <c r="AO34" s="71">
        <f>+AN34/AN7</f>
        <v>0.10074089846180372</v>
      </c>
      <c r="AP34" s="61">
        <f>'Deuda Externa dólares'!AP34*AP91</f>
        <v>767222.9554373459</v>
      </c>
      <c r="AQ34" s="72">
        <f>+AP34/AP7</f>
        <v>0.10008081952129183</v>
      </c>
      <c r="AR34" s="61">
        <f>'Deuda Externa dólares'!AR34*AR91</f>
        <v>749108.1770181756</v>
      </c>
      <c r="AS34" s="72">
        <f>+AR34/AR7</f>
        <v>0.10234797205525578</v>
      </c>
      <c r="AT34" s="61">
        <f>'Deuda Externa dólares'!AT34*AT91</f>
        <v>737472.37050451478</v>
      </c>
      <c r="AU34" s="72">
        <f>+AT34/AT7</f>
        <v>0.10166076643709515</v>
      </c>
      <c r="AV34" s="61">
        <f>'Deuda Externa dólares'!AV34*AV91</f>
        <v>719543.13818017766</v>
      </c>
      <c r="AW34" s="72">
        <f>+AV34/AV7</f>
        <v>9.8904867688884512E-2</v>
      </c>
      <c r="AX34" s="61">
        <f>'Deuda Externa dólares'!AX34*AX91</f>
        <v>748498.41612282943</v>
      </c>
      <c r="AY34" s="72">
        <f>+AX34/AX7</f>
        <v>0.1038175782343643</v>
      </c>
      <c r="AZ34" s="61">
        <f>'Deuda Externa dólares'!AZ34*AZ91</f>
        <v>141402.57849693869</v>
      </c>
      <c r="BA34" s="72">
        <f>+AZ34/AZ7</f>
        <v>2.2871005272045778E-2</v>
      </c>
      <c r="BB34" s="61">
        <f>'Deuda Externa dólares'!BB34*BB91</f>
        <v>142849.72921767744</v>
      </c>
      <c r="BC34" s="72">
        <f>+BB34/BB7</f>
        <v>2.2921606773960219E-2</v>
      </c>
      <c r="BD34" s="61">
        <f>'Deuda Externa dólares'!BD34*BD91</f>
        <v>175480.07143407749</v>
      </c>
      <c r="BE34" s="72">
        <f>+BD34/BD7</f>
        <v>2.9139778678255006E-2</v>
      </c>
      <c r="BF34" s="61">
        <f>'Deuda Externa dólares'!BF34*BF91</f>
        <v>178285.05078997614</v>
      </c>
      <c r="BG34" s="72">
        <f>+BF34/BF7</f>
        <v>2.5853337198197327E-2</v>
      </c>
      <c r="BH34" s="61">
        <f>'Deuda Externa dólares'!BH34*BH91</f>
        <v>176431.83102824661</v>
      </c>
      <c r="BI34" s="72">
        <f>+BH34/BH7</f>
        <v>2.5774276477789595E-2</v>
      </c>
      <c r="BJ34" s="61">
        <f>'Deuda Externa dólares'!BJ34*BJ91</f>
        <v>211144.22779940753</v>
      </c>
      <c r="BK34" s="72">
        <f>+BJ34/BJ7</f>
        <v>3.0626902231607096E-2</v>
      </c>
      <c r="BL34" s="61">
        <f>'Deuda Externa dólares'!BL34*BL91</f>
        <v>212290.3286172603</v>
      </c>
      <c r="BM34" s="72">
        <f>+BL34/BL7</f>
        <v>3.0120794232976755E-2</v>
      </c>
      <c r="BN34" s="61">
        <f>'Deuda Externa dólares'!BN34*BN91</f>
        <v>204571.8832115551</v>
      </c>
      <c r="BO34" s="72">
        <f>+BN34/BN7</f>
        <v>2.9582187012721684E-2</v>
      </c>
      <c r="BP34" s="61">
        <f>'Deuda Externa dólares'!BP34*BP91</f>
        <v>246283.898297526</v>
      </c>
      <c r="BQ34" s="72">
        <f>+BP34/BP7</f>
        <v>3.5520553741970946E-2</v>
      </c>
      <c r="BR34" s="61">
        <f>'Deuda Externa dólares'!BR34*BR91</f>
        <v>244261.54167906343</v>
      </c>
      <c r="BS34" s="72">
        <f>+BR34/BR7</f>
        <v>3.5485893938624204E-2</v>
      </c>
      <c r="BT34" s="61">
        <f>'Deuda Externa dólares'!BT34*BT91</f>
        <v>247535.13156630498</v>
      </c>
      <c r="BU34" s="72">
        <f>+BT34/BT7</f>
        <v>3.1984501132462935E-2</v>
      </c>
      <c r="BV34" s="61">
        <f>'Deuda Externa dólares'!BV34*BV91</f>
        <v>259308.94794621397</v>
      </c>
      <c r="BW34" s="72">
        <f>+BV34/BV7</f>
        <v>3.4397578600133129E-2</v>
      </c>
      <c r="BX34" s="61">
        <f>'Deuda Externa dólares'!BX34*BX91</f>
        <v>255482.73216312454</v>
      </c>
      <c r="BY34" s="72">
        <f>+BX34/BX7</f>
        <v>3.2543970380267198E-2</v>
      </c>
      <c r="BZ34" s="60">
        <f>'Deuda Externa dólares'!BZ34*BZ91</f>
        <v>249126.94388228501</v>
      </c>
      <c r="CA34" s="71">
        <f>+BZ34/BZ7</f>
        <v>3.1913971739034104E-2</v>
      </c>
      <c r="CB34" s="60">
        <f>'Deuda Externa dólares'!CB34*CB91</f>
        <v>254438.74452687349</v>
      </c>
      <c r="CC34" s="71">
        <f>+CB34/CB7</f>
        <v>3.3580050642913535E-2</v>
      </c>
      <c r="CD34" s="61">
        <f>'Deuda Externa dólares'!CD34*CD91</f>
        <v>510625.55471891782</v>
      </c>
      <c r="CE34" s="72">
        <f>+CD34/CD7</f>
        <v>6.6783942397547896E-2</v>
      </c>
      <c r="CF34" s="61">
        <f>'Deuda Externa dólares'!CF34*CF91</f>
        <v>536846.61576912203</v>
      </c>
      <c r="CG34" s="72">
        <f>+CF34/CF7</f>
        <v>6.726320494141555E-2</v>
      </c>
      <c r="CH34" s="61">
        <f>'Deuda Externa dólares'!CH34*CH91</f>
        <v>549174.73143754073</v>
      </c>
      <c r="CI34" s="72">
        <f>+CH34/CH7</f>
        <v>6.69470851441651E-2</v>
      </c>
      <c r="CJ34" s="61">
        <f>'Deuda Externa dólares'!CJ34*CJ91</f>
        <v>546138.81063605787</v>
      </c>
      <c r="CK34" s="72">
        <f>+CJ34/CJ7</f>
        <v>6.697123415835804E-2</v>
      </c>
      <c r="CL34" s="61">
        <f>'Deuda Externa dólares'!CL34*CL91</f>
        <v>544109.88765318994</v>
      </c>
      <c r="CM34" s="72">
        <f>+CL34/CL7</f>
        <v>6.702875038605173E-2</v>
      </c>
      <c r="CN34" s="61">
        <f>'Deuda Externa dólares'!CN34*CN91</f>
        <v>555431.63261423667</v>
      </c>
      <c r="CO34" s="72">
        <f>+CN34/CN7</f>
        <v>6.9019916886652127E-2</v>
      </c>
      <c r="CP34" s="61">
        <f>'Deuda Externa dólares'!CP34*CP91</f>
        <v>547026.33649582695</v>
      </c>
      <c r="CQ34" s="72">
        <f>+CP34/CP7</f>
        <v>6.897993241127641E-2</v>
      </c>
      <c r="CR34" s="61">
        <f>'Deuda Externa dólares'!CR34*CR91</f>
        <v>551271.29796708492</v>
      </c>
      <c r="CS34" s="72">
        <f>+CR34/CR7</f>
        <v>7.0079170620098039E-2</v>
      </c>
      <c r="CT34" s="61">
        <f>'Deuda Externa dólares'!CT34*CT91</f>
        <v>520017.85688040027</v>
      </c>
      <c r="CU34" s="72">
        <f>+CT34/CT7</f>
        <v>6.6517451760212856E-2</v>
      </c>
      <c r="CV34" s="61">
        <f>'Deuda Externa dólares'!CV34*CV91</f>
        <v>529365.20084455761</v>
      </c>
      <c r="CW34" s="72">
        <f>+CV34/CV7</f>
        <v>6.7878085832908594E-2</v>
      </c>
      <c r="CX34" s="61">
        <f>'Deuda Externa dólares'!CX34*CX91</f>
        <v>526089.77055536956</v>
      </c>
      <c r="CY34" s="72">
        <f>+CX34/CX7</f>
        <v>6.7974815417443712E-2</v>
      </c>
      <c r="CZ34" s="61">
        <f>'Deuda Externa dólares'!CZ34*CZ91</f>
        <v>501750.58985264396</v>
      </c>
      <c r="DA34" s="72">
        <f>+CZ34/CZ7</f>
        <v>6.5191260142492255E-2</v>
      </c>
      <c r="DB34" s="61">
        <f>'Deuda Externa dólares'!DB34*DB91</f>
        <v>255701.69534753755</v>
      </c>
      <c r="DC34" s="72">
        <f>+DB34/DB7</f>
        <v>3.3902368078009101E-2</v>
      </c>
      <c r="DD34" s="61">
        <f>'Deuda Externa dólares'!DD34*DD91</f>
        <v>263267.68002672441</v>
      </c>
      <c r="DE34" s="72">
        <f>+DD34/DD7</f>
        <v>3.4913285404553053E-2</v>
      </c>
      <c r="DF34" s="61">
        <f>'Deuda Externa dólares'!DF34*DF91</f>
        <v>234610.70241276087</v>
      </c>
      <c r="DG34" s="72">
        <f>+DF34/DF7</f>
        <v>3.1145482645490004E-2</v>
      </c>
      <c r="DH34" s="62">
        <f>'Deuda Externa dólares'!DH34*DH91</f>
        <v>244759.44160020509</v>
      </c>
      <c r="DI34" s="73">
        <f>+DH34/DH7</f>
        <v>3.2578137626303148E-2</v>
      </c>
      <c r="DJ34" s="61"/>
    </row>
    <row r="35" spans="1:114" s="26" customFormat="1">
      <c r="A35" s="63" t="s">
        <v>53</v>
      </c>
      <c r="B35" s="64">
        <f>+B34/B72</f>
        <v>2.1941405948016123E-3</v>
      </c>
      <c r="C35" s="65"/>
      <c r="D35" s="66"/>
      <c r="E35" s="67"/>
      <c r="F35" s="66"/>
      <c r="G35" s="67"/>
      <c r="H35" s="66"/>
      <c r="I35" s="67"/>
      <c r="J35" s="66"/>
      <c r="K35" s="67"/>
      <c r="L35" s="66"/>
      <c r="M35" s="67"/>
      <c r="N35" s="66"/>
      <c r="O35" s="67"/>
      <c r="P35" s="66"/>
      <c r="Q35" s="67"/>
      <c r="R35" s="66"/>
      <c r="S35" s="67"/>
      <c r="T35" s="66"/>
      <c r="U35" s="67"/>
      <c r="V35" s="66"/>
      <c r="W35" s="67"/>
      <c r="X35" s="66"/>
      <c r="Y35" s="67"/>
      <c r="Z35" s="66">
        <f>+Z34/Z72</f>
        <v>2.3319591259408396E-3</v>
      </c>
      <c r="AA35" s="67"/>
      <c r="AB35" s="66">
        <v>0</v>
      </c>
      <c r="AC35" s="67"/>
      <c r="AD35" s="66">
        <v>0</v>
      </c>
      <c r="AE35" s="67"/>
      <c r="AF35" s="64">
        <v>0</v>
      </c>
      <c r="AG35" s="65"/>
      <c r="AH35" s="64">
        <v>0</v>
      </c>
      <c r="AI35" s="65"/>
      <c r="AJ35" s="64">
        <v>0</v>
      </c>
      <c r="AK35" s="65"/>
      <c r="AL35" s="64">
        <v>0</v>
      </c>
      <c r="AM35" s="65"/>
      <c r="AN35" s="64">
        <v>0</v>
      </c>
      <c r="AO35" s="65"/>
      <c r="AP35" s="66">
        <v>0</v>
      </c>
      <c r="AQ35" s="67"/>
      <c r="AR35" s="66">
        <v>0</v>
      </c>
      <c r="AS35" s="67"/>
      <c r="AT35" s="66">
        <v>0</v>
      </c>
      <c r="AU35" s="67"/>
      <c r="AV35" s="66">
        <v>0</v>
      </c>
      <c r="AW35" s="67"/>
      <c r="AX35" s="66">
        <f>+AX34/AX72</f>
        <v>1.6703814002782827E-2</v>
      </c>
      <c r="AY35" s="67"/>
      <c r="AZ35" s="68" t="e">
        <f>+AZ34/AZ72</f>
        <v>#DIV/0!</v>
      </c>
      <c r="BA35" s="67"/>
      <c r="BB35" s="68" t="e">
        <f>+BB34/BB72</f>
        <v>#DIV/0!</v>
      </c>
      <c r="BC35" s="67"/>
      <c r="BD35" s="68" t="e">
        <f>+BD34/BD72</f>
        <v>#DIV/0!</v>
      </c>
      <c r="BE35" s="67"/>
      <c r="BF35" s="68" t="e">
        <f>+BF34/BF72</f>
        <v>#DIV/0!</v>
      </c>
      <c r="BG35" s="67"/>
      <c r="BH35" s="68" t="e">
        <f>+BH34/BH72</f>
        <v>#DIV/0!</v>
      </c>
      <c r="BI35" s="67"/>
      <c r="BJ35" s="68" t="e">
        <f>+BJ34/BJ72</f>
        <v>#DIV/0!</v>
      </c>
      <c r="BK35" s="67"/>
      <c r="BL35" s="68" t="e">
        <f>+BL34/BL72</f>
        <v>#DIV/0!</v>
      </c>
      <c r="BM35" s="67"/>
      <c r="BN35" s="68" t="e">
        <f>+BN34/BN72</f>
        <v>#DIV/0!</v>
      </c>
      <c r="BO35" s="67"/>
      <c r="BP35" s="68"/>
      <c r="BQ35" s="67"/>
      <c r="BR35" s="68"/>
      <c r="BS35" s="67"/>
      <c r="BT35" s="68"/>
      <c r="BU35" s="67"/>
      <c r="BV35" s="66">
        <f>+BV34/BV72</f>
        <v>5.5102626120524774E-3</v>
      </c>
      <c r="BW35" s="67"/>
      <c r="BX35" s="66"/>
      <c r="BY35" s="67"/>
      <c r="BZ35" s="64"/>
      <c r="CA35" s="65"/>
      <c r="CB35" s="64"/>
      <c r="CC35" s="65"/>
      <c r="CD35" s="66"/>
      <c r="CE35" s="67"/>
      <c r="CF35" s="66"/>
      <c r="CG35" s="67"/>
      <c r="CH35" s="66"/>
      <c r="CI35" s="67"/>
      <c r="CJ35" s="66"/>
      <c r="CK35" s="67"/>
      <c r="CL35" s="66"/>
      <c r="CM35" s="67"/>
      <c r="CN35" s="66"/>
      <c r="CO35" s="67"/>
      <c r="CP35" s="66"/>
      <c r="CQ35" s="67"/>
      <c r="CR35" s="66"/>
      <c r="CS35" s="67"/>
      <c r="CT35" s="66">
        <f>+CT34/CT72</f>
        <v>1.0587559008225497E-2</v>
      </c>
      <c r="CU35" s="67"/>
      <c r="CV35" s="68" t="e">
        <f>+CV34/CV72</f>
        <v>#VALUE!</v>
      </c>
      <c r="CW35" s="67"/>
      <c r="CX35" s="68" t="e">
        <f>+CX34/CX72</f>
        <v>#VALUE!</v>
      </c>
      <c r="CY35" s="67"/>
      <c r="CZ35" s="68" t="e">
        <f>+CZ34/CZ72</f>
        <v>#VALUE!</v>
      </c>
      <c r="DA35" s="67"/>
      <c r="DB35" s="68" t="e">
        <f>+DB34/DB72</f>
        <v>#VALUE!</v>
      </c>
      <c r="DC35" s="67"/>
      <c r="DD35" s="458" t="e">
        <f>+DD34/DD72</f>
        <v>#VALUE!</v>
      </c>
      <c r="DE35" s="67"/>
      <c r="DF35" s="458" t="e">
        <f>+DF34/DF72</f>
        <v>#VALUE!</v>
      </c>
      <c r="DG35" s="67"/>
      <c r="DH35" s="451" t="e">
        <f>+DH34/DH72</f>
        <v>#VALUE!</v>
      </c>
      <c r="DI35" s="70"/>
      <c r="DJ35" s="61"/>
    </row>
    <row r="36" spans="1:114" s="26" customFormat="1">
      <c r="A36" s="59" t="s">
        <v>62</v>
      </c>
      <c r="B36" s="60">
        <f>'Deuda Externa dólares'!B36*B91</f>
        <v>1695774.8616698505</v>
      </c>
      <c r="C36" s="71">
        <f>+B36/B7</f>
        <v>0.28752619316806505</v>
      </c>
      <c r="D36" s="61">
        <f>'Deuda Externa dólares'!D36*D91</f>
        <v>1693561.2286699207</v>
      </c>
      <c r="E36" s="72">
        <f>+D36/D7</f>
        <v>0.28751708327093939</v>
      </c>
      <c r="F36" s="61">
        <f>'Deuda Externa dólares'!F36*F91</f>
        <v>1707144.9549322454</v>
      </c>
      <c r="G36" s="72">
        <f>+F36/F7</f>
        <v>0.28900686776743839</v>
      </c>
      <c r="H36" s="61">
        <f>'Deuda Externa dólares'!H36*H91</f>
        <v>1719943.3064544301</v>
      </c>
      <c r="I36" s="72">
        <f>+H36/H7</f>
        <v>0.29266183869131235</v>
      </c>
      <c r="J36" s="61">
        <f>'Deuda Externa dólares'!J36*J91</f>
        <v>1736863.9913213183</v>
      </c>
      <c r="K36" s="72">
        <f>+J36/J7</f>
        <v>0.2942098940999221</v>
      </c>
      <c r="L36" s="61">
        <f>'Deuda Externa dólares'!L36*L91</f>
        <v>1756989.1010861776</v>
      </c>
      <c r="M36" s="72">
        <f>+L36/L7</f>
        <v>0.29393664824207849</v>
      </c>
      <c r="N36" s="61">
        <f>'Deuda Externa dólares'!N36*N91</f>
        <v>1766270.3720450273</v>
      </c>
      <c r="O36" s="72">
        <f>+N36/N7</f>
        <v>0.28642555644290818</v>
      </c>
      <c r="P36" s="61">
        <f>'Deuda Externa dólares'!P36*P91</f>
        <v>1802389.0572161491</v>
      </c>
      <c r="Q36" s="72">
        <f>+P36/P7</f>
        <v>0.28302285571379288</v>
      </c>
      <c r="R36" s="61">
        <f>'Deuda Externa dólares'!R36*R91</f>
        <v>1813619.3694238036</v>
      </c>
      <c r="S36" s="72">
        <f>+R36/R7</f>
        <v>0.2830395594376357</v>
      </c>
      <c r="T36" s="61">
        <f>'Deuda Externa dólares'!T36*T91</f>
        <v>1842263.3388965859</v>
      </c>
      <c r="U36" s="72">
        <f>+T36/T7</f>
        <v>0.2868933696765758</v>
      </c>
      <c r="V36" s="61">
        <f>'Deuda Externa dólares'!V36*V91</f>
        <v>1879638.1914847351</v>
      </c>
      <c r="W36" s="72">
        <f>+V36/V7</f>
        <v>0.28769669105338069</v>
      </c>
      <c r="X36" s="61">
        <f>'Deuda Externa dólares'!X36*X91</f>
        <v>1860349.4348680363</v>
      </c>
      <c r="Y36" s="72">
        <f>+X36/X7</f>
        <v>0.2890805636950895</v>
      </c>
      <c r="Z36" s="61">
        <f>'Deuda Externa dólares'!Z36*Z91</f>
        <v>1994181.960599324</v>
      </c>
      <c r="AA36" s="72">
        <f>+Z36/Z7</f>
        <v>0.29417663368791486</v>
      </c>
      <c r="AB36" s="61">
        <f>'Deuda Externa dólares'!AB36*AB91</f>
        <v>1381000.7993224296</v>
      </c>
      <c r="AC36" s="72">
        <f>+AB36/AB7</f>
        <v>0.20164643282420933</v>
      </c>
      <c r="AD36" s="61">
        <f>'Deuda Externa dólares'!AD36*AD91</f>
        <v>1378774.6941260875</v>
      </c>
      <c r="AE36" s="72">
        <f>+AD36/AD7</f>
        <v>0.20160770366864286</v>
      </c>
      <c r="AF36" s="60">
        <f>'Deuda Externa dólares'!AF36*AF91</f>
        <v>1481396.2784718613</v>
      </c>
      <c r="AG36" s="71">
        <f>+AF36/AF7</f>
        <v>0.20016968698938203</v>
      </c>
      <c r="AH36" s="60">
        <f>'Deuda Externa dólares'!AH36*AH91</f>
        <v>1472350.4171972903</v>
      </c>
      <c r="AI36" s="71">
        <f>+AH36/AH7</f>
        <v>0.19425638426231917</v>
      </c>
      <c r="AJ36" s="60">
        <f>'Deuda Externa dólares'!AJ36*AJ91</f>
        <v>1531290.0673286847</v>
      </c>
      <c r="AK36" s="71">
        <f>+AJ36/AJ7</f>
        <v>0.19598784767262697</v>
      </c>
      <c r="AL36" s="60">
        <f>'Deuda Externa dólares'!AL36*AL91</f>
        <v>1567377.7351302225</v>
      </c>
      <c r="AM36" s="71">
        <f>+AL36/AL7</f>
        <v>0.20000747807219693</v>
      </c>
      <c r="AN36" s="60">
        <f>'Deuda Externa dólares'!AN36*AN91</f>
        <v>1577063.8478187993</v>
      </c>
      <c r="AO36" s="71">
        <f>+AN36/AN7</f>
        <v>0.20190925417836927</v>
      </c>
      <c r="AP36" s="61">
        <f>'Deuda Externa dólares'!AP36*AP91</f>
        <v>1553489.6621986171</v>
      </c>
      <c r="AQ36" s="72">
        <f>+AP36/AP7</f>
        <v>0.20264581163641812</v>
      </c>
      <c r="AR36" s="61">
        <f>'Deuda Externa dólares'!AR36*AR91</f>
        <v>1493689.2335616229</v>
      </c>
      <c r="AS36" s="72">
        <f>+AR36/AR7</f>
        <v>0.20407741982516386</v>
      </c>
      <c r="AT36" s="61">
        <f>'Deuda Externa dólares'!AT36*AT91</f>
        <v>1474140.8282348742</v>
      </c>
      <c r="AU36" s="72">
        <f>+AT36/AT7</f>
        <v>0.20321071328007684</v>
      </c>
      <c r="AV36" s="61">
        <f>'Deuda Externa dólares'!AV36*AV91</f>
        <v>1486812.298955142</v>
      </c>
      <c r="AW36" s="72">
        <f>+AV36/AV7</f>
        <v>0.2043699201666789</v>
      </c>
      <c r="AX36" s="61">
        <f>'Deuda Externa dólares'!AX36*AX91</f>
        <v>1471866.0921661183</v>
      </c>
      <c r="AY36" s="72">
        <f>+AX36/AX7</f>
        <v>0.20414949435095192</v>
      </c>
      <c r="AZ36" s="61">
        <f>'Deuda Externa dólares'!AZ36*AZ91</f>
        <v>1392136.5171000215</v>
      </c>
      <c r="BA36" s="72">
        <f>+AZ36/AZ7</f>
        <v>0.22516959705010861</v>
      </c>
      <c r="BB36" s="61">
        <f>'Deuda Externa dólares'!BB36*BB91</f>
        <v>1405275.5095357357</v>
      </c>
      <c r="BC36" s="72">
        <f>+BB36/BB7</f>
        <v>0.22548991037687341</v>
      </c>
      <c r="BD36" s="61">
        <f>'Deuda Externa dólares'!BD36*BD91</f>
        <v>1353219.0891854987</v>
      </c>
      <c r="BE36" s="72">
        <f>+BD36/BD7</f>
        <v>0.22471215357846969</v>
      </c>
      <c r="BF36" s="61">
        <f>'Deuda Externa dólares'!BF36*BF91</f>
        <v>1367641.0978798033</v>
      </c>
      <c r="BG36" s="72">
        <f>+BF36/BF7</f>
        <v>0.19832333845675026</v>
      </c>
      <c r="BH36" s="61">
        <f>'Deuda Externa dólares'!BH36*BH91</f>
        <v>1369301.8046192082</v>
      </c>
      <c r="BI36" s="72">
        <f>+BH36/BH7</f>
        <v>0.20003625812930181</v>
      </c>
      <c r="BJ36" s="61">
        <f>'Deuda Externa dólares'!BJ36*BJ91</f>
        <v>1374763.9057060038</v>
      </c>
      <c r="BK36" s="72">
        <f>+BJ36/BJ7</f>
        <v>0.19941231721286126</v>
      </c>
      <c r="BL36" s="61">
        <f>'Deuda Externa dólares'!BL36*BL91</f>
        <v>1424682.4412088802</v>
      </c>
      <c r="BM36" s="72">
        <f>+BL36/BL7</f>
        <v>0.20214094037394914</v>
      </c>
      <c r="BN36" s="61">
        <f>'Deuda Externa dólares'!BN36*BN91</f>
        <v>1393098.9212453121</v>
      </c>
      <c r="BO36" s="72">
        <f>+BN36/BN7</f>
        <v>0.20144954511115284</v>
      </c>
      <c r="BP36" s="61">
        <f>'Deuda Externa dólares'!BP36*BP91</f>
        <v>1374516.4132540093</v>
      </c>
      <c r="BQ36" s="72">
        <f>+BP36/BP7</f>
        <v>0.19824107245220032</v>
      </c>
      <c r="BR36" s="61">
        <f>'Deuda Externa dólares'!BR36*BR91</f>
        <v>1366306.5495467354</v>
      </c>
      <c r="BS36" s="72">
        <f>+BR36/BR7</f>
        <v>0.1984946503308623</v>
      </c>
      <c r="BT36" s="61">
        <f>'Deuda Externa dólares'!BT36*BT91</f>
        <v>1403097.8688264652</v>
      </c>
      <c r="BU36" s="72">
        <f>+BT36/BT7</f>
        <v>0.18129703485105308</v>
      </c>
      <c r="BV36" s="61">
        <f>'Deuda Externa dólares'!BV36*BV91</f>
        <v>1337075.441055422</v>
      </c>
      <c r="BW36" s="72">
        <f>+BV36/BV7</f>
        <v>0.17736432908420605</v>
      </c>
      <c r="BX36" s="61">
        <f>'Deuda Externa dólares'!BX36*BX91</f>
        <v>1379386.2444515368</v>
      </c>
      <c r="BY36" s="72">
        <f>+BX36/BX7</f>
        <v>0.1757093510872442</v>
      </c>
      <c r="BZ36" s="60">
        <f>'Deuda Externa dólares'!BZ36*BZ91</f>
        <v>1584489.2760184191</v>
      </c>
      <c r="CA36" s="71">
        <f>+BZ36/BZ7</f>
        <v>0.20297822944252877</v>
      </c>
      <c r="CB36" s="60">
        <f>'Deuda Externa dólares'!CB36*CB91</f>
        <v>1520631.3337469213</v>
      </c>
      <c r="CC36" s="71">
        <f>+CB36/CB7</f>
        <v>0.2006882925451221</v>
      </c>
      <c r="CD36" s="61">
        <f>'Deuda Externa dólares'!CD36*CD91</f>
        <v>1271967.6832498366</v>
      </c>
      <c r="CE36" s="72">
        <f>+CD36/CD7</f>
        <v>0.16635872549790423</v>
      </c>
      <c r="CF36" s="61">
        <f>'Deuda Externa dólares'!CF36*CF91</f>
        <v>1350530.8376709288</v>
      </c>
      <c r="CG36" s="72">
        <f>+CF36/CF7</f>
        <v>0.16921226630779149</v>
      </c>
      <c r="CH36" s="61">
        <f>'Deuda Externa dólares'!CH36*CH91</f>
        <v>1324757.5709707076</v>
      </c>
      <c r="CI36" s="72">
        <f>+CH36/CH7</f>
        <v>0.1614944257668201</v>
      </c>
      <c r="CJ36" s="61">
        <f>'Deuda Externa dólares'!CJ36*CJ91</f>
        <v>1354698.195267291</v>
      </c>
      <c r="CK36" s="72">
        <f>+CJ36/CJ7</f>
        <v>0.16612225368764294</v>
      </c>
      <c r="CL36" s="61">
        <f>'Deuda Externa dólares'!CL36*CL91</f>
        <v>1354621.3131197612</v>
      </c>
      <c r="CM36" s="72">
        <f>+CL36/CL7</f>
        <v>0.16687543440233191</v>
      </c>
      <c r="CN36" s="61">
        <f>'Deuda Externa dólares'!CN36*CN91</f>
        <v>1324927.5714918775</v>
      </c>
      <c r="CO36" s="72">
        <f>+CN36/CN7</f>
        <v>0.16464022841982318</v>
      </c>
      <c r="CP36" s="61">
        <f>'Deuda Externa dólares'!CP36*CP91</f>
        <v>1308048.1312515747</v>
      </c>
      <c r="CQ36" s="72">
        <f>+CP36/CP7</f>
        <v>0.16494465744085496</v>
      </c>
      <c r="CR36" s="61">
        <f>'Deuda Externa dólares'!CR36*CR91</f>
        <v>1308813.6068838097</v>
      </c>
      <c r="CS36" s="72">
        <f>+CR36/CR7</f>
        <v>0.16638009706827298</v>
      </c>
      <c r="CT36" s="61">
        <f>'Deuda Externa dólares'!CT36*CT91</f>
        <v>1313780.0980487596</v>
      </c>
      <c r="CU36" s="72">
        <f>+CT36/CT7</f>
        <v>0.16805058353137456</v>
      </c>
      <c r="CV36" s="61">
        <f>'Deuda Externa dólares'!CV36*CV91</f>
        <v>1333409.6698233651</v>
      </c>
      <c r="CW36" s="72">
        <f>+CV36/CV7</f>
        <v>0.17097704169881345</v>
      </c>
      <c r="CX36" s="61">
        <f>'Deuda Externa dólares'!CX36*CX91</f>
        <v>1528681.9528658171</v>
      </c>
      <c r="CY36" s="72">
        <f>+CX36/CX7</f>
        <v>0.19751738086132367</v>
      </c>
      <c r="CZ36" s="61">
        <f>'Deuda Externa dólares'!CZ36*CZ91</f>
        <v>1539443.1715646463</v>
      </c>
      <c r="DA36" s="72">
        <f>+CZ36/CZ7</f>
        <v>0.20001618792621206</v>
      </c>
      <c r="DB36" s="61">
        <f>'Deuda Externa dólares'!DB36*DB91</f>
        <v>1571520.4275099139</v>
      </c>
      <c r="DC36" s="72">
        <f>+DB36/DB7</f>
        <v>0.20836101185460676</v>
      </c>
      <c r="DD36" s="61">
        <f>'Deuda Externa dólares'!DD36*DD91</f>
        <v>1585790.9913790077</v>
      </c>
      <c r="DE36" s="72">
        <f>+DD36/DD7</f>
        <v>0.21029992541569967</v>
      </c>
      <c r="DF36" s="61">
        <f>'Deuda Externa dólares'!DF36*DF91</f>
        <v>1604735.4011466189</v>
      </c>
      <c r="DG36" s="72">
        <f>+DF36/DF7</f>
        <v>0.21303486189254489</v>
      </c>
      <c r="DH36" s="62">
        <f>'Deuda Externa dólares'!DH36*DH91</f>
        <v>1619746.6596450801</v>
      </c>
      <c r="DI36" s="73">
        <f>+DH36/DH7</f>
        <v>0.21559262128018356</v>
      </c>
      <c r="DJ36" s="61"/>
    </row>
    <row r="37" spans="1:114" s="26" customFormat="1">
      <c r="A37" s="63" t="s">
        <v>53</v>
      </c>
      <c r="B37" s="64">
        <f>+B36/B72</f>
        <v>4.6465637137254753E-2</v>
      </c>
      <c r="C37" s="65"/>
      <c r="D37" s="66"/>
      <c r="E37" s="67"/>
      <c r="F37" s="66"/>
      <c r="G37" s="67"/>
      <c r="H37" s="66"/>
      <c r="I37" s="67"/>
      <c r="J37" s="66"/>
      <c r="K37" s="67"/>
      <c r="L37" s="66"/>
      <c r="M37" s="67"/>
      <c r="N37" s="66"/>
      <c r="O37" s="67"/>
      <c r="P37" s="66"/>
      <c r="Q37" s="67"/>
      <c r="R37" s="66"/>
      <c r="S37" s="67"/>
      <c r="T37" s="66"/>
      <c r="U37" s="67"/>
      <c r="V37" s="66"/>
      <c r="W37" s="67"/>
      <c r="X37" s="66"/>
      <c r="Y37" s="67"/>
      <c r="Z37" s="66">
        <f>+Z36/Z72</f>
        <v>4.9450751564683364E-2</v>
      </c>
      <c r="AA37" s="67"/>
      <c r="AB37" s="66">
        <v>0</v>
      </c>
      <c r="AC37" s="67"/>
      <c r="AD37" s="66">
        <v>0</v>
      </c>
      <c r="AE37" s="67"/>
      <c r="AF37" s="64">
        <v>0</v>
      </c>
      <c r="AG37" s="65"/>
      <c r="AH37" s="64">
        <v>0</v>
      </c>
      <c r="AI37" s="65"/>
      <c r="AJ37" s="64">
        <v>0</v>
      </c>
      <c r="AK37" s="65"/>
      <c r="AL37" s="64">
        <v>0</v>
      </c>
      <c r="AM37" s="65"/>
      <c r="AN37" s="64">
        <v>0</v>
      </c>
      <c r="AO37" s="65"/>
      <c r="AP37" s="66">
        <v>0</v>
      </c>
      <c r="AQ37" s="67"/>
      <c r="AR37" s="66">
        <v>0</v>
      </c>
      <c r="AS37" s="67"/>
      <c r="AT37" s="66">
        <v>0</v>
      </c>
      <c r="AU37" s="67"/>
      <c r="AV37" s="66">
        <v>0</v>
      </c>
      <c r="AW37" s="67"/>
      <c r="AX37" s="66">
        <f>+AX36/AX72</f>
        <v>3.2846799553562574E-2</v>
      </c>
      <c r="AY37" s="67"/>
      <c r="AZ37" s="68" t="e">
        <f>+AZ36/AZ72</f>
        <v>#DIV/0!</v>
      </c>
      <c r="BA37" s="67"/>
      <c r="BB37" s="68" t="e">
        <f>+BB36/BB72</f>
        <v>#DIV/0!</v>
      </c>
      <c r="BC37" s="67"/>
      <c r="BD37" s="68" t="e">
        <f>+BD36/BD72</f>
        <v>#DIV/0!</v>
      </c>
      <c r="BE37" s="67"/>
      <c r="BF37" s="68" t="e">
        <f>+BF36/BF72</f>
        <v>#DIV/0!</v>
      </c>
      <c r="BG37" s="67"/>
      <c r="BH37" s="68" t="e">
        <f>+BH36/BH72</f>
        <v>#DIV/0!</v>
      </c>
      <c r="BI37" s="67"/>
      <c r="BJ37" s="68" t="e">
        <f>+BJ36/BJ72</f>
        <v>#DIV/0!</v>
      </c>
      <c r="BK37" s="67"/>
      <c r="BL37" s="68" t="e">
        <f>+BL36/BL72</f>
        <v>#DIV/0!</v>
      </c>
      <c r="BM37" s="67"/>
      <c r="BN37" s="68" t="e">
        <f>+BN36/BN72</f>
        <v>#DIV/0!</v>
      </c>
      <c r="BO37" s="67"/>
      <c r="BP37" s="68"/>
      <c r="BQ37" s="67"/>
      <c r="BR37" s="68"/>
      <c r="BS37" s="67"/>
      <c r="BT37" s="68"/>
      <c r="BU37" s="67"/>
      <c r="BV37" s="66">
        <f>+BV36/BV72</f>
        <v>2.8412582252539422E-2</v>
      </c>
      <c r="BW37" s="67"/>
      <c r="BX37" s="66"/>
      <c r="BY37" s="67"/>
      <c r="BZ37" s="64"/>
      <c r="CA37" s="65"/>
      <c r="CB37" s="64"/>
      <c r="CC37" s="65"/>
      <c r="CD37" s="66"/>
      <c r="CE37" s="67"/>
      <c r="CF37" s="66"/>
      <c r="CG37" s="67"/>
      <c r="CH37" s="66"/>
      <c r="CI37" s="67"/>
      <c r="CJ37" s="66"/>
      <c r="CK37" s="67"/>
      <c r="CL37" s="66"/>
      <c r="CM37" s="67"/>
      <c r="CN37" s="66"/>
      <c r="CO37" s="67"/>
      <c r="CP37" s="66"/>
      <c r="CQ37" s="67"/>
      <c r="CR37" s="66"/>
      <c r="CS37" s="67"/>
      <c r="CT37" s="66">
        <f>+CT36/CT72</f>
        <v>2.6748551281235405E-2</v>
      </c>
      <c r="CU37" s="67"/>
      <c r="CV37" s="68" t="e">
        <f>+CV36/CV72</f>
        <v>#VALUE!</v>
      </c>
      <c r="CW37" s="67"/>
      <c r="CX37" s="68" t="e">
        <f>+CX36/CX72</f>
        <v>#VALUE!</v>
      </c>
      <c r="CY37" s="67"/>
      <c r="CZ37" s="68" t="e">
        <f>+CZ36/CZ72</f>
        <v>#VALUE!</v>
      </c>
      <c r="DA37" s="67"/>
      <c r="DB37" s="68" t="e">
        <f>+DB36/DB72</f>
        <v>#VALUE!</v>
      </c>
      <c r="DC37" s="67"/>
      <c r="DD37" s="458" t="e">
        <f>+DD36/DD72</f>
        <v>#VALUE!</v>
      </c>
      <c r="DE37" s="67"/>
      <c r="DF37" s="458" t="e">
        <f>+DF36/DF72</f>
        <v>#VALUE!</v>
      </c>
      <c r="DG37" s="67"/>
      <c r="DH37" s="451" t="e">
        <f>+DH36/DH72</f>
        <v>#VALUE!</v>
      </c>
      <c r="DI37" s="70"/>
      <c r="DJ37" s="61"/>
    </row>
    <row r="38" spans="1:114" s="26" customFormat="1">
      <c r="A38" s="59" t="s">
        <v>63</v>
      </c>
      <c r="B38" s="60">
        <f>+B7-B36-B34</f>
        <v>4121959.4524837015</v>
      </c>
      <c r="C38" s="71">
        <f>+B38/B7</f>
        <v>0.69889661449439555</v>
      </c>
      <c r="D38" s="61">
        <f>+D7-D36-D34</f>
        <v>4118761.4044982116</v>
      </c>
      <c r="E38" s="72">
        <f>+D38/D7</f>
        <v>0.69924502619860684</v>
      </c>
      <c r="F38" s="61">
        <f>+F7-F36-F34</f>
        <v>4119602.2742940905</v>
      </c>
      <c r="G38" s="72">
        <f>+F38/F7</f>
        <v>0.69741784158487219</v>
      </c>
      <c r="H38" s="61">
        <f>+H7-H36-H34</f>
        <v>4075471.5388904638</v>
      </c>
      <c r="I38" s="72">
        <f>+H38/H7</f>
        <v>0.69347343579862164</v>
      </c>
      <c r="J38" s="61">
        <f>+J7-J36-J34</f>
        <v>4082680.760017802</v>
      </c>
      <c r="K38" s="72">
        <f>+J38/J7</f>
        <v>0.69157117658639544</v>
      </c>
      <c r="L38" s="61">
        <f>+L7-L36-L34</f>
        <v>4136719.2509395853</v>
      </c>
      <c r="M38" s="72">
        <f>+L38/L7</f>
        <v>0.69205517017036045</v>
      </c>
      <c r="N38" s="61">
        <f>+N7-N36-N34</f>
        <v>4315843.4964370355</v>
      </c>
      <c r="O38" s="72">
        <f>+N38/N7</f>
        <v>0.69987465936838511</v>
      </c>
      <c r="P38" s="61">
        <f>+P7-P36-P34</f>
        <v>4481235.7721576691</v>
      </c>
      <c r="Q38" s="72">
        <f>+P38/P7</f>
        <v>0.70367279488579859</v>
      </c>
      <c r="R38" s="61">
        <f>+R7-R36-R34</f>
        <v>4504409.9653369756</v>
      </c>
      <c r="S38" s="72">
        <f>+R38/R7</f>
        <v>0.70297342077931391</v>
      </c>
      <c r="T38" s="61">
        <f>+T7-T36-T34</f>
        <v>4486693.1761776349</v>
      </c>
      <c r="U38" s="72">
        <f>+T38/T7</f>
        <v>0.69870712663123591</v>
      </c>
      <c r="V38" s="61">
        <f>+V7-V36-V34</f>
        <v>4559590.611275713</v>
      </c>
      <c r="W38" s="72">
        <f>+V38/V7</f>
        <v>0.69788916684327607</v>
      </c>
      <c r="X38" s="61">
        <f>+X7-X36-X34</f>
        <v>4482274.5228530066</v>
      </c>
      <c r="Y38" s="72">
        <f>+X38/X7</f>
        <v>0.6965027222395983</v>
      </c>
      <c r="Z38" s="61">
        <f>+Z7-Z36-Z34</f>
        <v>4690637.1311005224</v>
      </c>
      <c r="AA38" s="72">
        <f>+Z38/Z7</f>
        <v>0.69195081910378309</v>
      </c>
      <c r="AB38" s="61">
        <f>+AB7-AB36-AB34</f>
        <v>4724256.2212061416</v>
      </c>
      <c r="AC38" s="72">
        <f>+AB38/AB7</f>
        <v>0.68981090758324892</v>
      </c>
      <c r="AD38" s="61">
        <f>+AD7-AD36-AD34</f>
        <v>4714238.6702135438</v>
      </c>
      <c r="AE38" s="72">
        <f>+AD38/AD7</f>
        <v>0.6893271517795595</v>
      </c>
      <c r="AF38" s="60">
        <f>+AF7-AF36-AF34</f>
        <v>5137383.7791224327</v>
      </c>
      <c r="AG38" s="71">
        <f>+AF38/AF7</f>
        <v>0.69417516295643855</v>
      </c>
      <c r="AH38" s="60">
        <f>+AH7-AH36-AH34</f>
        <v>5323268.7376039298</v>
      </c>
      <c r="AI38" s="71">
        <f>+AH38/AH7</f>
        <v>0.70233208436345784</v>
      </c>
      <c r="AJ38" s="60">
        <f>+AJ7-AJ36-AJ34</f>
        <v>5474774.0808466002</v>
      </c>
      <c r="AK38" s="71">
        <f>+AJ38/AJ7</f>
        <v>0.7007092983178721</v>
      </c>
      <c r="AL38" s="60">
        <f>+AL7-AL36-AL34</f>
        <v>5459103.4112342754</v>
      </c>
      <c r="AM38" s="71">
        <f>+AL38/AL7</f>
        <v>0.69661670020186905</v>
      </c>
      <c r="AN38" s="60">
        <f>+AN7-AN36-AN34</f>
        <v>5446829.2601467101</v>
      </c>
      <c r="AO38" s="71">
        <f>+AN38/AN7</f>
        <v>0.69734984735982708</v>
      </c>
      <c r="AP38" s="61">
        <f>+AP7-AP36-AP34</f>
        <v>5345321.2848354485</v>
      </c>
      <c r="AQ38" s="72">
        <f>+AP38/AP7</f>
        <v>0.69727336884228996</v>
      </c>
      <c r="AR38" s="61">
        <f>+AR7-AR36-AR34</f>
        <v>5076430.9236537898</v>
      </c>
      <c r="AS38" s="72">
        <f>+AR38/AR7</f>
        <v>0.69357460811958027</v>
      </c>
      <c r="AT38" s="61">
        <f>+AT7-AT36-AT34</f>
        <v>5042634.3969723955</v>
      </c>
      <c r="AU38" s="72">
        <f>+AT38/AT7</f>
        <v>0.69512852028282801</v>
      </c>
      <c r="AV38" s="61">
        <f>+AV7-AV36-AV34</f>
        <v>5068747.9525540024</v>
      </c>
      <c r="AW38" s="72">
        <f>+AV38/AV7</f>
        <v>0.6967252121444365</v>
      </c>
      <c r="AX38" s="61">
        <f>+AX7-AX36-AX34</f>
        <v>4989381.9417112852</v>
      </c>
      <c r="AY38" s="72">
        <f>+AX38/AX7</f>
        <v>0.69203292741468381</v>
      </c>
      <c r="AZ38" s="61">
        <f>+AZ7-AZ36-AZ34</f>
        <v>4649074.0783752762</v>
      </c>
      <c r="BA38" s="72">
        <f>+AZ38/AZ7</f>
        <v>0.7519593976778457</v>
      </c>
      <c r="BB38" s="61">
        <f>+BB7-BB36-BB34</f>
        <v>4683974.0475828284</v>
      </c>
      <c r="BC38" s="72">
        <f>+BB38/BB7</f>
        <v>0.75158848284916646</v>
      </c>
      <c r="BD38" s="61">
        <f>+BD7-BD36-BD34</f>
        <v>4493311.9662194233</v>
      </c>
      <c r="BE38" s="72">
        <f>+BD38/BD7</f>
        <v>0.74614806774327525</v>
      </c>
      <c r="BF38" s="61">
        <f>+BF7-BF36-BF34</f>
        <v>5350090.7725966703</v>
      </c>
      <c r="BG38" s="72">
        <f>+BF38/BF7</f>
        <v>0.7758233243450523</v>
      </c>
      <c r="BH38" s="61">
        <f>+BH7-BH36-BH34</f>
        <v>5299534.4043800822</v>
      </c>
      <c r="BI38" s="72">
        <f>+BH38/BH7</f>
        <v>0.77418946539290867</v>
      </c>
      <c r="BJ38" s="61">
        <f>+BJ7-BJ36-BJ34</f>
        <v>5308169.0474869842</v>
      </c>
      <c r="BK38" s="72">
        <f>+BJ38/BJ7</f>
        <v>0.76996078055553174</v>
      </c>
      <c r="BL38" s="61">
        <f>+BL7-BL36-BL34</f>
        <v>5410993.0631876932</v>
      </c>
      <c r="BM38" s="72">
        <f>+BL38/BL7</f>
        <v>0.7677382653930741</v>
      </c>
      <c r="BN38" s="61">
        <f>+BN7-BN36-BN34</f>
        <v>5317703.0698134797</v>
      </c>
      <c r="BO38" s="72">
        <f>+BN38/BN7</f>
        <v>0.76896826787612549</v>
      </c>
      <c r="BP38" s="61">
        <f>+BP7-BP36-BP34</f>
        <v>5312759.9050651863</v>
      </c>
      <c r="BQ38" s="72">
        <f>+BP38/BP7</f>
        <v>0.76623837380582871</v>
      </c>
      <c r="BR38" s="61">
        <f>+BR7-BR36-BR34</f>
        <v>5272773.8389939675</v>
      </c>
      <c r="BS38" s="72">
        <f>+BR38/BR7</f>
        <v>0.76601945573051344</v>
      </c>
      <c r="BT38" s="61">
        <f>+BT7-BT36-BT34</f>
        <v>6088588.2724713907</v>
      </c>
      <c r="BU38" s="72">
        <f>+BT38/BT7</f>
        <v>0.78671846401648393</v>
      </c>
      <c r="BV38" s="61">
        <f>+BV7-BV36-BV34</f>
        <v>5942197.060601051</v>
      </c>
      <c r="BW38" s="72">
        <f>+BV38/BV7</f>
        <v>0.78823809231566089</v>
      </c>
      <c r="BX38" s="61">
        <f>+BX7-BX36-BX34</f>
        <v>6215517.1065177964</v>
      </c>
      <c r="BY38" s="72">
        <f>+BX38/BX7</f>
        <v>0.79174667853248859</v>
      </c>
      <c r="BZ38" s="60">
        <f>+BZ7-BZ36-BZ34</f>
        <v>5972586.8412362104</v>
      </c>
      <c r="CA38" s="71">
        <f>+BZ38/BZ7</f>
        <v>0.76510779881843716</v>
      </c>
      <c r="CB38" s="60">
        <f>+CB7-CB36-CB34</f>
        <v>5802010.3505959036</v>
      </c>
      <c r="CC38" s="71">
        <f>+CB38/CB7</f>
        <v>0.76573165681196442</v>
      </c>
      <c r="CD38" s="61">
        <f>+CD7-CD36-CD34</f>
        <v>5863339.8469529655</v>
      </c>
      <c r="CE38" s="72">
        <f>+CD38/CD7</f>
        <v>0.76685733210454776</v>
      </c>
      <c r="CF38" s="61">
        <f>+CF7-CF36-CF34</f>
        <v>6093904.6789932922</v>
      </c>
      <c r="CG38" s="72">
        <f>+CF38/CF7</f>
        <v>0.76352452875079302</v>
      </c>
      <c r="CH38" s="61">
        <f>+CH7-CH36-CH34</f>
        <v>6329184.0880206656</v>
      </c>
      <c r="CI38" s="72">
        <f>+CH38/CH7</f>
        <v>0.77155848908901481</v>
      </c>
      <c r="CJ38" s="61">
        <f>+CJ7-CJ36-CJ34</f>
        <v>6253989.7267902065</v>
      </c>
      <c r="CK38" s="72">
        <f>+CJ38/CJ7</f>
        <v>0.76690651215399908</v>
      </c>
      <c r="CL38" s="61">
        <f>+CL7-CL36-CL34</f>
        <v>6218828.5705101481</v>
      </c>
      <c r="CM38" s="72">
        <f>+CL38/CL7</f>
        <v>0.7660958152116164</v>
      </c>
      <c r="CN38" s="61">
        <f>+CN7-CN36-CN34</f>
        <v>6167051.7124615423</v>
      </c>
      <c r="CO38" s="72">
        <f>+CN38/CN7</f>
        <v>0.76633985469352472</v>
      </c>
      <c r="CP38" s="61">
        <f>+CP7-CP36-CP34</f>
        <v>6075149.8362474591</v>
      </c>
      <c r="CQ38" s="72">
        <f>+CP38/CP7</f>
        <v>0.76607541014786862</v>
      </c>
      <c r="CR38" s="61">
        <f>+CR7-CR36-CR34</f>
        <v>6006322.3755027568</v>
      </c>
      <c r="CS38" s="72">
        <f>+CR38/CR7</f>
        <v>0.763540732311629</v>
      </c>
      <c r="CT38" s="61">
        <f>+CT7-CT36-CT34</f>
        <v>5983967.8060774403</v>
      </c>
      <c r="CU38" s="72">
        <f>+CT38/CT7</f>
        <v>0.76543196470841257</v>
      </c>
      <c r="CV38" s="61">
        <f>+CV7-CV36-CV34</f>
        <v>5935989.5515885334</v>
      </c>
      <c r="CW38" s="72">
        <f>+CV38/CV7</f>
        <v>0.76114487246827789</v>
      </c>
      <c r="CX38" s="61">
        <f>+CX7-CX36-CX34</f>
        <v>5684708.9551885594</v>
      </c>
      <c r="CY38" s="72">
        <f>+CX38/CX7</f>
        <v>0.73450780372123259</v>
      </c>
      <c r="CZ38" s="61">
        <f>+CZ7-CZ36-CZ34</f>
        <v>5655399.1370163206</v>
      </c>
      <c r="DA38" s="72">
        <f>+CZ38/CZ7</f>
        <v>0.73479255193129567</v>
      </c>
      <c r="DB38" s="61">
        <f>+DB7-DB36-DB34</f>
        <v>5715073.8831079677</v>
      </c>
      <c r="DC38" s="72">
        <f>+DB38/DB7</f>
        <v>0.75773662006738418</v>
      </c>
      <c r="DD38" s="61">
        <f>+DD7-DD36-DD34</f>
        <v>5691557.3713454781</v>
      </c>
      <c r="DE38" s="72">
        <f>+DD38/DD7</f>
        <v>0.7547867891797474</v>
      </c>
      <c r="DF38" s="61">
        <f>+DF7-DF36-DF34</f>
        <v>5693390.0265302109</v>
      </c>
      <c r="DG38" s="72">
        <f>+DF38/DF7</f>
        <v>0.75581965546196517</v>
      </c>
      <c r="DH38" s="62">
        <f>+DH7-DH36-DH34</f>
        <v>5648490.633184053</v>
      </c>
      <c r="DI38" s="73">
        <f>+DH38/DH7</f>
        <v>0.75182924109351335</v>
      </c>
      <c r="DJ38" s="61"/>
    </row>
    <row r="39" spans="1:114" s="26" customFormat="1">
      <c r="A39" s="63" t="s">
        <v>53</v>
      </c>
      <c r="B39" s="64">
        <f>+B38/B72</f>
        <v>0.11294510641877513</v>
      </c>
      <c r="C39" s="65"/>
      <c r="D39" s="66"/>
      <c r="E39" s="67"/>
      <c r="F39" s="66"/>
      <c r="G39" s="67"/>
      <c r="H39" s="66"/>
      <c r="I39" s="67"/>
      <c r="J39" s="66"/>
      <c r="K39" s="67"/>
      <c r="L39" s="66"/>
      <c r="M39" s="67"/>
      <c r="N39" s="66"/>
      <c r="O39" s="67"/>
      <c r="P39" s="66"/>
      <c r="Q39" s="67"/>
      <c r="R39" s="66"/>
      <c r="S39" s="67"/>
      <c r="T39" s="66"/>
      <c r="U39" s="67"/>
      <c r="V39" s="66"/>
      <c r="W39" s="67"/>
      <c r="X39" s="66"/>
      <c r="Y39" s="67"/>
      <c r="Z39" s="66">
        <f>+Z38/Z72</f>
        <v>0.11631613164348352</v>
      </c>
      <c r="AA39" s="67"/>
      <c r="AB39" s="66">
        <v>0</v>
      </c>
      <c r="AC39" s="67"/>
      <c r="AD39" s="66">
        <v>0</v>
      </c>
      <c r="AE39" s="67"/>
      <c r="AF39" s="64">
        <v>0</v>
      </c>
      <c r="AG39" s="65"/>
      <c r="AH39" s="64">
        <v>0</v>
      </c>
      <c r="AI39" s="65"/>
      <c r="AJ39" s="64">
        <v>0</v>
      </c>
      <c r="AK39" s="65"/>
      <c r="AL39" s="64">
        <v>0</v>
      </c>
      <c r="AM39" s="65"/>
      <c r="AN39" s="64">
        <v>0</v>
      </c>
      <c r="AO39" s="65"/>
      <c r="AP39" s="66">
        <v>0</v>
      </c>
      <c r="AQ39" s="67"/>
      <c r="AR39" s="66">
        <v>0</v>
      </c>
      <c r="AS39" s="67"/>
      <c r="AT39" s="66">
        <v>0</v>
      </c>
      <c r="AU39" s="67"/>
      <c r="AV39" s="66">
        <v>0</v>
      </c>
      <c r="AW39" s="67"/>
      <c r="AX39" s="66">
        <f>+AX38/AX72</f>
        <v>0.11134520280603008</v>
      </c>
      <c r="AY39" s="67"/>
      <c r="AZ39" s="68" t="e">
        <f>+AZ38/AZ72</f>
        <v>#DIV/0!</v>
      </c>
      <c r="BA39" s="67"/>
      <c r="BB39" s="68" t="e">
        <f>+BB38/BB72</f>
        <v>#DIV/0!</v>
      </c>
      <c r="BC39" s="67"/>
      <c r="BD39" s="68" t="e">
        <f>+BD38/BD72</f>
        <v>#DIV/0!</v>
      </c>
      <c r="BE39" s="67"/>
      <c r="BF39" s="68" t="e">
        <f>+BF38/BF72</f>
        <v>#DIV/0!</v>
      </c>
      <c r="BG39" s="67"/>
      <c r="BH39" s="68" t="e">
        <f>+BH38/BH72</f>
        <v>#DIV/0!</v>
      </c>
      <c r="BI39" s="67"/>
      <c r="BJ39" s="68" t="e">
        <f>+BJ38/BJ72</f>
        <v>#DIV/0!</v>
      </c>
      <c r="BK39" s="67"/>
      <c r="BL39" s="68" t="e">
        <f>+BL38/BL72</f>
        <v>#DIV/0!</v>
      </c>
      <c r="BM39" s="67"/>
      <c r="BN39" s="68" t="e">
        <f>+BN38/BN72</f>
        <v>#DIV/0!</v>
      </c>
      <c r="BO39" s="67"/>
      <c r="BP39" s="68"/>
      <c r="BQ39" s="67"/>
      <c r="BR39" s="68"/>
      <c r="BS39" s="67"/>
      <c r="BT39" s="68"/>
      <c r="BU39" s="67"/>
      <c r="BV39" s="66">
        <f>+BV38/BV72</f>
        <v>0.12627048374462455</v>
      </c>
      <c r="BW39" s="67"/>
      <c r="BX39" s="66"/>
      <c r="BY39" s="67"/>
      <c r="BZ39" s="64"/>
      <c r="CA39" s="65"/>
      <c r="CB39" s="64"/>
      <c r="CC39" s="65"/>
      <c r="CD39" s="66"/>
      <c r="CE39" s="67"/>
      <c r="CF39" s="66"/>
      <c r="CG39" s="67"/>
      <c r="CH39" s="66"/>
      <c r="CI39" s="67"/>
      <c r="CJ39" s="66"/>
      <c r="CK39" s="67"/>
      <c r="CL39" s="66"/>
      <c r="CM39" s="67"/>
      <c r="CN39" s="66"/>
      <c r="CO39" s="67"/>
      <c r="CP39" s="66"/>
      <c r="CQ39" s="67"/>
      <c r="CR39" s="66"/>
      <c r="CS39" s="67"/>
      <c r="CT39" s="66">
        <f>+CT38/CT72</f>
        <v>0.12183353208337579</v>
      </c>
      <c r="CU39" s="67"/>
      <c r="CV39" s="68" t="e">
        <f>+CV38/CV72</f>
        <v>#VALUE!</v>
      </c>
      <c r="CW39" s="67"/>
      <c r="CX39" s="68" t="e">
        <f>+CX38/CX72</f>
        <v>#VALUE!</v>
      </c>
      <c r="CY39" s="67"/>
      <c r="CZ39" s="68" t="e">
        <f>+CZ38/CZ72</f>
        <v>#VALUE!</v>
      </c>
      <c r="DA39" s="67"/>
      <c r="DB39" s="68" t="e">
        <f>+DB38/DB72</f>
        <v>#VALUE!</v>
      </c>
      <c r="DC39" s="67"/>
      <c r="DD39" s="458" t="e">
        <f>+DD38/DD72</f>
        <v>#VALUE!</v>
      </c>
      <c r="DE39" s="67"/>
      <c r="DF39" s="458" t="e">
        <f>+DF38/DF72</f>
        <v>#VALUE!</v>
      </c>
      <c r="DG39" s="67"/>
      <c r="DH39" s="451" t="e">
        <f>+DH38/DH72</f>
        <v>#VALUE!</v>
      </c>
      <c r="DI39" s="70"/>
      <c r="DJ39" s="61"/>
    </row>
    <row r="40" spans="1:114" s="26" customFormat="1" ht="12.75" customHeight="1">
      <c r="A40" s="59"/>
      <c r="B40" s="199"/>
      <c r="C40" s="208"/>
      <c r="D40" s="200"/>
      <c r="E40" s="210"/>
      <c r="F40" s="200"/>
      <c r="G40" s="210"/>
      <c r="H40" s="200"/>
      <c r="I40" s="210"/>
      <c r="J40" s="200"/>
      <c r="K40" s="210"/>
      <c r="L40" s="200"/>
      <c r="M40" s="210"/>
      <c r="N40" s="200"/>
      <c r="O40" s="210"/>
      <c r="P40" s="200"/>
      <c r="Q40" s="210"/>
      <c r="R40" s="200"/>
      <c r="S40" s="210"/>
      <c r="T40" s="200"/>
      <c r="U40" s="210"/>
      <c r="V40" s="200"/>
      <c r="W40" s="210"/>
      <c r="X40" s="200"/>
      <c r="Y40" s="210"/>
      <c r="Z40" s="200"/>
      <c r="AA40" s="210"/>
      <c r="AB40" s="200"/>
      <c r="AC40" s="210"/>
      <c r="AD40" s="200"/>
      <c r="AE40" s="210"/>
      <c r="AF40" s="199"/>
      <c r="AG40" s="208"/>
      <c r="AH40" s="199"/>
      <c r="AI40" s="208"/>
      <c r="AJ40" s="199"/>
      <c r="AK40" s="208"/>
      <c r="AL40" s="199"/>
      <c r="AM40" s="208"/>
      <c r="AN40" s="199"/>
      <c r="AO40" s="208"/>
      <c r="AP40" s="200"/>
      <c r="AQ40" s="210"/>
      <c r="AR40" s="200"/>
      <c r="AS40" s="210"/>
      <c r="AT40" s="200"/>
      <c r="AU40" s="210"/>
      <c r="AV40" s="200"/>
      <c r="AW40" s="210"/>
      <c r="AX40" s="200"/>
      <c r="AY40" s="210"/>
      <c r="AZ40" s="200"/>
      <c r="BA40" s="210"/>
      <c r="BB40" s="200"/>
      <c r="BC40" s="210"/>
      <c r="BD40" s="200"/>
      <c r="BE40" s="210"/>
      <c r="BF40" s="200"/>
      <c r="BG40" s="210"/>
      <c r="BH40" s="200"/>
      <c r="BI40" s="210"/>
      <c r="BJ40" s="200"/>
      <c r="BK40" s="210"/>
      <c r="BL40" s="200"/>
      <c r="BM40" s="210"/>
      <c r="BN40" s="200"/>
      <c r="BO40" s="210"/>
      <c r="BP40" s="200"/>
      <c r="BQ40" s="210"/>
      <c r="BR40" s="200"/>
      <c r="BS40" s="210"/>
      <c r="BT40" s="200"/>
      <c r="BU40" s="210"/>
      <c r="BV40" s="200"/>
      <c r="BW40" s="210"/>
      <c r="BX40" s="200"/>
      <c r="BY40" s="210"/>
      <c r="BZ40" s="199"/>
      <c r="CA40" s="208"/>
      <c r="CB40" s="199"/>
      <c r="CC40" s="208"/>
      <c r="CD40" s="200"/>
      <c r="CE40" s="210"/>
      <c r="CF40" s="200"/>
      <c r="CG40" s="210"/>
      <c r="CH40" s="200"/>
      <c r="CI40" s="210"/>
      <c r="CJ40" s="200"/>
      <c r="CK40" s="210"/>
      <c r="CL40" s="200"/>
      <c r="CM40" s="210"/>
      <c r="CN40" s="200"/>
      <c r="CO40" s="210"/>
      <c r="CP40" s="200"/>
      <c r="CQ40" s="210"/>
      <c r="CR40" s="200"/>
      <c r="CS40" s="210"/>
      <c r="CT40" s="200"/>
      <c r="CU40" s="210"/>
      <c r="CV40" s="200"/>
      <c r="CW40" s="210"/>
      <c r="CX40" s="200"/>
      <c r="CY40" s="210"/>
      <c r="CZ40" s="200"/>
      <c r="DA40" s="210"/>
      <c r="DB40" s="200"/>
      <c r="DC40" s="210"/>
      <c r="DD40" s="200"/>
      <c r="DE40" s="210"/>
      <c r="DF40" s="200"/>
      <c r="DG40" s="210"/>
      <c r="DH40" s="225"/>
      <c r="DI40" s="229"/>
      <c r="DJ40" s="61"/>
    </row>
    <row r="41" spans="1:114" s="90" customFormat="1" ht="12.75" customHeight="1">
      <c r="A41" s="50" t="s">
        <v>64</v>
      </c>
      <c r="B41" s="139">
        <f>+'Deuda Externa dólares'!B41</f>
        <v>12.615333493036326</v>
      </c>
      <c r="C41" s="85" t="s">
        <v>65</v>
      </c>
      <c r="D41" s="140">
        <f>+'Deuda Externa dólares'!D41</f>
        <v>12.244220296578559</v>
      </c>
      <c r="E41" s="87" t="s">
        <v>65</v>
      </c>
      <c r="F41" s="140">
        <f>+'Deuda Externa dólares'!F41</f>
        <v>12.138320556611109</v>
      </c>
      <c r="G41" s="87" t="s">
        <v>65</v>
      </c>
      <c r="H41" s="140">
        <f>+'Deuda Externa dólares'!H41</f>
        <v>12.097789212816171</v>
      </c>
      <c r="I41" s="87" t="s">
        <v>65</v>
      </c>
      <c r="J41" s="140">
        <f>+'Deuda Externa dólares'!J41</f>
        <v>12.019502738826413</v>
      </c>
      <c r="K41" s="87" t="s">
        <v>65</v>
      </c>
      <c r="L41" s="140">
        <f>+'Deuda Externa dólares'!L41</f>
        <v>11.935640853531156</v>
      </c>
      <c r="M41" s="87" t="s">
        <v>65</v>
      </c>
      <c r="N41" s="140">
        <f>+'Deuda Externa dólares'!N41</f>
        <v>12.081309441352715</v>
      </c>
      <c r="O41" s="87" t="s">
        <v>65</v>
      </c>
      <c r="P41" s="140">
        <f>+'Deuda Externa dólares'!P41</f>
        <v>11.856787018302811</v>
      </c>
      <c r="Q41" s="87" t="s">
        <v>65</v>
      </c>
      <c r="R41" s="140">
        <f>+'Deuda Externa dólares'!R41</f>
        <v>11.769525726729217</v>
      </c>
      <c r="S41" s="87" t="s">
        <v>65</v>
      </c>
      <c r="T41" s="140">
        <f>+'Deuda Externa dólares'!T41</f>
        <v>11.727082732260895</v>
      </c>
      <c r="U41" s="87" t="s">
        <v>65</v>
      </c>
      <c r="V41" s="140">
        <f>+'Deuda Externa dólares'!V41</f>
        <v>11.679516125652745</v>
      </c>
      <c r="W41" s="87" t="s">
        <v>65</v>
      </c>
      <c r="X41" s="140">
        <f>+'Deuda Externa dólares'!X41</f>
        <v>11.603806242565774</v>
      </c>
      <c r="Y41" s="87" t="s">
        <v>65</v>
      </c>
      <c r="Z41" s="140">
        <v>11.373239623531822</v>
      </c>
      <c r="AA41" s="87" t="s">
        <v>65</v>
      </c>
      <c r="AB41" s="140">
        <v>11.281194249593515</v>
      </c>
      <c r="AC41" s="87" t="s">
        <v>65</v>
      </c>
      <c r="AD41" s="140">
        <f>+'Deuda Externa dólares'!AD41</f>
        <v>11.199410058778142</v>
      </c>
      <c r="AE41" s="87" t="s">
        <v>65</v>
      </c>
      <c r="AF41" s="139">
        <f>+'Deuda Externa dólares'!AF41</f>
        <v>11.068961261797066</v>
      </c>
      <c r="AG41" s="85" t="s">
        <v>65</v>
      </c>
      <c r="AH41" s="139">
        <f>+'Deuda Externa dólares'!AH41</f>
        <v>11.060876759325122</v>
      </c>
      <c r="AI41" s="85" t="s">
        <v>65</v>
      </c>
      <c r="AJ41" s="139">
        <f>+'Deuda Externa dólares'!AJ41</f>
        <v>10.975814079718376</v>
      </c>
      <c r="AK41" s="85" t="s">
        <v>65</v>
      </c>
      <c r="AL41" s="139">
        <f>+'Deuda Externa dólares'!AL41</f>
        <v>10.907546312483175</v>
      </c>
      <c r="AM41" s="85" t="s">
        <v>65</v>
      </c>
      <c r="AN41" s="139">
        <f>+'Deuda Externa dólares'!AN41</f>
        <v>10.825875449158159</v>
      </c>
      <c r="AO41" s="85" t="s">
        <v>65</v>
      </c>
      <c r="AP41" s="140">
        <f>+'Deuda Externa dólares'!AP41</f>
        <v>10.752418749519785</v>
      </c>
      <c r="AQ41" s="87" t="s">
        <v>65</v>
      </c>
      <c r="AR41" s="140">
        <f>+'Deuda Externa dólares'!AR41</f>
        <v>10.705451900680755</v>
      </c>
      <c r="AS41" s="87" t="s">
        <v>65</v>
      </c>
      <c r="AT41" s="140">
        <f>+'Deuda Externa dólares'!AT41</f>
        <v>10.657382404051329</v>
      </c>
      <c r="AU41" s="87" t="s">
        <v>65</v>
      </c>
      <c r="AV41" s="140">
        <f>+'Deuda Externa dólares'!AV41</f>
        <v>10.492709227067211</v>
      </c>
      <c r="AW41" s="87" t="s">
        <v>65</v>
      </c>
      <c r="AX41" s="140">
        <f>+'Deuda Externa dólares'!AX41</f>
        <v>10.402744090789541</v>
      </c>
      <c r="AY41" s="87" t="s">
        <v>65</v>
      </c>
      <c r="AZ41" s="140">
        <f>+'Deuda Externa dólares'!AZ41</f>
        <v>11.242202527883128</v>
      </c>
      <c r="BA41" s="87" t="s">
        <v>65</v>
      </c>
      <c r="BB41" s="140">
        <f>+'Deuda Externa dólares'!BB41</f>
        <v>11.179435499175646</v>
      </c>
      <c r="BC41" s="87" t="s">
        <v>65</v>
      </c>
      <c r="BD41" s="140">
        <f>+'Deuda Externa dólares'!BD41</f>
        <v>11.142641878825017</v>
      </c>
      <c r="BE41" s="87" t="s">
        <v>65</v>
      </c>
      <c r="BF41" s="140">
        <f>+'Deuda Externa dólares'!BF41</f>
        <v>10.941206266268289</v>
      </c>
      <c r="BG41" s="87" t="s">
        <v>65</v>
      </c>
      <c r="BH41" s="140">
        <f>+'Deuda Externa dólares'!BH41</f>
        <v>10.876527926471537</v>
      </c>
      <c r="BI41" s="87" t="s">
        <v>65</v>
      </c>
      <c r="BJ41" s="140">
        <f>+'Deuda Externa dólares'!BJ41</f>
        <v>10.794267548680736</v>
      </c>
      <c r="BK41" s="87" t="s">
        <v>65</v>
      </c>
      <c r="BL41" s="140">
        <f>+'Deuda Externa dólares'!BL41</f>
        <v>10.621643221953692</v>
      </c>
      <c r="BM41" s="87" t="s">
        <v>65</v>
      </c>
      <c r="BN41" s="140">
        <f>+'Deuda Externa dólares'!BN41</f>
        <v>10.564552651457305</v>
      </c>
      <c r="BO41" s="87" t="s">
        <v>65</v>
      </c>
      <c r="BP41" s="140">
        <f>+'Deuda Externa dólares'!BP41</f>
        <v>10.529872620670359</v>
      </c>
      <c r="BQ41" s="87" t="s">
        <v>65</v>
      </c>
      <c r="BR41" s="140">
        <f>+'Deuda Externa dólares'!BR41</f>
        <v>10.466508664144278</v>
      </c>
      <c r="BS41" s="87" t="s">
        <v>65</v>
      </c>
      <c r="BT41" s="140">
        <f>+'Deuda Externa dólares'!BT41</f>
        <v>12.408070383135176</v>
      </c>
      <c r="BU41" s="87" t="s">
        <v>65</v>
      </c>
      <c r="BV41" s="140">
        <f>+'Deuda Externa dólares'!BV41</f>
        <v>12.369289116006366</v>
      </c>
      <c r="BW41" s="87" t="s">
        <v>65</v>
      </c>
      <c r="BX41" s="140">
        <f>+'Deuda Externa dólares'!BX41</f>
        <v>12.280767838230942</v>
      </c>
      <c r="BY41" s="87" t="s">
        <v>65</v>
      </c>
      <c r="BZ41" s="139">
        <f>+'Deuda Externa dólares'!BZ41</f>
        <v>12.213496059366308</v>
      </c>
      <c r="CA41" s="85" t="s">
        <v>65</v>
      </c>
      <c r="CB41" s="139">
        <f>+'Deuda Externa dólares'!BZ41</f>
        <v>12.213496059366308</v>
      </c>
      <c r="CC41" s="85" t="s">
        <v>65</v>
      </c>
      <c r="CD41" s="140">
        <f>+'Deuda Externa dólares'!CD41</f>
        <v>12.179035863386005</v>
      </c>
      <c r="CE41" s="87" t="s">
        <v>65</v>
      </c>
      <c r="CF41" s="140">
        <f>+'Deuda Externa dólares'!CF41</f>
        <v>12.094404735813901</v>
      </c>
      <c r="CG41" s="87" t="s">
        <v>65</v>
      </c>
      <c r="CH41" s="140">
        <f>+'Deuda Externa dólares'!CH41</f>
        <v>12.067584185353683</v>
      </c>
      <c r="CI41" s="87" t="s">
        <v>65</v>
      </c>
      <c r="CJ41" s="140">
        <f>+'Deuda Externa dólares'!CJ41</f>
        <v>11.974018734123616</v>
      </c>
      <c r="CK41" s="87" t="s">
        <v>65</v>
      </c>
      <c r="CL41" s="140">
        <f>+'Deuda Externa dólares'!CL41</f>
        <v>11.884374043298441</v>
      </c>
      <c r="CM41" s="87" t="s">
        <v>65</v>
      </c>
      <c r="CN41" s="140">
        <f>+'Deuda Externa dólares'!CN41</f>
        <v>11.879791000085214</v>
      </c>
      <c r="CO41" s="87" t="s">
        <v>65</v>
      </c>
      <c r="CP41" s="140">
        <f>+'Deuda Externa dólares'!CP41</f>
        <v>11.829510117144302</v>
      </c>
      <c r="CQ41" s="87" t="s">
        <v>65</v>
      </c>
      <c r="CR41" s="140">
        <f>+'Deuda Externa dólares'!CR41</f>
        <v>11.906446450310614</v>
      </c>
      <c r="CS41" s="87" t="s">
        <v>65</v>
      </c>
      <c r="CT41" s="140">
        <f>+'Deuda Externa dólares'!CT41</f>
        <v>11.906446450310614</v>
      </c>
      <c r="CU41" s="87" t="s">
        <v>65</v>
      </c>
      <c r="CV41" s="140">
        <f>+'Deuda Externa dólares'!CV41</f>
        <v>11.674088180424517</v>
      </c>
      <c r="CW41" s="87" t="s">
        <v>65</v>
      </c>
      <c r="CX41" s="140">
        <f>+'Deuda Externa dólares'!CX41</f>
        <v>11.596265776754809</v>
      </c>
      <c r="CY41" s="87" t="s">
        <v>65</v>
      </c>
      <c r="CZ41" s="140">
        <f>+'Deuda Externa dólares'!CZ41</f>
        <v>11.586968981066303</v>
      </c>
      <c r="DA41" s="87" t="s">
        <v>65</v>
      </c>
      <c r="DB41" s="140">
        <f>+'Deuda Externa dólares'!DB41</f>
        <v>11.880648989272355</v>
      </c>
      <c r="DC41" s="87" t="s">
        <v>65</v>
      </c>
      <c r="DD41" s="140">
        <f>+'Deuda Externa dólares'!DD41</f>
        <v>11.803980991281739</v>
      </c>
      <c r="DE41" s="87" t="s">
        <v>65</v>
      </c>
      <c r="DF41" s="140">
        <f>+'Deuda Externa dólares'!DF41</f>
        <v>11.774630686298538</v>
      </c>
      <c r="DG41" s="87" t="s">
        <v>65</v>
      </c>
      <c r="DH41" s="153">
        <f>+'Deuda Externa dólares'!DH41</f>
        <v>11.712726552481712</v>
      </c>
      <c r="DI41" s="89" t="s">
        <v>65</v>
      </c>
      <c r="DJ41" s="61"/>
    </row>
    <row r="42" spans="1:114" s="90" customFormat="1" ht="14.25" customHeight="1">
      <c r="A42" s="204" t="s">
        <v>285</v>
      </c>
      <c r="B42" s="94">
        <f>+'Deuda Externa dólares'!B42</f>
        <v>8.0801669736563628</v>
      </c>
      <c r="C42" s="85" t="s">
        <v>65</v>
      </c>
      <c r="D42" s="95">
        <f>+'Deuda Externa dólares'!D42</f>
        <v>8.0801669736563628</v>
      </c>
      <c r="E42" s="87" t="s">
        <v>65</v>
      </c>
      <c r="F42" s="95">
        <f>+'Deuda Externa dólares'!F42</f>
        <v>8.0801669736563628</v>
      </c>
      <c r="G42" s="87" t="s">
        <v>65</v>
      </c>
      <c r="H42" s="95">
        <f>+'Deuda Externa dólares'!H42</f>
        <v>8.1538033839533277</v>
      </c>
      <c r="I42" s="87" t="s">
        <v>65</v>
      </c>
      <c r="J42" s="95">
        <f>+'Deuda Externa dólares'!J42</f>
        <v>8.1538033839533277</v>
      </c>
      <c r="K42" s="87" t="s">
        <v>65</v>
      </c>
      <c r="L42" s="95">
        <f>+'Deuda Externa dólares'!L42</f>
        <v>8.1538033839533277</v>
      </c>
      <c r="M42" s="87" t="s">
        <v>65</v>
      </c>
      <c r="N42" s="95">
        <f>+'Deuda Externa dólares'!N42</f>
        <v>8.2283657508887345</v>
      </c>
      <c r="O42" s="87" t="s">
        <v>65</v>
      </c>
      <c r="P42" s="95">
        <f>+'Deuda Externa dólares'!P42</f>
        <v>8.2283657508887345</v>
      </c>
      <c r="Q42" s="87" t="s">
        <v>65</v>
      </c>
      <c r="R42" s="95">
        <f>+'Deuda Externa dólares'!R42</f>
        <v>8.2283657508887345</v>
      </c>
      <c r="S42" s="87" t="s">
        <v>65</v>
      </c>
      <c r="T42" s="95">
        <f>+'Deuda Externa dólares'!T42</f>
        <v>8</v>
      </c>
      <c r="U42" s="87" t="s">
        <v>65</v>
      </c>
      <c r="V42" s="95">
        <f>+'Deuda Externa dólares'!V42</f>
        <v>8</v>
      </c>
      <c r="W42" s="87" t="s">
        <v>65</v>
      </c>
      <c r="X42" s="95">
        <f>+'Deuda Externa dólares'!X42</f>
        <v>8</v>
      </c>
      <c r="Y42" s="87" t="s">
        <v>65</v>
      </c>
      <c r="Z42" s="95">
        <v>7.8182606989736643</v>
      </c>
      <c r="AA42" s="87" t="s">
        <v>65</v>
      </c>
      <c r="AB42" s="95">
        <v>7.8182606989736643</v>
      </c>
      <c r="AC42" s="87" t="s">
        <v>65</v>
      </c>
      <c r="AD42" s="95">
        <v>7.8182606989736643</v>
      </c>
      <c r="AE42" s="87" t="s">
        <v>65</v>
      </c>
      <c r="AF42" s="94">
        <f>+'Deuda Externa dólares'!AF42</f>
        <v>7.7226094559497742</v>
      </c>
      <c r="AG42" s="85" t="s">
        <v>65</v>
      </c>
      <c r="AH42" s="94">
        <f>+'Deuda Externa dólares'!AH42</f>
        <v>7.7226094559497742</v>
      </c>
      <c r="AI42" s="85" t="s">
        <v>65</v>
      </c>
      <c r="AJ42" s="94">
        <f>+'Deuda Externa dólares'!AJ42</f>
        <v>7.7226094559497742</v>
      </c>
      <c r="AK42" s="85" t="s">
        <v>65</v>
      </c>
      <c r="AL42" s="94">
        <f>+'Deuda Externa dólares'!AL42</f>
        <v>7.2</v>
      </c>
      <c r="AM42" s="85" t="s">
        <v>65</v>
      </c>
      <c r="AN42" s="94">
        <f>+'Deuda Externa dólares'!AN42</f>
        <v>7.2</v>
      </c>
      <c r="AO42" s="85" t="s">
        <v>65</v>
      </c>
      <c r="AP42" s="95">
        <f>+'Deuda Externa dólares'!AP42</f>
        <v>7.2</v>
      </c>
      <c r="AQ42" s="87" t="s">
        <v>65</v>
      </c>
      <c r="AR42" s="95">
        <f>+'Deuda Externa dólares'!AR42</f>
        <v>7.0019686334031546</v>
      </c>
      <c r="AS42" s="87" t="s">
        <v>65</v>
      </c>
      <c r="AT42" s="95">
        <f>+'Deuda Externa dólares'!AT42</f>
        <v>7.0019686334031546</v>
      </c>
      <c r="AU42" s="87" t="s">
        <v>65</v>
      </c>
      <c r="AV42" s="95">
        <f>+'Deuda Externa dólares'!AV42</f>
        <v>7.0019686334031546</v>
      </c>
      <c r="AW42" s="87" t="s">
        <v>65</v>
      </c>
      <c r="AX42" s="95">
        <f>+'Deuda Externa dólares'!AX42</f>
        <v>7.2119718562051869</v>
      </c>
      <c r="AY42" s="87" t="s">
        <v>65</v>
      </c>
      <c r="AZ42" s="95">
        <f>+'Deuda Externa dólares'!AZ42</f>
        <v>7.2119718562051869</v>
      </c>
      <c r="BA42" s="87" t="s">
        <v>65</v>
      </c>
      <c r="BB42" s="95">
        <f>+'Deuda Externa dólares'!BB42</f>
        <v>7.2119718562051869</v>
      </c>
      <c r="BC42" s="87" t="s">
        <v>65</v>
      </c>
      <c r="BD42" s="95">
        <f>+'Deuda Externa dólares'!BD42</f>
        <v>8.84</v>
      </c>
      <c r="BE42" s="87" t="s">
        <v>65</v>
      </c>
      <c r="BF42" s="95">
        <f>+'Deuda Externa dólares'!BF42</f>
        <v>8.84</v>
      </c>
      <c r="BG42" s="87" t="s">
        <v>65</v>
      </c>
      <c r="BH42" s="95">
        <f>+'Deuda Externa dólares'!BH42</f>
        <v>8.84</v>
      </c>
      <c r="BI42" s="87" t="s">
        <v>65</v>
      </c>
      <c r="BJ42" s="95">
        <f>+'Deuda Externa dólares'!BJ42</f>
        <v>8.4833964522346434</v>
      </c>
      <c r="BK42" s="87" t="s">
        <v>65</v>
      </c>
      <c r="BL42" s="95">
        <f>+'Deuda Externa dólares'!BL42</f>
        <v>8.4833964522346434</v>
      </c>
      <c r="BM42" s="87" t="s">
        <v>65</v>
      </c>
      <c r="BN42" s="95">
        <f>+'Deuda Externa dólares'!BN42</f>
        <v>8.4833964522346434</v>
      </c>
      <c r="BO42" s="87" t="s">
        <v>65</v>
      </c>
      <c r="BP42" s="95">
        <f>+'Deuda Externa dólares'!BP42</f>
        <v>8.2845232610472905</v>
      </c>
      <c r="BQ42" s="87" t="s">
        <v>65</v>
      </c>
      <c r="BR42" s="95">
        <f>+'Deuda Externa dólares'!BR42</f>
        <v>8.2845232610472905</v>
      </c>
      <c r="BS42" s="87" t="s">
        <v>65</v>
      </c>
      <c r="BT42" s="95">
        <f>+'Deuda Externa dólares'!BT42</f>
        <v>8.2845232610472905</v>
      </c>
      <c r="BU42" s="87" t="s">
        <v>65</v>
      </c>
      <c r="BV42" s="95">
        <f>+'Deuda Externa dólares'!BV42</f>
        <v>9.388767101180223</v>
      </c>
      <c r="BW42" s="87" t="s">
        <v>65</v>
      </c>
      <c r="BX42" s="95">
        <f>+'Deuda Externa dólares'!BX42</f>
        <v>9.388767101180223</v>
      </c>
      <c r="BY42" s="87" t="s">
        <v>65</v>
      </c>
      <c r="BZ42" s="94">
        <f>+'Deuda Externa dólares'!BZ42</f>
        <v>9.388767101180223</v>
      </c>
      <c r="CA42" s="85" t="s">
        <v>65</v>
      </c>
      <c r="CB42" s="94">
        <f>+'Deuda Externa dólares'!BZ42</f>
        <v>9.388767101180223</v>
      </c>
      <c r="CC42" s="85" t="s">
        <v>65</v>
      </c>
      <c r="CD42" s="95">
        <f>+'Deuda Externa dólares'!CB42</f>
        <v>9.1607681663184</v>
      </c>
      <c r="CE42" s="87" t="s">
        <v>65</v>
      </c>
      <c r="CF42" s="95">
        <f>+'Deuda Externa dólares'!CD42</f>
        <v>9.1607681663184</v>
      </c>
      <c r="CG42" s="87" t="s">
        <v>65</v>
      </c>
      <c r="CH42" s="140">
        <f>+'Deuda Externa dólares'!CH42</f>
        <v>9.090621694490693</v>
      </c>
      <c r="CI42" s="87" t="s">
        <v>65</v>
      </c>
      <c r="CJ42" s="140">
        <f>+'Deuda Externa dólares'!CJ42</f>
        <v>9.090621694490693</v>
      </c>
      <c r="CK42" s="87" t="s">
        <v>65</v>
      </c>
      <c r="CL42" s="140">
        <f>+'Deuda Externa dólares'!CL42</f>
        <v>9.090621694490693</v>
      </c>
      <c r="CM42" s="87" t="s">
        <v>65</v>
      </c>
      <c r="CN42" s="140">
        <f>+'Deuda Externa dólares'!CN42</f>
        <v>9.2688394095508926</v>
      </c>
      <c r="CO42" s="87" t="s">
        <v>65</v>
      </c>
      <c r="CP42" s="140">
        <f>+'Deuda Externa dólares'!CP42</f>
        <v>9.2688394095508926</v>
      </c>
      <c r="CQ42" s="87" t="s">
        <v>65</v>
      </c>
      <c r="CR42" s="140">
        <f>+'Deuda Externa dólares'!CR42</f>
        <v>9.2688394095508926</v>
      </c>
      <c r="CS42" s="87" t="s">
        <v>65</v>
      </c>
      <c r="CT42" s="140">
        <f>+'Deuda Externa dólares'!CT42</f>
        <v>9.0657891641234407</v>
      </c>
      <c r="CU42" s="87" t="s">
        <v>65</v>
      </c>
      <c r="CV42" s="140">
        <f>+'Deuda Externa dólares'!CV42</f>
        <v>9.0657891641234407</v>
      </c>
      <c r="CW42" s="87" t="s">
        <v>65</v>
      </c>
      <c r="CX42" s="140">
        <f>+'Deuda Externa dólares'!CX42</f>
        <v>9.0657891641234407</v>
      </c>
      <c r="CY42" s="87" t="s">
        <v>65</v>
      </c>
      <c r="CZ42" s="140">
        <f>+'Deuda Externa dólares'!CZ42</f>
        <v>9.0700029153925108</v>
      </c>
      <c r="DA42" s="87" t="s">
        <v>65</v>
      </c>
      <c r="DB42" s="140">
        <f>+'Deuda Externa dólares'!DB42</f>
        <v>9.0700029153925108</v>
      </c>
      <c r="DC42" s="87" t="s">
        <v>65</v>
      </c>
      <c r="DD42" s="140">
        <f>+'Deuda Externa dólares'!DD42</f>
        <v>9.0700029153925108</v>
      </c>
      <c r="DE42" s="87" t="s">
        <v>65</v>
      </c>
      <c r="DF42" s="140">
        <f>+'Deuda Externa dólares'!DF42</f>
        <v>9.2870593621526361</v>
      </c>
      <c r="DG42" s="87" t="s">
        <v>65</v>
      </c>
      <c r="DH42" s="153">
        <f>+'Deuda Externa dólares'!DH42</f>
        <v>9.2870593621526361</v>
      </c>
      <c r="DI42" s="89" t="s">
        <v>65</v>
      </c>
      <c r="DJ42" s="61"/>
    </row>
    <row r="43" spans="1:114" s="90" customFormat="1" ht="14.25" customHeight="1">
      <c r="A43" s="204" t="s">
        <v>286</v>
      </c>
      <c r="B43" s="94">
        <f>+'Deuda Externa dólares'!B43</f>
        <v>7.7919492758080064</v>
      </c>
      <c r="C43" s="85" t="s">
        <v>65</v>
      </c>
      <c r="D43" s="95">
        <f>+'Deuda Externa dólares'!D43</f>
        <v>7.7919492758080064</v>
      </c>
      <c r="E43" s="87" t="s">
        <v>65</v>
      </c>
      <c r="F43" s="95">
        <f>+'Deuda Externa dólares'!F43</f>
        <v>7.7919492758080064</v>
      </c>
      <c r="G43" s="87" t="s">
        <v>65</v>
      </c>
      <c r="H43" s="95">
        <f>+'Deuda Externa dólares'!H43</f>
        <v>7.8876798019458274</v>
      </c>
      <c r="I43" s="87" t="s">
        <v>65</v>
      </c>
      <c r="J43" s="95">
        <f>+'Deuda Externa dólares'!J43</f>
        <v>7.8876798019458274</v>
      </c>
      <c r="K43" s="87" t="s">
        <v>65</v>
      </c>
      <c r="L43" s="95">
        <f>+'Deuda Externa dólares'!L43</f>
        <v>7.8876798019458274</v>
      </c>
      <c r="M43" s="87" t="s">
        <v>65</v>
      </c>
      <c r="N43" s="95">
        <f>+'Deuda Externa dólares'!N43</f>
        <v>7.9837317534899048</v>
      </c>
      <c r="O43" s="87" t="s">
        <v>65</v>
      </c>
      <c r="P43" s="95">
        <f>+'Deuda Externa dólares'!P43</f>
        <v>7.9837317534899048</v>
      </c>
      <c r="Q43" s="87" t="s">
        <v>65</v>
      </c>
      <c r="R43" s="95">
        <f>+'Deuda Externa dólares'!R43</f>
        <v>7.9837317534899048</v>
      </c>
      <c r="S43" s="87" t="s">
        <v>65</v>
      </c>
      <c r="T43" s="95">
        <f>+'Deuda Externa dólares'!T43</f>
        <v>7.75</v>
      </c>
      <c r="U43" s="87" t="s">
        <v>65</v>
      </c>
      <c r="V43" s="95">
        <f>+'Deuda Externa dólares'!V43</f>
        <v>7.75</v>
      </c>
      <c r="W43" s="87" t="s">
        <v>65</v>
      </c>
      <c r="X43" s="95">
        <f>+'Deuda Externa dólares'!X43</f>
        <v>7.75</v>
      </c>
      <c r="Y43" s="87" t="s">
        <v>65</v>
      </c>
      <c r="Z43" s="95">
        <v>7.5664763979550598</v>
      </c>
      <c r="AA43" s="87" t="s">
        <v>65</v>
      </c>
      <c r="AB43" s="95">
        <v>7.5664763979550598</v>
      </c>
      <c r="AC43" s="87" t="s">
        <v>65</v>
      </c>
      <c r="AD43" s="95">
        <v>7.5664763979550598</v>
      </c>
      <c r="AE43" s="87" t="s">
        <v>65</v>
      </c>
      <c r="AF43" s="94">
        <f>+'Deuda Externa dólares'!AF43</f>
        <v>7.4738273913676743</v>
      </c>
      <c r="AG43" s="85" t="s">
        <v>65</v>
      </c>
      <c r="AH43" s="94">
        <f>+'Deuda Externa dólares'!AH43</f>
        <v>7.4738273913676743</v>
      </c>
      <c r="AI43" s="85" t="s">
        <v>65</v>
      </c>
      <c r="AJ43" s="94">
        <f>+'Deuda Externa dólares'!AJ43</f>
        <v>7.4738273913676743</v>
      </c>
      <c r="AK43" s="85" t="s">
        <v>65</v>
      </c>
      <c r="AL43" s="94">
        <f>+'Deuda Externa dólares'!AL43</f>
        <v>6.93</v>
      </c>
      <c r="AM43" s="85" t="s">
        <v>65</v>
      </c>
      <c r="AN43" s="94">
        <f>+'Deuda Externa dólares'!AN43</f>
        <v>6.93</v>
      </c>
      <c r="AO43" s="85" t="s">
        <v>65</v>
      </c>
      <c r="AP43" s="95">
        <f>+'Deuda Externa dólares'!AP43</f>
        <v>6.93</v>
      </c>
      <c r="AQ43" s="87" t="s">
        <v>65</v>
      </c>
      <c r="AR43" s="95">
        <f>+'Deuda Externa dólares'!AR43</f>
        <v>6.7241988777095081</v>
      </c>
      <c r="AS43" s="87" t="s">
        <v>65</v>
      </c>
      <c r="AT43" s="95">
        <f>+'Deuda Externa dólares'!AT43</f>
        <v>6.7241988777095081</v>
      </c>
      <c r="AU43" s="87" t="s">
        <v>65</v>
      </c>
      <c r="AV43" s="95">
        <f>+'Deuda Externa dólares'!AV43</f>
        <v>6.7241988777095081</v>
      </c>
      <c r="AW43" s="87" t="s">
        <v>65</v>
      </c>
      <c r="AX43" s="95">
        <f>+'Deuda Externa dólares'!AX43</f>
        <v>6.9598513881684632</v>
      </c>
      <c r="AY43" s="87" t="s">
        <v>65</v>
      </c>
      <c r="AZ43" s="95">
        <f>+'Deuda Externa dólares'!AZ43</f>
        <v>6.9598513881684632</v>
      </c>
      <c r="BA43" s="87" t="s">
        <v>65</v>
      </c>
      <c r="BB43" s="95">
        <f>+'Deuda Externa dólares'!BB43</f>
        <v>6.9598513881684632</v>
      </c>
      <c r="BC43" s="87" t="s">
        <v>65</v>
      </c>
      <c r="BD43" s="95">
        <f>+'Deuda Externa dólares'!BD43</f>
        <v>8.5500000000000007</v>
      </c>
      <c r="BE43" s="87" t="s">
        <v>65</v>
      </c>
      <c r="BF43" s="95">
        <f>+'Deuda Externa dólares'!BF43</f>
        <v>8.5500000000000007</v>
      </c>
      <c r="BG43" s="87" t="s">
        <v>65</v>
      </c>
      <c r="BH43" s="95">
        <f>+'Deuda Externa dólares'!BH43</f>
        <v>8.5500000000000007</v>
      </c>
      <c r="BI43" s="87" t="s">
        <v>65</v>
      </c>
      <c r="BJ43" s="95">
        <f>+'Deuda Externa dólares'!BJ43</f>
        <v>8.204575829665588</v>
      </c>
      <c r="BK43" s="87" t="s">
        <v>65</v>
      </c>
      <c r="BL43" s="95">
        <f>+'Deuda Externa dólares'!BL43</f>
        <v>8.204575829665588</v>
      </c>
      <c r="BM43" s="87" t="s">
        <v>65</v>
      </c>
      <c r="BN43" s="95">
        <f>+'Deuda Externa dólares'!BN43</f>
        <v>8.204575829665588</v>
      </c>
      <c r="BO43" s="87" t="s">
        <v>65</v>
      </c>
      <c r="BP43" s="95">
        <f>+'Deuda Externa dólares'!BP43</f>
        <v>8.0030820013151427</v>
      </c>
      <c r="BQ43" s="87" t="s">
        <v>65</v>
      </c>
      <c r="BR43" s="95">
        <f>+'Deuda Externa dólares'!BR43</f>
        <v>8.0030820013151427</v>
      </c>
      <c r="BS43" s="87" t="s">
        <v>65</v>
      </c>
      <c r="BT43" s="95">
        <f>+'Deuda Externa dólares'!BT43</f>
        <v>8.0030820013151427</v>
      </c>
      <c r="BU43" s="87" t="s">
        <v>65</v>
      </c>
      <c r="BV43" s="95">
        <f>+'Deuda Externa dólares'!BV43</f>
        <v>9.1011190885644435</v>
      </c>
      <c r="BW43" s="87" t="s">
        <v>65</v>
      </c>
      <c r="BX43" s="95">
        <f>+'Deuda Externa dólares'!BX43</f>
        <v>9.1011190885644435</v>
      </c>
      <c r="BY43" s="87" t="s">
        <v>65</v>
      </c>
      <c r="BZ43" s="94">
        <f>+'Deuda Externa dólares'!BZ43</f>
        <v>9.1011190885644435</v>
      </c>
      <c r="CA43" s="85" t="s">
        <v>65</v>
      </c>
      <c r="CB43" s="94">
        <f>+'Deuda Externa dólares'!BZ43</f>
        <v>9.1011190885644435</v>
      </c>
      <c r="CC43" s="85" t="s">
        <v>65</v>
      </c>
      <c r="CD43" s="95">
        <f>+'Deuda Externa dólares'!CB43</f>
        <v>8.8722476205210477</v>
      </c>
      <c r="CE43" s="87" t="s">
        <v>65</v>
      </c>
      <c r="CF43" s="95">
        <f>+'Deuda Externa dólares'!CD43</f>
        <v>8.8722476205210477</v>
      </c>
      <c r="CG43" s="87" t="s">
        <v>65</v>
      </c>
      <c r="CH43" s="140">
        <f>+'Deuda Externa dólares'!CH43</f>
        <v>8.8001956033672961</v>
      </c>
      <c r="CI43" s="87" t="s">
        <v>65</v>
      </c>
      <c r="CJ43" s="140">
        <f>+'Deuda Externa dólares'!CJ43</f>
        <v>8.8001956033672961</v>
      </c>
      <c r="CK43" s="87" t="s">
        <v>65</v>
      </c>
      <c r="CL43" s="140">
        <f>+'Deuda Externa dólares'!CL43</f>
        <v>8.8001956033672961</v>
      </c>
      <c r="CM43" s="87" t="s">
        <v>65</v>
      </c>
      <c r="CN43" s="140">
        <f>+'Deuda Externa dólares'!CN43</f>
        <v>8.9931702351504015</v>
      </c>
      <c r="CO43" s="87" t="s">
        <v>65</v>
      </c>
      <c r="CP43" s="140">
        <f>+'Deuda Externa dólares'!CP43</f>
        <v>8.9931702351504015</v>
      </c>
      <c r="CQ43" s="87" t="s">
        <v>65</v>
      </c>
      <c r="CR43" s="140">
        <f>+'Deuda Externa dólares'!CR43</f>
        <v>8.9931702351504015</v>
      </c>
      <c r="CS43" s="87" t="s">
        <v>65</v>
      </c>
      <c r="CT43" s="140">
        <f>+'Deuda Externa dólares'!CT43</f>
        <v>8.7745574970323936</v>
      </c>
      <c r="CU43" s="87" t="s">
        <v>65</v>
      </c>
      <c r="CV43" s="140">
        <f>+'Deuda Externa dólares'!CV43</f>
        <v>8.7745574970323936</v>
      </c>
      <c r="CW43" s="87" t="s">
        <v>65</v>
      </c>
      <c r="CX43" s="140">
        <f>+'Deuda Externa dólares'!CX43</f>
        <v>8.7745574970323936</v>
      </c>
      <c r="CY43" s="87" t="s">
        <v>65</v>
      </c>
      <c r="CZ43" s="140">
        <f>+'Deuda Externa dólares'!CZ43</f>
        <v>8.7806204983996157</v>
      </c>
      <c r="DA43" s="87" t="s">
        <v>65</v>
      </c>
      <c r="DB43" s="140">
        <f>+'Deuda Externa dólares'!DB43</f>
        <v>8.7806204983996157</v>
      </c>
      <c r="DC43" s="87" t="s">
        <v>65</v>
      </c>
      <c r="DD43" s="140">
        <f>+'Deuda Externa dólares'!DD43</f>
        <v>8.7806204983996157</v>
      </c>
      <c r="DE43" s="87" t="s">
        <v>65</v>
      </c>
      <c r="DF43" s="140">
        <f>+'Deuda Externa dólares'!DF43</f>
        <v>8.9876199353541217</v>
      </c>
      <c r="DG43" s="87" t="s">
        <v>65</v>
      </c>
      <c r="DH43" s="153">
        <f>+'Deuda Externa dólares'!DH43</f>
        <v>8.9876199353541217</v>
      </c>
      <c r="DI43" s="89" t="s">
        <v>65</v>
      </c>
      <c r="DJ43" s="61"/>
    </row>
    <row r="44" spans="1:114" s="90" customFormat="1" ht="14.25" customHeight="1">
      <c r="A44" s="50" t="s">
        <v>68</v>
      </c>
      <c r="B44" s="139">
        <f>+'Deuda Externa dólares'!B44</f>
        <v>8.9714268588002799</v>
      </c>
      <c r="C44" s="85" t="s">
        <v>65</v>
      </c>
      <c r="D44" s="140">
        <f>+'Deuda Externa dólares'!D44</f>
        <v>8.9714268588002799</v>
      </c>
      <c r="E44" s="87" t="s">
        <v>65</v>
      </c>
      <c r="F44" s="140">
        <f>+'Deuda Externa dólares'!F44</f>
        <v>8.6523917120848832</v>
      </c>
      <c r="G44" s="87" t="s">
        <v>65</v>
      </c>
      <c r="H44" s="140">
        <f>+'Deuda Externa dólares'!H44</f>
        <v>8.6603921233913272</v>
      </c>
      <c r="I44" s="87" t="s">
        <v>65</v>
      </c>
      <c r="J44" s="140">
        <f>+'Deuda Externa dólares'!J44</f>
        <v>8.6292598064524419</v>
      </c>
      <c r="K44" s="87" t="s">
        <v>65</v>
      </c>
      <c r="L44" s="140">
        <f>+'Deuda Externa dólares'!L44</f>
        <v>8.5516887687562502</v>
      </c>
      <c r="M44" s="87" t="s">
        <v>65</v>
      </c>
      <c r="N44" s="140">
        <f>+'Deuda Externa dólares'!N44</f>
        <v>8.2252382498995864</v>
      </c>
      <c r="O44" s="87" t="s">
        <v>65</v>
      </c>
      <c r="P44" s="140">
        <f>+'Deuda Externa dólares'!P44</f>
        <v>7.9194890044177049</v>
      </c>
      <c r="Q44" s="87" t="s">
        <v>65</v>
      </c>
      <c r="R44" s="140">
        <f>+'Deuda Externa dólares'!R44</f>
        <v>7.8956892518586983</v>
      </c>
      <c r="S44" s="87" t="s">
        <v>65</v>
      </c>
      <c r="T44" s="140">
        <f>+'Deuda Externa dólares'!T44</f>
        <v>7.8956892518586983</v>
      </c>
      <c r="U44" s="87" t="s">
        <v>65</v>
      </c>
      <c r="V44" s="140">
        <f>+'Deuda Externa dólares'!V44</f>
        <v>7.8713303249317521</v>
      </c>
      <c r="W44" s="87" t="s">
        <v>65</v>
      </c>
      <c r="X44" s="140">
        <f>+'Deuda Externa dólares'!X44</f>
        <v>7.8187131577048996</v>
      </c>
      <c r="Y44" s="87" t="s">
        <v>65</v>
      </c>
      <c r="Z44" s="140">
        <v>7.5163553145930138</v>
      </c>
      <c r="AA44" s="87" t="s">
        <v>65</v>
      </c>
      <c r="AB44" s="140">
        <v>7.4192296567323899</v>
      </c>
      <c r="AC44" s="87" t="s">
        <v>65</v>
      </c>
      <c r="AD44" s="140">
        <f>+'Deuda Externa dólares'!AD44</f>
        <v>7.3489158167958015</v>
      </c>
      <c r="AE44" s="87" t="s">
        <v>65</v>
      </c>
      <c r="AF44" s="139">
        <f>+'Deuda Externa dólares'!AF44</f>
        <v>7.0553006316930515</v>
      </c>
      <c r="AG44" s="85" t="s">
        <v>65</v>
      </c>
      <c r="AH44" s="139">
        <f>+'Deuda Externa dólares'!AH44</f>
        <v>6.8733790442205072</v>
      </c>
      <c r="AI44" s="85" t="s">
        <v>65</v>
      </c>
      <c r="AJ44" s="139">
        <f>+'Deuda Externa dólares'!AJ44</f>
        <v>6.8268606057953747</v>
      </c>
      <c r="AK44" s="85" t="s">
        <v>65</v>
      </c>
      <c r="AL44" s="139">
        <f>+'Deuda Externa dólares'!AL44</f>
        <v>6.8832203391224498</v>
      </c>
      <c r="AM44" s="85" t="s">
        <v>65</v>
      </c>
      <c r="AN44" s="139">
        <f>+'Deuda Externa dólares'!AN44</f>
        <v>6.5617372715954687</v>
      </c>
      <c r="AO44" s="85" t="s">
        <v>65</v>
      </c>
      <c r="AP44" s="140">
        <f>+'Deuda Externa dólares'!AP44</f>
        <v>6.4985694357268304</v>
      </c>
      <c r="AQ44" s="87" t="s">
        <v>65</v>
      </c>
      <c r="AR44" s="140">
        <f>+'Deuda Externa dólares'!AR44</f>
        <v>6.5114478984196777</v>
      </c>
      <c r="AS44" s="87" t="s">
        <v>65</v>
      </c>
      <c r="AT44" s="140">
        <f>+'Deuda Externa dólares'!AT44</f>
        <v>6.4302777992933109</v>
      </c>
      <c r="AU44" s="87" t="s">
        <v>65</v>
      </c>
      <c r="AV44" s="140">
        <f>+'Deuda Externa dólares'!AV44</f>
        <v>6.2466219904879337</v>
      </c>
      <c r="AW44" s="87" t="s">
        <v>65</v>
      </c>
      <c r="AX44" s="140">
        <f>+'Deuda Externa dólares'!AX44</f>
        <v>6.1742120129417923</v>
      </c>
      <c r="AY44" s="87" t="s">
        <v>65</v>
      </c>
      <c r="AZ44" s="140">
        <f>+'Deuda Externa dólares'!AZ44</f>
        <v>6.6312990241256804</v>
      </c>
      <c r="BA44" s="87" t="s">
        <v>65</v>
      </c>
      <c r="BB44" s="140">
        <f>+'Deuda Externa dólares'!BB44</f>
        <v>6.6122845909712371</v>
      </c>
      <c r="BC44" s="87" t="s">
        <v>65</v>
      </c>
      <c r="BD44" s="140">
        <f>+'Deuda Externa dólares'!BD44</f>
        <v>6.6255595649759469</v>
      </c>
      <c r="BE44" s="87" t="s">
        <v>65</v>
      </c>
      <c r="BF44" s="140">
        <f>+'Deuda Externa dólares'!BF44</f>
        <v>6.9698462247330637</v>
      </c>
      <c r="BG44" s="87" t="s">
        <v>65</v>
      </c>
      <c r="BH44" s="140">
        <f>+'Deuda Externa dólares'!BH44</f>
        <v>6.974319389734859</v>
      </c>
      <c r="BI44" s="87" t="s">
        <v>65</v>
      </c>
      <c r="BJ44" s="140">
        <f>+'Deuda Externa dólares'!BJ44</f>
        <v>6.903635145180079</v>
      </c>
      <c r="BK44" s="87" t="s">
        <v>65</v>
      </c>
      <c r="BL44" s="140">
        <f>+'Deuda Externa dólares'!BL44</f>
        <v>6.6871300026751843</v>
      </c>
      <c r="BM44" s="87" t="s">
        <v>65</v>
      </c>
      <c r="BN44" s="140">
        <f>+'Deuda Externa dólares'!BN44</f>
        <v>6.6503073832284665</v>
      </c>
      <c r="BO44" s="87" t="s">
        <v>65</v>
      </c>
      <c r="BP44" s="140">
        <f>+'Deuda Externa dólares'!BP44</f>
        <v>6.6668141487316062</v>
      </c>
      <c r="BQ44" s="87" t="s">
        <v>65</v>
      </c>
      <c r="BR44" s="140">
        <f>+'Deuda Externa dólares'!BR44</f>
        <v>6.5966137642449745</v>
      </c>
      <c r="BS44" s="87" t="s">
        <v>65</v>
      </c>
      <c r="BT44" s="140">
        <f>+'Deuda Externa dólares'!BT44</f>
        <v>8.9524294605926382</v>
      </c>
      <c r="BU44" s="87" t="s">
        <v>65</v>
      </c>
      <c r="BV44" s="140">
        <f>+'Deuda Externa dólares'!BV44</f>
        <v>8.9231099681911559</v>
      </c>
      <c r="BW44" s="87" t="s">
        <v>65</v>
      </c>
      <c r="BX44" s="140">
        <f>+'Deuda Externa dólares'!BX44</f>
        <v>8.4570261128696522</v>
      </c>
      <c r="BY44" s="87" t="s">
        <v>65</v>
      </c>
      <c r="BZ44" s="139">
        <f>+'Deuda Externa dólares'!BZ44</f>
        <v>8.4168282743969254</v>
      </c>
      <c r="CA44" s="85" t="s">
        <v>65</v>
      </c>
      <c r="CB44" s="139">
        <f>+'Deuda Externa dólares'!BZ44</f>
        <v>8.4168282743969254</v>
      </c>
      <c r="CC44" s="85" t="s">
        <v>65</v>
      </c>
      <c r="CD44" s="140">
        <f>+'Deuda Externa dólares'!CD44</f>
        <v>8.4064950981514244</v>
      </c>
      <c r="CE44" s="87" t="s">
        <v>65</v>
      </c>
      <c r="CF44" s="140">
        <f>+'Deuda Externa dólares'!CF44</f>
        <v>8.3627928906414244</v>
      </c>
      <c r="CG44" s="87" t="s">
        <v>65</v>
      </c>
      <c r="CH44" s="140">
        <f>+'Deuda Externa dólares'!CH44</f>
        <v>8.0942456761813251</v>
      </c>
      <c r="CI44" s="87" t="s">
        <v>65</v>
      </c>
      <c r="CJ44" s="140">
        <f>+'Deuda Externa dólares'!CJ44</f>
        <v>7.9959162549545821</v>
      </c>
      <c r="CK44" s="87" t="s">
        <v>65</v>
      </c>
      <c r="CL44" s="140">
        <f>+'Deuda Externa dólares'!CL44</f>
        <v>7.9329648702871287</v>
      </c>
      <c r="CM44" s="87" t="s">
        <v>65</v>
      </c>
      <c r="CN44" s="140">
        <f>+'Deuda Externa dólares'!CN44</f>
        <v>7.9553778885967965</v>
      </c>
      <c r="CO44" s="87" t="s">
        <v>65</v>
      </c>
      <c r="CP44" s="140">
        <f>+'Deuda Externa dólares'!CP44</f>
        <v>7.9204399629668618</v>
      </c>
      <c r="CQ44" s="87" t="s">
        <v>65</v>
      </c>
      <c r="CR44" s="140">
        <f>+'Deuda Externa dólares'!CR44</f>
        <v>7.8749933471466678</v>
      </c>
      <c r="CS44" s="87" t="s">
        <v>65</v>
      </c>
      <c r="CT44" s="140">
        <f>+'Deuda Externa dólares'!CT44</f>
        <v>7.9381807595088301</v>
      </c>
      <c r="CU44" s="87" t="s">
        <v>65</v>
      </c>
      <c r="CV44" s="140">
        <f>+'Deuda Externa dólares'!CV44</f>
        <v>7.881764677664691</v>
      </c>
      <c r="CW44" s="87" t="s">
        <v>65</v>
      </c>
      <c r="CX44" s="140">
        <f>+'Deuda Externa dólares'!CX44</f>
        <v>7.8014970725293189</v>
      </c>
      <c r="CY44" s="87" t="s">
        <v>65</v>
      </c>
      <c r="CZ44" s="140">
        <f>+'Deuda Externa dólares'!CZ44</f>
        <v>7.7908694074376754</v>
      </c>
      <c r="DA44" s="87" t="s">
        <v>65</v>
      </c>
      <c r="DB44" s="140">
        <f>+'Deuda Externa dólares'!DB44</f>
        <v>7.96</v>
      </c>
      <c r="DC44" s="87" t="s">
        <v>65</v>
      </c>
      <c r="DD44" s="140">
        <f>+'Deuda Externa dólares'!DD44</f>
        <v>7.9116269761433955</v>
      </c>
      <c r="DE44" s="87" t="s">
        <v>65</v>
      </c>
      <c r="DF44" s="140">
        <f>+'Deuda Externa dólares'!DF44</f>
        <v>7.9180126101478301</v>
      </c>
      <c r="DG44" s="87" t="s">
        <v>65</v>
      </c>
      <c r="DH44" s="153">
        <f>+'Deuda Externa dólares'!DH44</f>
        <v>8.0727471818000556</v>
      </c>
      <c r="DI44" s="89" t="s">
        <v>65</v>
      </c>
      <c r="DJ44" s="61"/>
    </row>
    <row r="45" spans="1:114" s="26" customFormat="1">
      <c r="A45" s="59"/>
      <c r="B45" s="59"/>
      <c r="C45" s="76"/>
      <c r="D45" s="92"/>
      <c r="E45" s="77"/>
      <c r="F45" s="92"/>
      <c r="G45" s="77"/>
      <c r="H45" s="92"/>
      <c r="I45" s="77"/>
      <c r="J45" s="92"/>
      <c r="K45" s="77"/>
      <c r="L45" s="92"/>
      <c r="M45" s="77"/>
      <c r="N45" s="92"/>
      <c r="O45" s="77"/>
      <c r="P45" s="92"/>
      <c r="Q45" s="77"/>
      <c r="R45" s="92"/>
      <c r="S45" s="77"/>
      <c r="T45" s="92"/>
      <c r="U45" s="77"/>
      <c r="V45" s="92"/>
      <c r="W45" s="77"/>
      <c r="X45" s="92"/>
      <c r="Y45" s="77"/>
      <c r="Z45" s="92"/>
      <c r="AA45" s="77"/>
      <c r="AB45" s="92"/>
      <c r="AC45" s="77"/>
      <c r="AD45" s="92"/>
      <c r="AE45" s="77"/>
      <c r="AF45" s="59"/>
      <c r="AG45" s="76"/>
      <c r="AH45" s="59"/>
      <c r="AI45" s="76"/>
      <c r="AJ45" s="59"/>
      <c r="AK45" s="76"/>
      <c r="AL45" s="59"/>
      <c r="AM45" s="76"/>
      <c r="AN45" s="59"/>
      <c r="AO45" s="76"/>
      <c r="AP45" s="92"/>
      <c r="AQ45" s="77"/>
      <c r="AR45" s="92"/>
      <c r="AS45" s="77"/>
      <c r="AT45" s="92"/>
      <c r="AU45" s="77"/>
      <c r="AV45" s="92"/>
      <c r="AW45" s="77"/>
      <c r="AX45" s="92"/>
      <c r="AY45" s="77"/>
      <c r="AZ45" s="92"/>
      <c r="BA45" s="77"/>
      <c r="BB45" s="92"/>
      <c r="BC45" s="77"/>
      <c r="BD45" s="92"/>
      <c r="BE45" s="77"/>
      <c r="BF45" s="92"/>
      <c r="BG45" s="77"/>
      <c r="BH45" s="92"/>
      <c r="BI45" s="77"/>
      <c r="BJ45" s="92"/>
      <c r="BK45" s="77"/>
      <c r="BL45" s="92"/>
      <c r="BM45" s="77"/>
      <c r="BN45" s="92"/>
      <c r="BO45" s="77"/>
      <c r="BP45" s="92"/>
      <c r="BQ45" s="77"/>
      <c r="BR45" s="92"/>
      <c r="BS45" s="77"/>
      <c r="BT45" s="92"/>
      <c r="BU45" s="77"/>
      <c r="BV45" s="92"/>
      <c r="BW45" s="77"/>
      <c r="BX45" s="92"/>
      <c r="BY45" s="77"/>
      <c r="BZ45" s="59"/>
      <c r="CA45" s="76"/>
      <c r="CB45" s="59"/>
      <c r="CC45" s="76"/>
      <c r="CD45" s="92"/>
      <c r="CE45" s="77"/>
      <c r="CF45" s="92"/>
      <c r="CG45" s="77"/>
      <c r="CH45" s="92"/>
      <c r="CI45" s="77"/>
      <c r="CJ45" s="92"/>
      <c r="CK45" s="77"/>
      <c r="CL45" s="92"/>
      <c r="CM45" s="77"/>
      <c r="CN45" s="92"/>
      <c r="CO45" s="77"/>
      <c r="CP45" s="92"/>
      <c r="CQ45" s="77"/>
      <c r="CR45" s="92"/>
      <c r="CS45" s="77"/>
      <c r="CT45" s="92"/>
      <c r="CU45" s="77"/>
      <c r="CV45" s="92"/>
      <c r="CW45" s="77"/>
      <c r="CX45" s="92"/>
      <c r="CY45" s="77"/>
      <c r="CZ45" s="92"/>
      <c r="DA45" s="77"/>
      <c r="DB45" s="92"/>
      <c r="DC45" s="77"/>
      <c r="DD45" s="92"/>
      <c r="DE45" s="77"/>
      <c r="DF45" s="92"/>
      <c r="DG45" s="77"/>
      <c r="DH45" s="93"/>
      <c r="DI45" s="78"/>
      <c r="DJ45" s="61"/>
    </row>
    <row r="46" spans="1:114" s="26" customFormat="1">
      <c r="A46" s="50" t="s">
        <v>69</v>
      </c>
      <c r="B46" s="94"/>
      <c r="C46" s="52"/>
      <c r="D46" s="95"/>
      <c r="E46" s="54"/>
      <c r="F46" s="95"/>
      <c r="G46" s="54"/>
      <c r="H46" s="95"/>
      <c r="I46" s="54"/>
      <c r="J46" s="95"/>
      <c r="K46" s="54"/>
      <c r="L46" s="95"/>
      <c r="M46" s="54"/>
      <c r="N46" s="95"/>
      <c r="O46" s="54"/>
      <c r="P46" s="95"/>
      <c r="Q46" s="54"/>
      <c r="R46" s="95"/>
      <c r="S46" s="54"/>
      <c r="T46" s="95"/>
      <c r="U46" s="54"/>
      <c r="V46" s="95"/>
      <c r="W46" s="54"/>
      <c r="X46" s="95"/>
      <c r="Y46" s="54"/>
      <c r="Z46" s="95"/>
      <c r="AA46" s="54"/>
      <c r="AB46" s="95"/>
      <c r="AC46" s="54"/>
      <c r="AD46" s="95"/>
      <c r="AE46" s="54"/>
      <c r="AF46" s="94"/>
      <c r="AG46" s="52"/>
      <c r="AH46" s="94"/>
      <c r="AI46" s="52"/>
      <c r="AJ46" s="94"/>
      <c r="AK46" s="52"/>
      <c r="AL46" s="94"/>
      <c r="AM46" s="52"/>
      <c r="AN46" s="94"/>
      <c r="AO46" s="52"/>
      <c r="AP46" s="95"/>
      <c r="AQ46" s="54"/>
      <c r="AR46" s="95"/>
      <c r="AS46" s="54"/>
      <c r="AT46" s="95"/>
      <c r="AU46" s="54"/>
      <c r="AV46" s="95"/>
      <c r="AW46" s="54"/>
      <c r="AX46" s="96">
        <v>13171.026997630001</v>
      </c>
      <c r="AY46" s="54"/>
      <c r="AZ46" s="95"/>
      <c r="BA46" s="54"/>
      <c r="BB46" s="95"/>
      <c r="BC46" s="54"/>
      <c r="BD46" s="95"/>
      <c r="BE46" s="54"/>
      <c r="BF46" s="95"/>
      <c r="BG46" s="54"/>
      <c r="BH46" s="95"/>
      <c r="BI46" s="54"/>
      <c r="BJ46" s="95"/>
      <c r="BK46" s="54"/>
      <c r="BL46" s="95"/>
      <c r="BM46" s="54"/>
      <c r="BN46" s="95"/>
      <c r="BO46" s="54"/>
      <c r="BP46" s="95"/>
      <c r="BQ46" s="54"/>
      <c r="BR46" s="95"/>
      <c r="BS46" s="54"/>
      <c r="BT46" s="95"/>
      <c r="BU46" s="54"/>
      <c r="BV46" s="96"/>
      <c r="BW46" s="54"/>
      <c r="BX46" s="96"/>
      <c r="BY46" s="54"/>
      <c r="BZ46" s="367"/>
      <c r="CA46" s="52"/>
      <c r="CB46" s="367"/>
      <c r="CC46" s="52"/>
      <c r="CD46" s="96"/>
      <c r="CE46" s="54"/>
      <c r="CF46" s="96"/>
      <c r="CG46" s="54"/>
      <c r="CH46" s="96"/>
      <c r="CI46" s="54"/>
      <c r="CJ46" s="96"/>
      <c r="CK46" s="54"/>
      <c r="CL46" s="96"/>
      <c r="CM46" s="54"/>
      <c r="CN46" s="96"/>
      <c r="CO46" s="54"/>
      <c r="CP46" s="96"/>
      <c r="CQ46" s="54"/>
      <c r="CR46" s="96"/>
      <c r="CS46" s="54"/>
      <c r="CT46" s="96"/>
      <c r="CU46" s="54"/>
      <c r="CV46" s="96"/>
      <c r="CW46" s="54"/>
      <c r="CX46" s="96"/>
      <c r="CY46" s="54"/>
      <c r="CZ46" s="96"/>
      <c r="DA46" s="54"/>
      <c r="DB46" s="96"/>
      <c r="DC46" s="54"/>
      <c r="DD46" s="96"/>
      <c r="DE46" s="54"/>
      <c r="DF46" s="96"/>
      <c r="DG46" s="54"/>
      <c r="DH46" s="447"/>
      <c r="DI46" s="58"/>
      <c r="DJ46" s="61"/>
    </row>
    <row r="47" spans="1:114" s="213" customFormat="1">
      <c r="A47" s="50" t="s">
        <v>236</v>
      </c>
      <c r="B47" s="94">
        <v>239503.79057539225</v>
      </c>
      <c r="C47" s="52"/>
      <c r="D47" s="95">
        <v>14112.2420522096</v>
      </c>
      <c r="E47" s="54"/>
      <c r="F47" s="95">
        <v>25174.325537373501</v>
      </c>
      <c r="G47" s="54"/>
      <c r="H47" s="95">
        <v>61742.411801214388</v>
      </c>
      <c r="I47" s="54"/>
      <c r="J47" s="95">
        <v>20491.996561766799</v>
      </c>
      <c r="K47" s="54"/>
      <c r="L47" s="95">
        <v>856.26453468670013</v>
      </c>
      <c r="M47" s="54"/>
      <c r="N47" s="95">
        <v>1029.6131790638649</v>
      </c>
      <c r="O47" s="54"/>
      <c r="P47" s="95">
        <v>14629.558066128664</v>
      </c>
      <c r="Q47" s="54"/>
      <c r="R47" s="95">
        <v>24874.51</v>
      </c>
      <c r="S47" s="54"/>
      <c r="T47" s="95">
        <v>64616.342019959993</v>
      </c>
      <c r="U47" s="54"/>
      <c r="V47" s="95">
        <v>21026.138426739999</v>
      </c>
      <c r="W47" s="54"/>
      <c r="X47" s="95">
        <v>3292.4403446394995</v>
      </c>
      <c r="Y47" s="54"/>
      <c r="Z47" s="53">
        <v>252851.54</v>
      </c>
      <c r="AA47" s="240"/>
      <c r="AB47" s="53">
        <v>15079.917336735101</v>
      </c>
      <c r="AC47" s="240"/>
      <c r="AD47" s="53">
        <v>26203.147618161402</v>
      </c>
      <c r="AE47" s="240"/>
      <c r="AF47" s="51">
        <v>67104.143780489292</v>
      </c>
      <c r="AG47" s="241"/>
      <c r="AH47" s="51">
        <v>22169.583923345199</v>
      </c>
      <c r="AI47" s="241"/>
      <c r="AJ47" s="53">
        <v>4380.9463586726997</v>
      </c>
      <c r="AK47" s="241"/>
      <c r="AL47" s="53">
        <v>6079.6599252683018</v>
      </c>
      <c r="AM47" s="241"/>
      <c r="AN47" s="53">
        <v>18171.8653632284</v>
      </c>
      <c r="AO47" s="241"/>
      <c r="AP47" s="53">
        <v>29849.299258503801</v>
      </c>
      <c r="AQ47" s="240"/>
      <c r="AR47" s="53">
        <v>69847.353784295599</v>
      </c>
      <c r="AS47" s="240"/>
      <c r="AT47" s="95">
        <v>28413.766566971601</v>
      </c>
      <c r="AU47" s="240"/>
      <c r="AV47" s="95">
        <v>7442.2383705044003</v>
      </c>
      <c r="AW47" s="240"/>
      <c r="AX47" s="95">
        <f>SUM(AB47:AW47,AX46)</f>
        <v>307912.94928380579</v>
      </c>
      <c r="AY47" s="240"/>
      <c r="AZ47" s="95">
        <v>20932.738811389703</v>
      </c>
      <c r="BA47" s="240"/>
      <c r="BB47" s="95">
        <v>31622.566192498802</v>
      </c>
      <c r="BC47" s="240"/>
      <c r="BD47" s="95">
        <v>70322.632571024602</v>
      </c>
      <c r="BE47" s="240"/>
      <c r="BF47" s="95">
        <v>37083.669116356992</v>
      </c>
      <c r="BG47" s="240"/>
      <c r="BH47" s="95">
        <v>12521.455251961199</v>
      </c>
      <c r="BI47" s="240"/>
      <c r="BJ47" s="95">
        <v>18144.778337247699</v>
      </c>
      <c r="BK47" s="240"/>
      <c r="BL47" s="95">
        <v>11261.023494779301</v>
      </c>
      <c r="BM47" s="240"/>
      <c r="BN47" s="95">
        <v>36368.824129554901</v>
      </c>
      <c r="BO47" s="240"/>
      <c r="BP47" s="95">
        <v>94910.925849448176</v>
      </c>
      <c r="BQ47" s="240"/>
      <c r="BR47" s="95">
        <v>43644.901900427903</v>
      </c>
      <c r="BS47" s="240"/>
      <c r="BT47" s="95">
        <v>14495.077404822941</v>
      </c>
      <c r="BU47" s="240"/>
      <c r="BV47" s="95">
        <f>SUM(AZ47:BU47)+18925.40587643</f>
        <v>410233.99893594219</v>
      </c>
      <c r="BW47" s="240"/>
      <c r="BX47" s="95">
        <v>13355.6414996559</v>
      </c>
      <c r="BY47" s="240"/>
      <c r="BZ47" s="94">
        <v>37583.621516952902</v>
      </c>
      <c r="CA47" s="241"/>
      <c r="CB47" s="94">
        <v>72107.066614016207</v>
      </c>
      <c r="CC47" s="241"/>
      <c r="CD47" s="95">
        <v>64628.116806633996</v>
      </c>
      <c r="CE47" s="240"/>
      <c r="CF47" s="95">
        <v>43432.5895580734</v>
      </c>
      <c r="CG47" s="240"/>
      <c r="CH47" s="95">
        <v>19398.410401122503</v>
      </c>
      <c r="CI47" s="240"/>
      <c r="CJ47" s="95">
        <v>20104.4913630173</v>
      </c>
      <c r="CK47" s="240"/>
      <c r="CL47" s="95">
        <v>36379.420055197799</v>
      </c>
      <c r="CM47" s="240"/>
      <c r="CN47" s="95">
        <v>92425.299884997628</v>
      </c>
      <c r="CO47" s="240"/>
      <c r="CP47" s="95">
        <v>49940.864479236399</v>
      </c>
      <c r="CQ47" s="240"/>
      <c r="CR47" s="95">
        <v>43189.7506219852</v>
      </c>
      <c r="CS47" s="240"/>
      <c r="CT47" s="95">
        <f>SUM(BX47:CS47)+19434.5840871999</f>
        <v>511979.8568880891</v>
      </c>
      <c r="CU47" s="240"/>
      <c r="CV47" s="216">
        <v>14921.54</v>
      </c>
      <c r="CW47" s="240"/>
      <c r="CX47" s="216">
        <v>33064.6782806384</v>
      </c>
      <c r="CY47" s="240"/>
      <c r="CZ47" s="216">
        <v>87232.119707587408</v>
      </c>
      <c r="DA47" s="240"/>
      <c r="DB47" s="216">
        <v>38412.509868488902</v>
      </c>
      <c r="DC47" s="240"/>
      <c r="DD47" s="216">
        <v>40885.906488269597</v>
      </c>
      <c r="DE47" s="240"/>
      <c r="DF47" s="216">
        <v>15427.876758439526</v>
      </c>
      <c r="DG47" s="240"/>
      <c r="DH47" s="231">
        <v>13003.6202383817</v>
      </c>
      <c r="DI47" s="448"/>
      <c r="DJ47" s="61"/>
    </row>
    <row r="48" spans="1:114" s="26" customFormat="1">
      <c r="A48" s="63" t="s">
        <v>53</v>
      </c>
      <c r="B48" s="64">
        <f>+B47/B72</f>
        <v>6.5626024287886104E-3</v>
      </c>
      <c r="C48" s="65"/>
      <c r="D48" s="66"/>
      <c r="E48" s="67"/>
      <c r="F48" s="66"/>
      <c r="G48" s="67"/>
      <c r="H48" s="66"/>
      <c r="I48" s="67"/>
      <c r="J48" s="66"/>
      <c r="K48" s="67"/>
      <c r="L48" s="66"/>
      <c r="M48" s="67"/>
      <c r="N48" s="66"/>
      <c r="O48" s="67"/>
      <c r="P48" s="66"/>
      <c r="Q48" s="67"/>
      <c r="R48" s="66"/>
      <c r="S48" s="67"/>
      <c r="T48" s="66"/>
      <c r="U48" s="67"/>
      <c r="V48" s="66"/>
      <c r="W48" s="67"/>
      <c r="X48" s="66"/>
      <c r="Y48" s="67"/>
      <c r="Z48" s="66">
        <f>+Z47/Z72</f>
        <v>6.2700891565230007E-3</v>
      </c>
      <c r="AA48" s="67"/>
      <c r="AB48" s="66">
        <v>0</v>
      </c>
      <c r="AC48" s="67"/>
      <c r="AD48" s="66">
        <v>0</v>
      </c>
      <c r="AE48" s="67"/>
      <c r="AF48" s="64">
        <v>0</v>
      </c>
      <c r="AG48" s="65"/>
      <c r="AH48" s="64">
        <v>0</v>
      </c>
      <c r="AI48" s="65"/>
      <c r="AJ48" s="64">
        <v>0</v>
      </c>
      <c r="AK48" s="65"/>
      <c r="AL48" s="64">
        <v>0</v>
      </c>
      <c r="AM48" s="65"/>
      <c r="AN48" s="64">
        <v>0</v>
      </c>
      <c r="AO48" s="65"/>
      <c r="AP48" s="66">
        <v>0</v>
      </c>
      <c r="AQ48" s="67"/>
      <c r="AR48" s="66">
        <v>0</v>
      </c>
      <c r="AS48" s="67"/>
      <c r="AT48" s="66">
        <v>0</v>
      </c>
      <c r="AU48" s="67"/>
      <c r="AV48" s="66">
        <v>0</v>
      </c>
      <c r="AW48" s="67"/>
      <c r="AX48" s="66">
        <f>+AX47/AX72</f>
        <v>6.8715183934884494E-3</v>
      </c>
      <c r="AY48" s="67"/>
      <c r="AZ48" s="68" t="e">
        <f>+AZ47/AZ72</f>
        <v>#DIV/0!</v>
      </c>
      <c r="BA48" s="67"/>
      <c r="BB48" s="68" t="e">
        <f>+BB47/BB72</f>
        <v>#DIV/0!</v>
      </c>
      <c r="BC48" s="67"/>
      <c r="BD48" s="68" t="e">
        <f>+BD47/BD72</f>
        <v>#DIV/0!</v>
      </c>
      <c r="BE48" s="67"/>
      <c r="BF48" s="68" t="e">
        <f>+BF47/BF72</f>
        <v>#DIV/0!</v>
      </c>
      <c r="BG48" s="67"/>
      <c r="BH48" s="68" t="e">
        <f>+BH47/BH72</f>
        <v>#DIV/0!</v>
      </c>
      <c r="BI48" s="67"/>
      <c r="BJ48" s="68" t="e">
        <f>+BJ47/BJ72</f>
        <v>#DIV/0!</v>
      </c>
      <c r="BK48" s="67"/>
      <c r="BL48" s="68" t="e">
        <f>+BL47/BL72</f>
        <v>#DIV/0!</v>
      </c>
      <c r="BM48" s="67"/>
      <c r="BN48" s="68" t="e">
        <f>+BN47/BN72</f>
        <v>#DIV/0!</v>
      </c>
      <c r="BO48" s="67"/>
      <c r="BP48" s="68"/>
      <c r="BQ48" s="67"/>
      <c r="BR48" s="68"/>
      <c r="BS48" s="67"/>
      <c r="BT48" s="68"/>
      <c r="BU48" s="67"/>
      <c r="BV48" s="66">
        <f>+BV47/BV72</f>
        <v>8.7173893706065705E-3</v>
      </c>
      <c r="BW48" s="67"/>
      <c r="BX48" s="66"/>
      <c r="BY48" s="67"/>
      <c r="BZ48" s="64"/>
      <c r="CA48" s="65"/>
      <c r="CB48" s="64"/>
      <c r="CC48" s="65"/>
      <c r="CD48" s="66"/>
      <c r="CE48" s="67"/>
      <c r="CF48" s="66"/>
      <c r="CG48" s="67"/>
      <c r="CH48" s="66"/>
      <c r="CI48" s="67"/>
      <c r="CJ48" s="66"/>
      <c r="CK48" s="67"/>
      <c r="CL48" s="66"/>
      <c r="CM48" s="67"/>
      <c r="CN48" s="66"/>
      <c r="CO48" s="67"/>
      <c r="CP48" s="66"/>
      <c r="CQ48" s="67"/>
      <c r="CR48" s="66"/>
      <c r="CS48" s="67"/>
      <c r="CT48" s="66">
        <f>+CT47/CT72</f>
        <v>1.0423905398833611E-2</v>
      </c>
      <c r="CU48" s="67"/>
      <c r="CV48" s="66"/>
      <c r="CW48" s="67"/>
      <c r="CX48" s="66"/>
      <c r="CY48" s="67"/>
      <c r="CZ48" s="66"/>
      <c r="DA48" s="67"/>
      <c r="DB48" s="66"/>
      <c r="DC48" s="67"/>
      <c r="DD48" s="66"/>
      <c r="DE48" s="67"/>
      <c r="DF48" s="66"/>
      <c r="DG48" s="67"/>
      <c r="DH48" s="74"/>
      <c r="DI48" s="70"/>
      <c r="DJ48" s="61"/>
    </row>
    <row r="49" spans="1:114" s="26" customFormat="1">
      <c r="A49" s="63" t="s">
        <v>71</v>
      </c>
      <c r="B49" s="64">
        <f>+B47/B75</f>
        <v>5.1015695136170859E-2</v>
      </c>
      <c r="C49" s="76"/>
      <c r="D49" s="66">
        <f>+D47/D75</f>
        <v>2.9141570499511295E-2</v>
      </c>
      <c r="E49" s="77"/>
      <c r="F49" s="66">
        <f>+F47/F75</f>
        <v>2.7790599732956625E-2</v>
      </c>
      <c r="G49" s="77"/>
      <c r="H49" s="66">
        <f>+H47/H75</f>
        <v>3.5653732825143343E-2</v>
      </c>
      <c r="I49" s="77"/>
      <c r="J49" s="66">
        <f>+J47/J75</f>
        <v>9.3673262061909051E-3</v>
      </c>
      <c r="K49" s="77"/>
      <c r="L49" s="66">
        <f>+L47/L75</f>
        <v>3.2833975432101394E-4</v>
      </c>
      <c r="M49" s="77"/>
      <c r="N49" s="66">
        <f>+N47/N75</f>
        <v>3.2776177515839221E-4</v>
      </c>
      <c r="O49" s="77"/>
      <c r="P49" s="66">
        <f>+P47/P75</f>
        <v>4.0783225599547931E-3</v>
      </c>
      <c r="Q49" s="77"/>
      <c r="R49" s="66">
        <f>+R47/R75</f>
        <v>6.1893252502686633E-3</v>
      </c>
      <c r="S49" s="77"/>
      <c r="T49" s="66">
        <f>+T47/T75</f>
        <v>1.4206648665748351E-2</v>
      </c>
      <c r="U49" s="77"/>
      <c r="V49" s="66">
        <f>+V47/V75</f>
        <v>4.1752910473769646E-3</v>
      </c>
      <c r="W49" s="77"/>
      <c r="X49" s="66">
        <f>+X47/X75</f>
        <v>5.9653287785011821E-4</v>
      </c>
      <c r="Y49" s="77"/>
      <c r="Z49" s="66">
        <f>+Z47/Z75</f>
        <v>4.0010207104033531E-2</v>
      </c>
      <c r="AA49" s="77"/>
      <c r="AB49" s="66">
        <f>+AB47/AB75</f>
        <v>2.4626473043066678E-2</v>
      </c>
      <c r="AC49" s="77"/>
      <c r="AD49" s="66">
        <f>+AD47/AD75</f>
        <v>2.3772842998871214E-2</v>
      </c>
      <c r="AE49" s="77"/>
      <c r="AF49" s="64">
        <f>+AF47/AF75</f>
        <v>3.4638818100792265E-2</v>
      </c>
      <c r="AG49" s="76"/>
      <c r="AH49" s="64">
        <f>+AH47/AH75</f>
        <v>9.27815167487148E-3</v>
      </c>
      <c r="AI49" s="76"/>
      <c r="AJ49" s="64">
        <f>+AJ47/AJ75</f>
        <v>1.51925582150004E-3</v>
      </c>
      <c r="AK49" s="76"/>
      <c r="AL49" s="64">
        <f>+AL47/AL75</f>
        <v>1.7218468435058051E-3</v>
      </c>
      <c r="AM49" s="76"/>
      <c r="AN49" s="64">
        <f>+AN47/AN75</f>
        <v>4.4114875547333126E-3</v>
      </c>
      <c r="AO49" s="76"/>
      <c r="AP49" s="66">
        <f>+AP47/AP75</f>
        <v>6.2138823614475537E-3</v>
      </c>
      <c r="AQ49" s="77"/>
      <c r="AR49" s="66">
        <f>+AR47/AR75</f>
        <v>1.278990976611657E-2</v>
      </c>
      <c r="AS49" s="77"/>
      <c r="AT49" s="66">
        <f>+AT47/AT75</f>
        <v>4.7493615548832527E-3</v>
      </c>
      <c r="AU49" s="77"/>
      <c r="AV49" s="66">
        <f>+AV47/AV75</f>
        <v>1.1432259386772688E-3</v>
      </c>
      <c r="AW49" s="77"/>
      <c r="AX49" s="66">
        <f>+AX47/AX75</f>
        <v>4.1986805341569601E-2</v>
      </c>
      <c r="AY49" s="77"/>
      <c r="AZ49" s="66">
        <f>+AZ47/AZ75</f>
        <v>3.0919120317918273E-2</v>
      </c>
      <c r="BA49" s="77"/>
      <c r="BB49" s="66">
        <f>+BB47/BB75</f>
        <v>2.7411825877403109E-2</v>
      </c>
      <c r="BC49" s="77"/>
      <c r="BD49" s="66">
        <f>+BD47/BD75</f>
        <v>3.4915258618401057E-2</v>
      </c>
      <c r="BE49" s="77"/>
      <c r="BF49" s="66">
        <f>+BF47/BF75</f>
        <v>1.4804193988142877E-2</v>
      </c>
      <c r="BG49" s="77"/>
      <c r="BH49" s="66">
        <f>+BH47/BH75</f>
        <v>4.1465210892907799E-3</v>
      </c>
      <c r="BI49" s="77"/>
      <c r="BJ49" s="66">
        <f>+BJ47/BJ75</f>
        <v>4.9442314203030583E-3</v>
      </c>
      <c r="BK49" s="77"/>
      <c r="BL49" s="66">
        <f>+BL47/BL75</f>
        <v>2.6787605061128952E-3</v>
      </c>
      <c r="BM49" s="77"/>
      <c r="BN49" s="66">
        <f>+BN47/BN75</f>
        <v>7.751441353314307E-3</v>
      </c>
      <c r="BO49" s="77"/>
      <c r="BP49" s="66">
        <f>+BP47/BP75</f>
        <v>1.7861940923756273E-2</v>
      </c>
      <c r="BQ49" s="77"/>
      <c r="BR49" s="66">
        <f>+BR47/BR75</f>
        <v>7.4739116572970837E-3</v>
      </c>
      <c r="BS49" s="77"/>
      <c r="BT49" s="66">
        <f>+BT47/BT75</f>
        <v>2.2688155468290421E-3</v>
      </c>
      <c r="BU49" s="77"/>
      <c r="BV49" s="66">
        <f>+BV47/BV75</f>
        <v>5.71764202935829E-2</v>
      </c>
      <c r="BW49" s="77"/>
      <c r="BX49" s="66">
        <f>+BX47/BX75</f>
        <v>1.9900228503246766E-2</v>
      </c>
      <c r="BY49" s="77"/>
      <c r="BZ49" s="64">
        <f>+BZ47/BZ75</f>
        <v>5.6000504070596265E-2</v>
      </c>
      <c r="CA49" s="76"/>
      <c r="CB49" s="64">
        <f>+CB47/CB75</f>
        <v>6.2505564618679996E-2</v>
      </c>
      <c r="CC49" s="76"/>
      <c r="CD49" s="66">
        <f>+CD47/CD75</f>
        <v>2.573054084309313E-2</v>
      </c>
      <c r="CE49" s="77"/>
      <c r="CF49" s="66">
        <f>+CF47/CF75</f>
        <v>1.429186725994098E-2</v>
      </c>
      <c r="CG49" s="77"/>
      <c r="CH49" s="66">
        <f>+CH47/CH75</f>
        <v>5.2016694183657291E-3</v>
      </c>
      <c r="CI49" s="77"/>
      <c r="CJ49" s="66">
        <f>+CJ47/CJ75</f>
        <v>4.692770929830295E-3</v>
      </c>
      <c r="CK49" s="77"/>
      <c r="CL49" s="66">
        <f>+CL47/CL75</f>
        <v>7.5847238855108363E-3</v>
      </c>
      <c r="CM49" s="77"/>
      <c r="CN49" s="66">
        <f>+CN47/CN75</f>
        <v>1.695859684108543E-2</v>
      </c>
      <c r="CO49" s="77"/>
      <c r="CP49" s="66">
        <f>+CP47/CP75</f>
        <v>8.2634919284507342E-3</v>
      </c>
      <c r="CQ49" s="77"/>
      <c r="CR49" s="66">
        <f>+CR47/CR75</f>
        <v>6.5665275534168279E-3</v>
      </c>
      <c r="CS49" s="77"/>
      <c r="CT49" s="66">
        <f>+CT47/CT75</f>
        <v>6.9163478784942653E-2</v>
      </c>
      <c r="CU49" s="77"/>
      <c r="CV49" s="66">
        <f>+CV47/CV75</f>
        <v>2.1372792463834576E-2</v>
      </c>
      <c r="CW49" s="77"/>
      <c r="CX49" s="66">
        <f>+CX47/CX75</f>
        <v>2.7555191789121285E-2</v>
      </c>
      <c r="CY49" s="77"/>
      <c r="CZ49" s="66">
        <f>+CZ47/CZ75</f>
        <v>4.3131341432246131E-2</v>
      </c>
      <c r="DA49" s="77"/>
      <c r="DB49" s="66">
        <f>+DB47/DB75</f>
        <v>1.4914362767910829E-2</v>
      </c>
      <c r="DC49" s="77"/>
      <c r="DD49" s="66">
        <f>+DD47/DD75</f>
        <v>1.315719198975899E-2</v>
      </c>
      <c r="DE49" s="77"/>
      <c r="DF49" s="66">
        <f>+DF47/DF75</f>
        <v>4.0891419684512733E-3</v>
      </c>
      <c r="DG49" s="77"/>
      <c r="DH49" s="74">
        <f>+DH47/DH75</f>
        <v>3.4465954123908413E-3</v>
      </c>
      <c r="DI49" s="78"/>
      <c r="DJ49" s="61"/>
    </row>
    <row r="50" spans="1:114" s="26" customFormat="1">
      <c r="A50" s="63" t="s">
        <v>72</v>
      </c>
      <c r="B50" s="64">
        <f>+B47/B77</f>
        <v>3.1176270439542679E-2</v>
      </c>
      <c r="C50" s="76"/>
      <c r="D50" s="66">
        <f>+D47/D77</f>
        <v>2.1106957869710476E-2</v>
      </c>
      <c r="E50" s="77"/>
      <c r="F50" s="66">
        <f>+F47/F77</f>
        <v>1.8462110672240257E-2</v>
      </c>
      <c r="G50" s="77"/>
      <c r="H50" s="66">
        <f>+H47/H77</f>
        <v>2.8935583092587511E-2</v>
      </c>
      <c r="I50" s="77"/>
      <c r="J50" s="66">
        <f>+J47/J77</f>
        <v>7.7031463936404025E-3</v>
      </c>
      <c r="K50" s="77"/>
      <c r="L50" s="66">
        <f>+L47/L77</f>
        <v>2.6561230361897044E-4</v>
      </c>
      <c r="M50" s="77"/>
      <c r="N50" s="66">
        <f>+N47/N77</f>
        <v>2.6449526200311951E-4</v>
      </c>
      <c r="O50" s="77"/>
      <c r="P50" s="66">
        <f>+P47/P77</f>
        <v>3.2062035680643646E-3</v>
      </c>
      <c r="Q50" s="77"/>
      <c r="R50" s="66">
        <f>+R47/R77</f>
        <v>4.6512886949410326E-3</v>
      </c>
      <c r="S50" s="77"/>
      <c r="T50" s="66">
        <f>+T47/T77</f>
        <v>1.0695194998013682E-2</v>
      </c>
      <c r="U50" s="77"/>
      <c r="V50" s="66">
        <f>+V47/V77</f>
        <v>3.1963632373173639E-3</v>
      </c>
      <c r="W50" s="77"/>
      <c r="X50" s="66">
        <f>+X47/X77</f>
        <v>4.579297856568892E-4</v>
      </c>
      <c r="Y50" s="77"/>
      <c r="Z50" s="66">
        <f>+Z47/Z77</f>
        <v>3.0336015385972703E-2</v>
      </c>
      <c r="AA50" s="77"/>
      <c r="AB50" s="66">
        <f>+AB47/AB77</f>
        <v>2.0608809626628779E-2</v>
      </c>
      <c r="AC50" s="77"/>
      <c r="AD50" s="66">
        <f>+AD47/AD77</f>
        <v>1.7078185649319753E-2</v>
      </c>
      <c r="AE50" s="77"/>
      <c r="AF50" s="64">
        <f>+AF47/AF77</f>
        <v>2.9582887839844946E-2</v>
      </c>
      <c r="AG50" s="76"/>
      <c r="AH50" s="64">
        <f>+AH47/AH77</f>
        <v>8.0501306621654761E-3</v>
      </c>
      <c r="AI50" s="76"/>
      <c r="AJ50" s="64">
        <f>+AJ47/AJ77</f>
        <v>1.3554388062642804E-3</v>
      </c>
      <c r="AK50" s="76"/>
      <c r="AL50" s="64">
        <f>+AL47/AL77</f>
        <v>1.5303677870496864E-3</v>
      </c>
      <c r="AM50" s="76"/>
      <c r="AN50" s="64">
        <f>+AN47/AN77</f>
        <v>3.9366744838097859E-3</v>
      </c>
      <c r="AO50" s="76"/>
      <c r="AP50" s="66">
        <f>+AP47/AP77</f>
        <v>5.4586026137256683E-3</v>
      </c>
      <c r="AQ50" s="77"/>
      <c r="AR50" s="66">
        <f>+AR47/AR77</f>
        <v>1.1230377326712979E-2</v>
      </c>
      <c r="AS50" s="77"/>
      <c r="AT50" s="66">
        <f>+AT47/AT77</f>
        <v>4.1857199216129544E-3</v>
      </c>
      <c r="AU50" s="77"/>
      <c r="AV50" s="66">
        <f>+AV47/AV77</f>
        <v>1.0067019305749557E-3</v>
      </c>
      <c r="AW50" s="77"/>
      <c r="AX50" s="66">
        <f>+AX47/AX77</f>
        <v>3.6405253675858999E-2</v>
      </c>
      <c r="AY50" s="77"/>
      <c r="AZ50" s="66">
        <f>+AZ47/AZ77</f>
        <v>2.7633862531359868E-2</v>
      </c>
      <c r="BA50" s="77"/>
      <c r="BB50" s="66">
        <f>+BB47/BB77</f>
        <v>2.1078394306800967E-2</v>
      </c>
      <c r="BC50" s="77"/>
      <c r="BD50" s="66">
        <f>+BD47/BD77</f>
        <v>3.103281964474227E-2</v>
      </c>
      <c r="BE50" s="77"/>
      <c r="BF50" s="66">
        <f>+BF47/BF77</f>
        <v>1.313101121148094E-2</v>
      </c>
      <c r="BG50" s="77"/>
      <c r="BH50" s="66">
        <f>+BH47/BH77</f>
        <v>3.6660441055551027E-3</v>
      </c>
      <c r="BI50" s="77"/>
      <c r="BJ50" s="66">
        <f>+BJ47/BJ77</f>
        <v>4.439759114460113E-3</v>
      </c>
      <c r="BK50" s="77"/>
      <c r="BL50" s="66">
        <f>+BL47/BL77</f>
        <v>2.3394127365924458E-3</v>
      </c>
      <c r="BM50" s="77"/>
      <c r="BN50" s="66">
        <f>+BN47/BN77</f>
        <v>6.4353822607135123E-3</v>
      </c>
      <c r="BO50" s="77"/>
      <c r="BP50" s="66">
        <f>+BP47/BP77</f>
        <v>1.4934380036837528E-2</v>
      </c>
      <c r="BQ50" s="77"/>
      <c r="BR50" s="66">
        <f>+BR47/BR77</f>
        <v>6.2341396689886905E-3</v>
      </c>
      <c r="BS50" s="77"/>
      <c r="BT50" s="66">
        <f>+BT47/BT77</f>
        <v>1.9088189956863262E-3</v>
      </c>
      <c r="BU50" s="77"/>
      <c r="BV50" s="66">
        <f>+BV47/BV77</f>
        <v>4.7075681168039958E-2</v>
      </c>
      <c r="BW50" s="77"/>
      <c r="BX50" s="66">
        <f>+BX47/BX77</f>
        <v>1.7291669752592841E-2</v>
      </c>
      <c r="BY50" s="77"/>
      <c r="BZ50" s="64">
        <f>+BZ47/BZ77</f>
        <v>4.8659854443856988E-2</v>
      </c>
      <c r="CA50" s="76"/>
      <c r="CB50" s="64">
        <f>+CB47/CB77</f>
        <v>4.806381535087223E-2</v>
      </c>
      <c r="CC50" s="76"/>
      <c r="CD50" s="66">
        <f>+CD47/CD77</f>
        <v>2.1120567622751323E-2</v>
      </c>
      <c r="CE50" s="77"/>
      <c r="CF50" s="66">
        <f>+CF47/CF77</f>
        <v>1.1719987874336894E-2</v>
      </c>
      <c r="CG50" s="77"/>
      <c r="CH50" s="66">
        <f>+CH47/CH77</f>
        <v>4.3577518771049832E-3</v>
      </c>
      <c r="CI50" s="77"/>
      <c r="CJ50" s="66">
        <f>+CJ47/CJ77</f>
        <v>3.8696610426078941E-3</v>
      </c>
      <c r="CK50" s="77"/>
      <c r="CL50" s="66">
        <f>+CL47/CL77</f>
        <v>6.0068650693670634E-3</v>
      </c>
      <c r="CM50" s="77"/>
      <c r="CN50" s="66">
        <f>+CN47/CN77</f>
        <v>1.3601947436727333E-2</v>
      </c>
      <c r="CO50" s="77"/>
      <c r="CP50" s="66">
        <f>+CP47/CP77</f>
        <v>6.6904123754234447E-3</v>
      </c>
      <c r="CQ50" s="77"/>
      <c r="CR50" s="66">
        <f>+CR47/CR77</f>
        <v>5.2898645618063662E-3</v>
      </c>
      <c r="CS50" s="77"/>
      <c r="CT50" s="66">
        <f>+CT47/CT77</f>
        <v>5.5266928851665155E-2</v>
      </c>
      <c r="CU50" s="77"/>
      <c r="CV50" s="66">
        <f>+CV47/CV77</f>
        <v>1.90576560988985E-2</v>
      </c>
      <c r="CW50" s="77"/>
      <c r="CX50" s="66">
        <f>+CX47/CX77</f>
        <v>2.0730981258500446E-2</v>
      </c>
      <c r="CY50" s="77"/>
      <c r="CZ50" s="66">
        <f>+CZ47/CZ77</f>
        <v>3.6542845691106489E-2</v>
      </c>
      <c r="DA50" s="77"/>
      <c r="DB50" s="66">
        <f>+DB47/DB77</f>
        <v>1.2767584166207638E-2</v>
      </c>
      <c r="DC50" s="77"/>
      <c r="DD50" s="66">
        <f>+DD47/DD77</f>
        <v>1.1111742441342772E-2</v>
      </c>
      <c r="DE50" s="77"/>
      <c r="DF50" s="66">
        <f>+DF47/DF77</f>
        <v>3.5134210179583896E-3</v>
      </c>
      <c r="DG50" s="77"/>
      <c r="DH50" s="74">
        <f>+DH47/DH77</f>
        <v>2.9613402654443061E-3</v>
      </c>
      <c r="DI50" s="78"/>
      <c r="DJ50" s="61"/>
    </row>
    <row r="51" spans="1:114" s="26" customFormat="1">
      <c r="A51" s="63"/>
      <c r="B51" s="64"/>
      <c r="C51" s="76"/>
      <c r="D51" s="66"/>
      <c r="E51" s="77"/>
      <c r="F51" s="66"/>
      <c r="G51" s="77"/>
      <c r="H51" s="66"/>
      <c r="I51" s="77"/>
      <c r="J51" s="66"/>
      <c r="K51" s="77"/>
      <c r="L51" s="66"/>
      <c r="M51" s="77"/>
      <c r="N51" s="66"/>
      <c r="O51" s="77"/>
      <c r="P51" s="66"/>
      <c r="Q51" s="77"/>
      <c r="R51" s="66"/>
      <c r="S51" s="77"/>
      <c r="T51" s="66"/>
      <c r="U51" s="77"/>
      <c r="V51" s="66"/>
      <c r="W51" s="77"/>
      <c r="X51" s="66"/>
      <c r="Y51" s="77"/>
      <c r="Z51" s="66"/>
      <c r="AA51" s="77"/>
      <c r="AB51" s="66"/>
      <c r="AC51" s="77"/>
      <c r="AD51" s="66"/>
      <c r="AE51" s="77"/>
      <c r="AF51" s="64"/>
      <c r="AG51" s="76"/>
      <c r="AH51" s="64"/>
      <c r="AI51" s="76"/>
      <c r="AJ51" s="64"/>
      <c r="AK51" s="76"/>
      <c r="AL51" s="64"/>
      <c r="AM51" s="76"/>
      <c r="AN51" s="64"/>
      <c r="AO51" s="76"/>
      <c r="AP51" s="66"/>
      <c r="AQ51" s="77"/>
      <c r="AR51" s="66"/>
      <c r="AS51" s="77"/>
      <c r="AT51" s="66"/>
      <c r="AU51" s="77"/>
      <c r="AV51" s="66"/>
      <c r="AW51" s="77"/>
      <c r="AX51" s="66"/>
      <c r="AY51" s="77"/>
      <c r="AZ51" s="66"/>
      <c r="BA51" s="77"/>
      <c r="BB51" s="66"/>
      <c r="BC51" s="77"/>
      <c r="BD51" s="66"/>
      <c r="BE51" s="77"/>
      <c r="BF51" s="66"/>
      <c r="BG51" s="77"/>
      <c r="BH51" s="66"/>
      <c r="BI51" s="77"/>
      <c r="BJ51" s="66"/>
      <c r="BK51" s="77"/>
      <c r="BL51" s="66"/>
      <c r="BM51" s="77"/>
      <c r="BN51" s="66"/>
      <c r="BO51" s="77"/>
      <c r="BP51" s="66"/>
      <c r="BQ51" s="77"/>
      <c r="BR51" s="66"/>
      <c r="BS51" s="77"/>
      <c r="BT51" s="66"/>
      <c r="BU51" s="77"/>
      <c r="BV51" s="66"/>
      <c r="BW51" s="77"/>
      <c r="BX51" s="66"/>
      <c r="BY51" s="77"/>
      <c r="BZ51" s="64"/>
      <c r="CA51" s="76"/>
      <c r="CB51" s="64"/>
      <c r="CC51" s="76"/>
      <c r="CD51" s="66"/>
      <c r="CE51" s="77"/>
      <c r="CF51" s="66"/>
      <c r="CG51" s="77"/>
      <c r="CH51" s="66"/>
      <c r="CI51" s="77"/>
      <c r="CJ51" s="66"/>
      <c r="CK51" s="77"/>
      <c r="CL51" s="66"/>
      <c r="CM51" s="77"/>
      <c r="CN51" s="66"/>
      <c r="CO51" s="77"/>
      <c r="CP51" s="66"/>
      <c r="CQ51" s="77"/>
      <c r="CR51" s="66"/>
      <c r="CS51" s="77"/>
      <c r="CT51" s="66"/>
      <c r="CU51" s="77"/>
      <c r="CV51" s="66"/>
      <c r="CW51" s="77"/>
      <c r="CX51" s="66"/>
      <c r="CY51" s="77"/>
      <c r="CZ51" s="66"/>
      <c r="DA51" s="77"/>
      <c r="DB51" s="66"/>
      <c r="DC51" s="77"/>
      <c r="DD51" s="66"/>
      <c r="DE51" s="77"/>
      <c r="DF51" s="66"/>
      <c r="DG51" s="77"/>
      <c r="DH51" s="74"/>
      <c r="DI51" s="78"/>
      <c r="DJ51" s="61"/>
    </row>
    <row r="52" spans="1:114" s="90" customFormat="1">
      <c r="A52" s="50" t="s">
        <v>73</v>
      </c>
      <c r="B52" s="94">
        <f>+B59+B65</f>
        <v>24419524.434925117</v>
      </c>
      <c r="C52" s="52">
        <f>+C59+C65</f>
        <v>1</v>
      </c>
      <c r="D52" s="95">
        <f>+D59+D65</f>
        <v>24723278.87137235</v>
      </c>
      <c r="E52" s="54">
        <f>+E59+E65</f>
        <v>1</v>
      </c>
      <c r="F52" s="95">
        <f t="shared" ref="F52:W52" si="3">+F59+F65</f>
        <v>25132803.064492788</v>
      </c>
      <c r="G52" s="54">
        <f t="shared" si="3"/>
        <v>1</v>
      </c>
      <c r="H52" s="95">
        <f t="shared" si="3"/>
        <v>25384077.57619714</v>
      </c>
      <c r="I52" s="54">
        <f t="shared" si="3"/>
        <v>1</v>
      </c>
      <c r="J52" s="95">
        <f t="shared" si="3"/>
        <v>25658871.132009134</v>
      </c>
      <c r="K52" s="54">
        <f t="shared" si="3"/>
        <v>1</v>
      </c>
      <c r="L52" s="95">
        <f t="shared" si="3"/>
        <v>25795142.906391811</v>
      </c>
      <c r="M52" s="54">
        <f t="shared" si="3"/>
        <v>1</v>
      </c>
      <c r="N52" s="95">
        <f t="shared" si="3"/>
        <v>26226691.472721688</v>
      </c>
      <c r="O52" s="54">
        <f t="shared" si="3"/>
        <v>1</v>
      </c>
      <c r="P52" s="95">
        <f t="shared" si="3"/>
        <v>26384898.084185865</v>
      </c>
      <c r="Q52" s="54">
        <f t="shared" si="3"/>
        <v>1</v>
      </c>
      <c r="R52" s="95">
        <f t="shared" si="3"/>
        <v>27031794.414858781</v>
      </c>
      <c r="S52" s="54">
        <f t="shared" si="3"/>
        <v>1</v>
      </c>
      <c r="T52" s="95">
        <f t="shared" si="3"/>
        <v>27213742.834636338</v>
      </c>
      <c r="U52" s="54">
        <f t="shared" si="3"/>
        <v>1</v>
      </c>
      <c r="V52" s="95">
        <f t="shared" si="3"/>
        <v>27527725.232322562</v>
      </c>
      <c r="W52" s="54">
        <f t="shared" si="3"/>
        <v>1</v>
      </c>
      <c r="X52" s="95">
        <f t="shared" ref="X52:AC52" si="4">+X59+X65</f>
        <v>27095668.368750483</v>
      </c>
      <c r="Y52" s="54">
        <f t="shared" si="4"/>
        <v>1</v>
      </c>
      <c r="Z52" s="95">
        <f t="shared" si="4"/>
        <v>27271988.399788596</v>
      </c>
      <c r="AA52" s="54">
        <f t="shared" si="4"/>
        <v>1</v>
      </c>
      <c r="AB52" s="95">
        <f t="shared" si="4"/>
        <v>27477919.847449571</v>
      </c>
      <c r="AC52" s="54">
        <f t="shared" si="4"/>
        <v>1</v>
      </c>
      <c r="AD52" s="95">
        <f t="shared" ref="AD52:BW52" si="5">+AD59+AD65</f>
        <v>27728804.806109611</v>
      </c>
      <c r="AE52" s="54">
        <f t="shared" si="5"/>
        <v>1</v>
      </c>
      <c r="AF52" s="94">
        <f t="shared" si="5"/>
        <v>28443391.975436471</v>
      </c>
      <c r="AG52" s="52">
        <f t="shared" si="5"/>
        <v>1</v>
      </c>
      <c r="AH52" s="94">
        <f t="shared" si="5"/>
        <v>28726005.893349223</v>
      </c>
      <c r="AI52" s="52">
        <f t="shared" si="5"/>
        <v>1</v>
      </c>
      <c r="AJ52" s="94">
        <f t="shared" si="5"/>
        <v>28990793.268679667</v>
      </c>
      <c r="AK52" s="52">
        <f t="shared" si="5"/>
        <v>1</v>
      </c>
      <c r="AL52" s="94">
        <f t="shared" si="5"/>
        <v>28914265.535337344</v>
      </c>
      <c r="AM52" s="52">
        <f t="shared" si="5"/>
        <v>1</v>
      </c>
      <c r="AN52" s="94">
        <f t="shared" si="5"/>
        <v>28614138.03343349</v>
      </c>
      <c r="AO52" s="52">
        <f t="shared" si="5"/>
        <v>1</v>
      </c>
      <c r="AP52" s="95">
        <f t="shared" si="5"/>
        <v>28841020.998626966</v>
      </c>
      <c r="AQ52" s="54">
        <f t="shared" si="5"/>
        <v>1</v>
      </c>
      <c r="AR52" s="95">
        <f t="shared" si="5"/>
        <v>28228861.733665925</v>
      </c>
      <c r="AS52" s="54">
        <f t="shared" si="5"/>
        <v>1</v>
      </c>
      <c r="AT52" s="95">
        <f t="shared" si="5"/>
        <v>28197043.203371756</v>
      </c>
      <c r="AU52" s="54">
        <f t="shared" si="5"/>
        <v>1</v>
      </c>
      <c r="AV52" s="95">
        <f t="shared" si="5"/>
        <v>28370430.099246822</v>
      </c>
      <c r="AW52" s="54">
        <f t="shared" si="5"/>
        <v>1</v>
      </c>
      <c r="AX52" s="95">
        <f t="shared" si="5"/>
        <v>28223523.088653203</v>
      </c>
      <c r="AY52" s="54">
        <f t="shared" si="5"/>
        <v>1</v>
      </c>
      <c r="AZ52" s="95">
        <f t="shared" si="5"/>
        <v>27281904.772360206</v>
      </c>
      <c r="BA52" s="54">
        <f t="shared" si="5"/>
        <v>1</v>
      </c>
      <c r="BB52" s="95">
        <f t="shared" si="5"/>
        <v>27506565.441791043</v>
      </c>
      <c r="BC52" s="54">
        <f t="shared" si="5"/>
        <v>1</v>
      </c>
      <c r="BD52" s="95">
        <f t="shared" si="5"/>
        <v>27335677.691902217</v>
      </c>
      <c r="BE52" s="54">
        <f t="shared" si="5"/>
        <v>1</v>
      </c>
      <c r="BF52" s="95">
        <f t="shared" si="5"/>
        <v>28518290.800171927</v>
      </c>
      <c r="BG52" s="54">
        <f t="shared" si="5"/>
        <v>0.99999999999999989</v>
      </c>
      <c r="BH52" s="95">
        <f t="shared" si="5"/>
        <v>28573446.636473157</v>
      </c>
      <c r="BI52" s="54">
        <f t="shared" si="5"/>
        <v>1</v>
      </c>
      <c r="BJ52" s="95">
        <f t="shared" si="5"/>
        <v>28633197.321469903</v>
      </c>
      <c r="BK52" s="54">
        <f t="shared" si="5"/>
        <v>1</v>
      </c>
      <c r="BL52" s="95">
        <f t="shared" si="5"/>
        <v>28498062.546900008</v>
      </c>
      <c r="BM52" s="54">
        <f t="shared" si="5"/>
        <v>1</v>
      </c>
      <c r="BN52" s="95">
        <f t="shared" si="5"/>
        <v>28344813.350836322</v>
      </c>
      <c r="BO52" s="54">
        <f t="shared" si="5"/>
        <v>1</v>
      </c>
      <c r="BP52" s="95">
        <f t="shared" si="5"/>
        <v>28232248.350362241</v>
      </c>
      <c r="BQ52" s="54">
        <f t="shared" si="5"/>
        <v>1</v>
      </c>
      <c r="BR52" s="95">
        <f t="shared" si="5"/>
        <v>28216672.035746399</v>
      </c>
      <c r="BS52" s="54">
        <f t="shared" si="5"/>
        <v>1</v>
      </c>
      <c r="BT52" s="95">
        <f t="shared" si="5"/>
        <v>28998880.366493523</v>
      </c>
      <c r="BU52" s="54">
        <f t="shared" si="5"/>
        <v>1</v>
      </c>
      <c r="BV52" s="95">
        <f t="shared" si="5"/>
        <v>28762281.503659882</v>
      </c>
      <c r="BW52" s="54">
        <f t="shared" si="5"/>
        <v>1</v>
      </c>
      <c r="BX52" s="95">
        <f t="shared" ref="BX52:CM52" si="6">+BX59+BX65</f>
        <v>28982449.251117256</v>
      </c>
      <c r="BY52" s="54">
        <f t="shared" si="6"/>
        <v>1</v>
      </c>
      <c r="BZ52" s="94">
        <f t="shared" si="6"/>
        <v>28831313.663769655</v>
      </c>
      <c r="CA52" s="52">
        <f t="shared" si="6"/>
        <v>0.99999999999999989</v>
      </c>
      <c r="CB52" s="94">
        <f t="shared" si="6"/>
        <v>28465238.956569273</v>
      </c>
      <c r="CC52" s="52">
        <f t="shared" si="6"/>
        <v>1</v>
      </c>
      <c r="CD52" s="95">
        <f t="shared" si="6"/>
        <v>28785401.386293549</v>
      </c>
      <c r="CE52" s="54">
        <f t="shared" si="6"/>
        <v>1</v>
      </c>
      <c r="CF52" s="95">
        <f t="shared" si="6"/>
        <v>29344776.850174192</v>
      </c>
      <c r="CG52" s="54">
        <f t="shared" si="6"/>
        <v>1</v>
      </c>
      <c r="CH52" s="95">
        <f t="shared" si="6"/>
        <v>29211398.929450206</v>
      </c>
      <c r="CI52" s="54">
        <f t="shared" si="6"/>
        <v>1</v>
      </c>
      <c r="CJ52" s="95">
        <f t="shared" si="6"/>
        <v>29212104.397685386</v>
      </c>
      <c r="CK52" s="54">
        <f t="shared" si="6"/>
        <v>1</v>
      </c>
      <c r="CL52" s="95">
        <f t="shared" si="6"/>
        <v>29419657.942250058</v>
      </c>
      <c r="CM52" s="54">
        <f t="shared" si="6"/>
        <v>1</v>
      </c>
      <c r="CN52" s="95">
        <f t="shared" ref="CN52:CU52" si="7">+CN59+CN65</f>
        <v>29257181.942706484</v>
      </c>
      <c r="CO52" s="54">
        <f t="shared" si="7"/>
        <v>1</v>
      </c>
      <c r="CP52" s="95">
        <f t="shared" si="7"/>
        <v>29286231.826885071</v>
      </c>
      <c r="CQ52" s="54">
        <f t="shared" si="7"/>
        <v>1</v>
      </c>
      <c r="CR52" s="95">
        <f t="shared" si="7"/>
        <v>29376955.387812898</v>
      </c>
      <c r="CS52" s="54">
        <f t="shared" si="7"/>
        <v>1</v>
      </c>
      <c r="CT52" s="95">
        <f t="shared" si="7"/>
        <v>29348437.5676869</v>
      </c>
      <c r="CU52" s="54">
        <f t="shared" si="7"/>
        <v>0.99999999999999989</v>
      </c>
      <c r="CV52" s="95">
        <f t="shared" ref="CV52:CW52" si="8">+CV59+CV65</f>
        <v>29330395.980755396</v>
      </c>
      <c r="CW52" s="54">
        <f t="shared" si="8"/>
        <v>1</v>
      </c>
      <c r="CX52" s="95">
        <f t="shared" ref="CX52:CY52" si="9">+CX59+CX65</f>
        <v>29398749.470126208</v>
      </c>
      <c r="CY52" s="54">
        <f t="shared" si="9"/>
        <v>1</v>
      </c>
      <c r="CZ52" s="95">
        <f t="shared" ref="CZ52:DA52" si="10">+CZ59+CZ65</f>
        <v>29532179.655783933</v>
      </c>
      <c r="DA52" s="54">
        <f t="shared" si="10"/>
        <v>1</v>
      </c>
      <c r="DB52" s="95">
        <f t="shared" ref="DB52:DC52" si="11">+DB59+DB65</f>
        <v>29562761.838893168</v>
      </c>
      <c r="DC52" s="54">
        <f t="shared" si="11"/>
        <v>1</v>
      </c>
      <c r="DD52" s="95">
        <f t="shared" ref="DD52:DE52" si="12">+DD59+DD65</f>
        <v>29687816.979519688</v>
      </c>
      <c r="DE52" s="54">
        <f t="shared" si="12"/>
        <v>1</v>
      </c>
      <c r="DF52" s="95">
        <f t="shared" ref="DF52:DG52" si="13">+DF59+DF65</f>
        <v>29663209.498812757</v>
      </c>
      <c r="DG52" s="54">
        <f t="shared" si="13"/>
        <v>1</v>
      </c>
      <c r="DH52" s="97">
        <f t="shared" ref="DH52:DI52" si="14">+DH59+DH65</f>
        <v>29622473.341969088</v>
      </c>
      <c r="DI52" s="58">
        <f t="shared" si="14"/>
        <v>1</v>
      </c>
      <c r="DJ52" s="61"/>
    </row>
    <row r="53" spans="1:114" s="90" customFormat="1" ht="12.75" customHeight="1">
      <c r="A53" s="63" t="s">
        <v>53</v>
      </c>
      <c r="B53" s="64">
        <f>+B52/B72</f>
        <v>0.66911521517675643</v>
      </c>
      <c r="C53" s="65"/>
      <c r="D53" s="66"/>
      <c r="E53" s="67"/>
      <c r="F53" s="66"/>
      <c r="G53" s="67"/>
      <c r="H53" s="66"/>
      <c r="I53" s="67"/>
      <c r="J53" s="66"/>
      <c r="K53" s="67"/>
      <c r="L53" s="66"/>
      <c r="M53" s="67"/>
      <c r="N53" s="66"/>
      <c r="O53" s="67"/>
      <c r="P53" s="66"/>
      <c r="Q53" s="67"/>
      <c r="R53" s="66"/>
      <c r="S53" s="67"/>
      <c r="T53" s="66"/>
      <c r="U53" s="67"/>
      <c r="V53" s="66"/>
      <c r="W53" s="67"/>
      <c r="X53" s="66"/>
      <c r="Y53" s="67"/>
      <c r="Z53" s="66">
        <f>+Z52/Z72</f>
        <v>0.67627746598788963</v>
      </c>
      <c r="AA53" s="67"/>
      <c r="AB53" s="66">
        <v>0</v>
      </c>
      <c r="AC53" s="67"/>
      <c r="AD53" s="66">
        <v>0</v>
      </c>
      <c r="AE53" s="67"/>
      <c r="AF53" s="64">
        <v>0</v>
      </c>
      <c r="AG53" s="65"/>
      <c r="AH53" s="64">
        <v>0</v>
      </c>
      <c r="AI53" s="65"/>
      <c r="AJ53" s="64">
        <v>0</v>
      </c>
      <c r="AK53" s="65"/>
      <c r="AL53" s="64">
        <v>0</v>
      </c>
      <c r="AM53" s="65"/>
      <c r="AN53" s="64">
        <v>0</v>
      </c>
      <c r="AO53" s="65"/>
      <c r="AP53" s="66">
        <v>0</v>
      </c>
      <c r="AQ53" s="67"/>
      <c r="AR53" s="66">
        <v>0</v>
      </c>
      <c r="AS53" s="67"/>
      <c r="AT53" s="66">
        <v>0</v>
      </c>
      <c r="AU53" s="67"/>
      <c r="AV53" s="66">
        <v>0</v>
      </c>
      <c r="AW53" s="67"/>
      <c r="AX53" s="66">
        <f>+AX52/AX72</f>
        <v>0.62984833370541948</v>
      </c>
      <c r="AY53" s="67"/>
      <c r="AZ53" s="68" t="e">
        <f>+AZ52/AZ72</f>
        <v>#DIV/0!</v>
      </c>
      <c r="BA53" s="67"/>
      <c r="BB53" s="68" t="e">
        <f>+BB52/BB72</f>
        <v>#DIV/0!</v>
      </c>
      <c r="BC53" s="67"/>
      <c r="BD53" s="68" t="e">
        <f>+BD52/BD72</f>
        <v>#DIV/0!</v>
      </c>
      <c r="BE53" s="67"/>
      <c r="BF53" s="68" t="e">
        <f>+BF52/BF72</f>
        <v>#DIV/0!</v>
      </c>
      <c r="BG53" s="67"/>
      <c r="BH53" s="68" t="e">
        <f>+BH52/BH72</f>
        <v>#DIV/0!</v>
      </c>
      <c r="BI53" s="67"/>
      <c r="BJ53" s="68" t="e">
        <f>+BJ52/BJ72</f>
        <v>#DIV/0!</v>
      </c>
      <c r="BK53" s="67"/>
      <c r="BL53" s="68" t="e">
        <f>+BL52/BL72</f>
        <v>#DIV/0!</v>
      </c>
      <c r="BM53" s="67"/>
      <c r="BN53" s="68" t="e">
        <f>+BN52/BN72</f>
        <v>#DIV/0!</v>
      </c>
      <c r="BO53" s="67"/>
      <c r="BP53" s="68"/>
      <c r="BQ53" s="67"/>
      <c r="BR53" s="68"/>
      <c r="BS53" s="67"/>
      <c r="BT53" s="68"/>
      <c r="BU53" s="67"/>
      <c r="BV53" s="66">
        <f>+BV52/BV72</f>
        <v>0.61119265517910004</v>
      </c>
      <c r="BW53" s="67"/>
      <c r="BX53" s="66"/>
      <c r="BY53" s="67"/>
      <c r="BZ53" s="64"/>
      <c r="CA53" s="65"/>
      <c r="CB53" s="64"/>
      <c r="CC53" s="65"/>
      <c r="CD53" s="66"/>
      <c r="CE53" s="67"/>
      <c r="CF53" s="66"/>
      <c r="CG53" s="67"/>
      <c r="CH53" s="66"/>
      <c r="CI53" s="67"/>
      <c r="CJ53" s="66"/>
      <c r="CK53" s="67"/>
      <c r="CL53" s="66"/>
      <c r="CM53" s="67"/>
      <c r="CN53" s="66"/>
      <c r="CO53" s="67"/>
      <c r="CP53" s="66"/>
      <c r="CQ53" s="67"/>
      <c r="CR53" s="66"/>
      <c r="CS53" s="67"/>
      <c r="CT53" s="66">
        <f>+CT52/CT72</f>
        <v>0.59753393164452795</v>
      </c>
      <c r="CU53" s="67"/>
      <c r="CV53" s="66"/>
      <c r="CW53" s="67"/>
      <c r="CX53" s="66"/>
      <c r="CY53" s="67"/>
      <c r="CZ53" s="66"/>
      <c r="DA53" s="67"/>
      <c r="DB53" s="66"/>
      <c r="DC53" s="67"/>
      <c r="DD53" s="66"/>
      <c r="DE53" s="67"/>
      <c r="DF53" s="66"/>
      <c r="DG53" s="67"/>
      <c r="DH53" s="74"/>
      <c r="DI53" s="70"/>
      <c r="DJ53" s="61"/>
    </row>
    <row r="54" spans="1:114" s="90" customFormat="1" ht="12.75" customHeight="1">
      <c r="A54" s="63" t="s">
        <v>74</v>
      </c>
      <c r="B54" s="64">
        <f>+B52/B74</f>
        <v>3.3874716408932022</v>
      </c>
      <c r="C54" s="52"/>
      <c r="D54" s="66"/>
      <c r="E54" s="54"/>
      <c r="F54" s="66"/>
      <c r="G54" s="54"/>
      <c r="H54" s="66"/>
      <c r="I54" s="54"/>
      <c r="J54" s="66"/>
      <c r="K54" s="54"/>
      <c r="L54" s="66"/>
      <c r="M54" s="54"/>
      <c r="N54" s="66"/>
      <c r="O54" s="54"/>
      <c r="P54" s="66"/>
      <c r="Q54" s="54"/>
      <c r="R54" s="66"/>
      <c r="S54" s="54"/>
      <c r="T54" s="66"/>
      <c r="U54" s="54"/>
      <c r="V54" s="66"/>
      <c r="W54" s="54"/>
      <c r="X54" s="66"/>
      <c r="Y54" s="54"/>
      <c r="Z54" s="66">
        <f>+Z52/Z74</f>
        <v>2.9314801606630456</v>
      </c>
      <c r="AA54" s="54"/>
      <c r="AB54" s="66">
        <v>0</v>
      </c>
      <c r="AC54" s="54"/>
      <c r="AD54" s="66">
        <v>0</v>
      </c>
      <c r="AE54" s="54"/>
      <c r="AF54" s="64">
        <v>0</v>
      </c>
      <c r="AG54" s="52"/>
      <c r="AH54" s="64">
        <v>0</v>
      </c>
      <c r="AI54" s="52"/>
      <c r="AJ54" s="64">
        <v>0</v>
      </c>
      <c r="AK54" s="52"/>
      <c r="AL54" s="64">
        <v>0</v>
      </c>
      <c r="AM54" s="52"/>
      <c r="AN54" s="64">
        <v>0</v>
      </c>
      <c r="AO54" s="52"/>
      <c r="AP54" s="66">
        <v>0</v>
      </c>
      <c r="AQ54" s="54"/>
      <c r="AR54" s="66">
        <v>0</v>
      </c>
      <c r="AS54" s="54"/>
      <c r="AT54" s="66">
        <v>0</v>
      </c>
      <c r="AU54" s="54"/>
      <c r="AV54" s="66">
        <v>0</v>
      </c>
      <c r="AW54" s="54"/>
      <c r="AX54" s="66">
        <f>+AX52/AX74</f>
        <v>2.857719428509323</v>
      </c>
      <c r="AY54" s="54"/>
      <c r="AZ54" s="68" t="e">
        <f>+AZ52/AZ74</f>
        <v>#DIV/0!</v>
      </c>
      <c r="BA54" s="54"/>
      <c r="BB54" s="68" t="e">
        <f>+BB52/BB74</f>
        <v>#DIV/0!</v>
      </c>
      <c r="BC54" s="54"/>
      <c r="BD54" s="68" t="e">
        <f>+BD52/BD74</f>
        <v>#DIV/0!</v>
      </c>
      <c r="BE54" s="54"/>
      <c r="BF54" s="68" t="e">
        <f>+BF52/BF74</f>
        <v>#DIV/0!</v>
      </c>
      <c r="BG54" s="54"/>
      <c r="BH54" s="68" t="e">
        <f>+BH52/BH74</f>
        <v>#DIV/0!</v>
      </c>
      <c r="BI54" s="54"/>
      <c r="BJ54" s="68" t="e">
        <f>+BJ52/BJ74</f>
        <v>#DIV/0!</v>
      </c>
      <c r="BK54" s="54"/>
      <c r="BL54" s="68" t="e">
        <f>+BL52/BL74</f>
        <v>#DIV/0!</v>
      </c>
      <c r="BM54" s="54"/>
      <c r="BN54" s="68" t="e">
        <f>+BN52/BN74</f>
        <v>#DIV/0!</v>
      </c>
      <c r="BO54" s="54"/>
      <c r="BP54" s="68"/>
      <c r="BQ54" s="54"/>
      <c r="BR54" s="68"/>
      <c r="BS54" s="54"/>
      <c r="BT54" s="68"/>
      <c r="BU54" s="54"/>
      <c r="BV54" s="66">
        <f>+BV52/BV74</f>
        <v>2.9208454372168307</v>
      </c>
      <c r="BW54" s="54"/>
      <c r="BX54" s="66"/>
      <c r="BY54" s="54"/>
      <c r="BZ54" s="64"/>
      <c r="CA54" s="52"/>
      <c r="CB54" s="64"/>
      <c r="CC54" s="52"/>
      <c r="CD54" s="66"/>
      <c r="CE54" s="54"/>
      <c r="CF54" s="66"/>
      <c r="CG54" s="54"/>
      <c r="CH54" s="66"/>
      <c r="CI54" s="54"/>
      <c r="CJ54" s="66"/>
      <c r="CK54" s="54"/>
      <c r="CL54" s="66"/>
      <c r="CM54" s="54"/>
      <c r="CN54" s="66"/>
      <c r="CO54" s="54"/>
      <c r="CP54" s="66"/>
      <c r="CQ54" s="54"/>
      <c r="CR54" s="66"/>
      <c r="CS54" s="54"/>
      <c r="CT54" s="66">
        <f>+CT52/CT74</f>
        <v>2.7829760628413731</v>
      </c>
      <c r="CU54" s="54"/>
      <c r="CV54" s="66"/>
      <c r="CW54" s="54"/>
      <c r="CX54" s="66"/>
      <c r="CY54" s="54"/>
      <c r="CZ54" s="66"/>
      <c r="DA54" s="54"/>
      <c r="DB54" s="66"/>
      <c r="DC54" s="54"/>
      <c r="DD54" s="66"/>
      <c r="DE54" s="54"/>
      <c r="DF54" s="66"/>
      <c r="DG54" s="54"/>
      <c r="DH54" s="74"/>
      <c r="DI54" s="58"/>
      <c r="DJ54" s="61"/>
    </row>
    <row r="55" spans="1:114" s="90" customFormat="1" ht="12.75" customHeight="1">
      <c r="A55" s="63" t="s">
        <v>71</v>
      </c>
      <c r="B55" s="64">
        <f>+B52/B75</f>
        <v>5.2015001973434822</v>
      </c>
      <c r="C55" s="52"/>
      <c r="D55" s="66">
        <f>+D52/D75</f>
        <v>51.053204128990139</v>
      </c>
      <c r="E55" s="54"/>
      <c r="F55" s="66">
        <f>+F52/F75</f>
        <v>27.744761983618027</v>
      </c>
      <c r="G55" s="54"/>
      <c r="H55" s="66">
        <f>+H52/H75</f>
        <v>14.658272871301154</v>
      </c>
      <c r="I55" s="54"/>
      <c r="J55" s="66">
        <f>+J52/J75</f>
        <v>11.729214147175385</v>
      </c>
      <c r="K55" s="54"/>
      <c r="L55" s="66">
        <f>+L52/L75</f>
        <v>9.8913017431687464</v>
      </c>
      <c r="M55" s="54"/>
      <c r="N55" s="66">
        <f>+N52/N75</f>
        <v>8.3488703606595234</v>
      </c>
      <c r="O55" s="54"/>
      <c r="P55" s="66">
        <f>+P52/P75</f>
        <v>7.3553913667412925</v>
      </c>
      <c r="Q55" s="54"/>
      <c r="R55" s="66">
        <f>+R52/R75</f>
        <v>6.7261050662689188</v>
      </c>
      <c r="S55" s="54"/>
      <c r="T55" s="66">
        <f>+T52/T75</f>
        <v>5.9832554930497199</v>
      </c>
      <c r="U55" s="54"/>
      <c r="V55" s="66">
        <f>+V52/V75</f>
        <v>5.4663515660583277</v>
      </c>
      <c r="W55" s="54"/>
      <c r="X55" s="66">
        <f>+X52/X75</f>
        <v>4.9092634451522414</v>
      </c>
      <c r="Y55" s="54"/>
      <c r="Z55" s="66">
        <f>+Z52/Z75</f>
        <v>4.3154093663591748</v>
      </c>
      <c r="AA55" s="54"/>
      <c r="AB55" s="66">
        <f>+AB52/AB75</f>
        <v>44.873207013830367</v>
      </c>
      <c r="AC55" s="54"/>
      <c r="AD55" s="66">
        <f>+AD52/AD75</f>
        <v>25.156997655697783</v>
      </c>
      <c r="AE55" s="54"/>
      <c r="AF55" s="64">
        <f>+AF52/AF75</f>
        <v>14.68233443272308</v>
      </c>
      <c r="AG55" s="52"/>
      <c r="AH55" s="64">
        <f>+AH52/AH75</f>
        <v>12.022067739895132</v>
      </c>
      <c r="AI55" s="52"/>
      <c r="AJ55" s="64">
        <f>+AJ52/AJ75</f>
        <v>10.053634040999752</v>
      </c>
      <c r="AK55" s="52"/>
      <c r="AL55" s="64">
        <f>+AL52/AL75</f>
        <v>8.1889344891461491</v>
      </c>
      <c r="AM55" s="52"/>
      <c r="AN55" s="64">
        <f>+AN52/AN75</f>
        <v>6.9465028108422491</v>
      </c>
      <c r="AO55" s="52"/>
      <c r="AP55" s="66">
        <f>+AP52/AP75</f>
        <v>6.0039838830873036</v>
      </c>
      <c r="AQ55" s="54"/>
      <c r="AR55" s="66">
        <f>+AR52/AR75</f>
        <v>5.1690518654257875</v>
      </c>
      <c r="AS55" s="54"/>
      <c r="AT55" s="66">
        <f>+AT52/AT75</f>
        <v>4.7131362410481428</v>
      </c>
      <c r="AU55" s="54"/>
      <c r="AV55" s="66">
        <f>+AV52/AV75</f>
        <v>4.3580721237622866</v>
      </c>
      <c r="AW55" s="54"/>
      <c r="AX55" s="66">
        <f>+AX52/AX75</f>
        <v>3.8485408708301483</v>
      </c>
      <c r="AY55" s="54"/>
      <c r="AZ55" s="66">
        <f>+AZ52/AZ75</f>
        <v>40.29728282376599</v>
      </c>
      <c r="BA55" s="54"/>
      <c r="BB55" s="66">
        <f>+BB52/BB75</f>
        <v>23.843896089452336</v>
      </c>
      <c r="BC55" s="54"/>
      <c r="BD55" s="66">
        <f>+BD52/BD75</f>
        <v>13.57219178559709</v>
      </c>
      <c r="BE55" s="54"/>
      <c r="BF55" s="66">
        <f>+BF52/BF75</f>
        <v>11.384804127426388</v>
      </c>
      <c r="BG55" s="54"/>
      <c r="BH55" s="66">
        <f>+BH52/BH75</f>
        <v>9.4621908306786775</v>
      </c>
      <c r="BI55" s="54"/>
      <c r="BJ55" s="66">
        <f>+BJ52/BJ75</f>
        <v>7.8021980334659116</v>
      </c>
      <c r="BK55" s="54"/>
      <c r="BL55" s="66">
        <f>+BL52/BL75</f>
        <v>6.7790893506937788</v>
      </c>
      <c r="BM55" s="54"/>
      <c r="BN55" s="66">
        <f>+BN52/BN75</f>
        <v>6.041249988643421</v>
      </c>
      <c r="BO55" s="54"/>
      <c r="BP55" s="66">
        <f>+BP52/BP75</f>
        <v>5.313221293182842</v>
      </c>
      <c r="BQ55" s="54"/>
      <c r="BR55" s="66">
        <f>+BR52/BR75</f>
        <v>4.8319254913029388</v>
      </c>
      <c r="BS55" s="54"/>
      <c r="BT55" s="66">
        <f>+BT52/BT75</f>
        <v>4.5389968455252721</v>
      </c>
      <c r="BU55" s="54"/>
      <c r="BV55" s="66">
        <f>+BV52/BV75</f>
        <v>4.0087469593479366</v>
      </c>
      <c r="BW55" s="54"/>
      <c r="BX55" s="66">
        <f>+BX52/BX75</f>
        <v>43.18454959245846</v>
      </c>
      <c r="BY55" s="54"/>
      <c r="BZ55" s="64">
        <f>+BZ52/BZ75</f>
        <v>42.959353915914797</v>
      </c>
      <c r="CA55" s="52"/>
      <c r="CB55" s="64">
        <f>+CB52/CB75</f>
        <v>24.674916295099418</v>
      </c>
      <c r="CC55" s="52"/>
      <c r="CD55" s="66">
        <f>+CD52/CD75</f>
        <v>11.460398084488631</v>
      </c>
      <c r="CE55" s="54"/>
      <c r="CF55" s="66">
        <f>+CF52/CF75</f>
        <v>9.6561512859948859</v>
      </c>
      <c r="CG55" s="54"/>
      <c r="CH55" s="66">
        <f>+CH52/CH75</f>
        <v>7.8330150428310326</v>
      </c>
      <c r="CI55" s="54"/>
      <c r="CJ55" s="66">
        <f>+CJ52/CJ75</f>
        <v>6.8186611559245014</v>
      </c>
      <c r="CK55" s="54"/>
      <c r="CL55" s="66">
        <f>+CL52/CL75</f>
        <v>6.1336871769691923</v>
      </c>
      <c r="CM55" s="54"/>
      <c r="CN55" s="66">
        <f>+CN52/CN75</f>
        <v>5.3682352547408954</v>
      </c>
      <c r="CO55" s="54"/>
      <c r="CP55" s="66">
        <f>+CP52/CP75</f>
        <v>4.8458620578508276</v>
      </c>
      <c r="CQ55" s="54"/>
      <c r="CR55" s="66">
        <f>+CR52/CR75</f>
        <v>4.4664436402504872</v>
      </c>
      <c r="CS55" s="54"/>
      <c r="CT55" s="66">
        <f>+CT52/CT75</f>
        <v>3.9646873051250116</v>
      </c>
      <c r="CU55" s="54"/>
      <c r="CV55" s="66">
        <f>+CV52/CV75</f>
        <v>42.011244561806144</v>
      </c>
      <c r="CW55" s="54"/>
      <c r="CX55" s="66">
        <f>+CX52/CX75</f>
        <v>24.500107732305285</v>
      </c>
      <c r="CY55" s="54"/>
      <c r="CZ55" s="66">
        <f>+CZ52/CZ75</f>
        <v>14.601989820284723</v>
      </c>
      <c r="DA55" s="54"/>
      <c r="DB55" s="66">
        <f>+DB52/DB75</f>
        <v>11.478285485539093</v>
      </c>
      <c r="DC55" s="54"/>
      <c r="DD55" s="66">
        <f>+DD52/DD75</f>
        <v>9.5536174028191141</v>
      </c>
      <c r="DE55" s="54"/>
      <c r="DF55" s="66">
        <f>+DF52/DF75</f>
        <v>7.8622014409211847</v>
      </c>
      <c r="DG55" s="54"/>
      <c r="DH55" s="74">
        <f>+DH52/DH75</f>
        <v>7.8514043668201268</v>
      </c>
      <c r="DI55" s="58"/>
      <c r="DJ55" s="61"/>
    </row>
    <row r="56" spans="1:114" s="90" customFormat="1" ht="12.75" customHeight="1">
      <c r="A56" s="63" t="s">
        <v>75</v>
      </c>
      <c r="B56" s="64">
        <f>+B52/B76</f>
        <v>5.6248966413970054</v>
      </c>
      <c r="C56" s="52"/>
      <c r="D56" s="66">
        <f>+D52/D76</f>
        <v>54.491145119380477</v>
      </c>
      <c r="E56" s="54"/>
      <c r="F56" s="66">
        <f>+F52/F76</f>
        <v>31.431735650738297</v>
      </c>
      <c r="G56" s="54"/>
      <c r="H56" s="66">
        <f>+H52/H76</f>
        <v>17.35451477347203</v>
      </c>
      <c r="I56" s="54"/>
      <c r="J56" s="66">
        <f>+J52/J76</f>
        <v>13.820777224961066</v>
      </c>
      <c r="K56" s="54"/>
      <c r="L56" s="66">
        <f>+L52/L76</f>
        <v>11.575295920774471</v>
      </c>
      <c r="M56" s="54"/>
      <c r="N56" s="66">
        <f>+N52/N76</f>
        <v>9.6761575173692016</v>
      </c>
      <c r="O56" s="54"/>
      <c r="P56" s="66">
        <f>+P52/P76</f>
        <v>8.4908464251344995</v>
      </c>
      <c r="Q56" s="54"/>
      <c r="R56" s="66">
        <f>+R52/R76</f>
        <v>7.7573510474913325</v>
      </c>
      <c r="S56" s="54"/>
      <c r="T56" s="66">
        <f>+T52/T76</f>
        <v>6.8493169649607575</v>
      </c>
      <c r="U56" s="54"/>
      <c r="V56" s="66">
        <f>+V52/V76</f>
        <v>6.249818775995629</v>
      </c>
      <c r="W56" s="54"/>
      <c r="X56" s="66">
        <f>+X52/X76</f>
        <v>5.6022036933738013</v>
      </c>
      <c r="Y56" s="54"/>
      <c r="Z56" s="66">
        <f>+Z52/Z76</f>
        <v>4.8995275677490886</v>
      </c>
      <c r="AA56" s="54"/>
      <c r="AB56" s="66">
        <f>+AB52/AB76</f>
        <v>50.530044477252261</v>
      </c>
      <c r="AC56" s="54"/>
      <c r="AD56" s="66">
        <f>+AD52/AD76</f>
        <v>28.312675052876024</v>
      </c>
      <c r="AE56" s="54"/>
      <c r="AF56" s="64">
        <f>+AF52/AF76</f>
        <v>16.374829687571605</v>
      </c>
      <c r="AG56" s="52"/>
      <c r="AH56" s="64">
        <f>+AH52/AH76</f>
        <v>13.59470507939932</v>
      </c>
      <c r="AI56" s="52"/>
      <c r="AJ56" s="64">
        <f>+AJ52/AJ76</f>
        <v>11.741262753267897</v>
      </c>
      <c r="AK56" s="52"/>
      <c r="AL56" s="64">
        <f>+AL52/AL76</f>
        <v>9.5060848711917227</v>
      </c>
      <c r="AM56" s="52"/>
      <c r="AN56" s="64">
        <f>+AN52/AN76</f>
        <v>8.0111265830336951</v>
      </c>
      <c r="AO56" s="52"/>
      <c r="AP56" s="66">
        <f>+AP52/AP76</f>
        <v>7.166535579671212</v>
      </c>
      <c r="AQ56" s="54"/>
      <c r="AR56" s="66">
        <f>+AR52/AR76</f>
        <v>6.1303488218096529</v>
      </c>
      <c r="AS56" s="54"/>
      <c r="AT56" s="66">
        <f>+AT52/AT76</f>
        <v>5.5594894461130568</v>
      </c>
      <c r="AU56" s="54"/>
      <c r="AV56" s="66">
        <f>+AV52/AV76</f>
        <v>5.1185021097664904</v>
      </c>
      <c r="AW56" s="54"/>
      <c r="AX56" s="66">
        <f>+AX52/AX76</f>
        <v>4.47151154850628</v>
      </c>
      <c r="AY56" s="54"/>
      <c r="AZ56" s="66">
        <f>+AZ52/AZ76</f>
        <v>45.453987097489666</v>
      </c>
      <c r="BA56" s="54"/>
      <c r="BB56" s="66">
        <f>+BB52/BB76</f>
        <v>26.922186908217114</v>
      </c>
      <c r="BC56" s="54"/>
      <c r="BD56" s="66">
        <f>+BD52/BD76</f>
        <v>15.063610731443017</v>
      </c>
      <c r="BE56" s="54"/>
      <c r="BF56" s="66">
        <f>+BF52/BF76</f>
        <v>12.693026507970002</v>
      </c>
      <c r="BG56" s="54"/>
      <c r="BH56" s="66">
        <f>+BH52/BH76</f>
        <v>10.569647785325303</v>
      </c>
      <c r="BI56" s="54"/>
      <c r="BJ56" s="66">
        <f>+BJ52/BJ76</f>
        <v>8.701977513303035</v>
      </c>
      <c r="BK56" s="54"/>
      <c r="BL56" s="66">
        <f>+BL52/BL76</f>
        <v>7.5725597776486042</v>
      </c>
      <c r="BM56" s="54"/>
      <c r="BN56" s="66">
        <f>+BN52/BN76</f>
        <v>6.7562648813389865</v>
      </c>
      <c r="BO56" s="54"/>
      <c r="BP56" s="66">
        <f>+BP52/BP76</f>
        <v>5.9303003440832818</v>
      </c>
      <c r="BQ56" s="54"/>
      <c r="BR56" s="66">
        <f>+BR52/BR76</f>
        <v>5.3955288804592785</v>
      </c>
      <c r="BS56" s="54"/>
      <c r="BT56" s="66">
        <f>+BT52/BT76</f>
        <v>5.0809383936584638</v>
      </c>
      <c r="BU56" s="54"/>
      <c r="BV56" s="66">
        <f>+BV52/BV76</f>
        <v>4.4778802316008521</v>
      </c>
      <c r="BW56" s="54"/>
      <c r="BX56" s="66">
        <f>+BX52/BX76</f>
        <v>49.110223383714953</v>
      </c>
      <c r="BY56" s="54"/>
      <c r="BZ56" s="64">
        <f>+BZ52/BZ76</f>
        <v>48.854126930597438</v>
      </c>
      <c r="CA56" s="52"/>
      <c r="CB56" s="64">
        <f>+CB52/CB76</f>
        <v>27.860493350125857</v>
      </c>
      <c r="CC56" s="52"/>
      <c r="CD56" s="66">
        <f>+CD52/CD76</f>
        <v>12.887156778692432</v>
      </c>
      <c r="CE56" s="54"/>
      <c r="CF56" s="66">
        <f>+CF52/CF76</f>
        <v>10.881434330204309</v>
      </c>
      <c r="CG56" s="54"/>
      <c r="CH56" s="66">
        <f>+CH52/CH76</f>
        <v>8.8175435376692217</v>
      </c>
      <c r="CI56" s="54"/>
      <c r="CJ56" s="66">
        <f>+CJ52/CJ76</f>
        <v>7.67394427782419</v>
      </c>
      <c r="CK56" s="54"/>
      <c r="CL56" s="66">
        <f>+CL52/CL76</f>
        <v>6.9171805393400083</v>
      </c>
      <c r="CM56" s="54"/>
      <c r="CN56" s="66">
        <f>+CN52/CN76</f>
        <v>6.0675447962696483</v>
      </c>
      <c r="CO56" s="54"/>
      <c r="CP56" s="66">
        <f>+CP52/CP76</f>
        <v>5.4681122952651675</v>
      </c>
      <c r="CQ56" s="54"/>
      <c r="CR56" s="66">
        <f>+CR52/CR76</f>
        <v>5.0446747923490349</v>
      </c>
      <c r="CS56" s="54"/>
      <c r="CT56" s="66">
        <f>+CT52/CT76</f>
        <v>4.4624516467298676</v>
      </c>
      <c r="CU56" s="54"/>
      <c r="CV56" s="66">
        <f>+CV52/CV76</f>
        <v>47.635148488185514</v>
      </c>
      <c r="CW56" s="54"/>
      <c r="CX56" s="66">
        <f>+CX52/CX76</f>
        <v>27.870288713985126</v>
      </c>
      <c r="CY56" s="54"/>
      <c r="CZ56" s="66">
        <f>+CZ52/CZ76</f>
        <v>16.377785033335325</v>
      </c>
      <c r="DA56" s="54"/>
      <c r="DB56" s="66">
        <f>+DB52/DB76</f>
        <v>12.909837499407946</v>
      </c>
      <c r="DC56" s="54"/>
      <c r="DD56" s="66">
        <f>+DD52/DD76</f>
        <v>10.771546267338875</v>
      </c>
      <c r="DE56" s="54"/>
      <c r="DF56" s="66">
        <f>+DF52/DF76</f>
        <v>8.8375758940296159</v>
      </c>
      <c r="DG56" s="54"/>
      <c r="DH56" s="74">
        <f>+DH52/DH76</f>
        <v>8.8254393490023002</v>
      </c>
      <c r="DI56" s="58"/>
      <c r="DJ56" s="61"/>
    </row>
    <row r="57" spans="1:114" s="90" customFormat="1" ht="12.75" customHeight="1">
      <c r="A57" s="63" t="s">
        <v>72</v>
      </c>
      <c r="B57" s="64">
        <f>+B52/B77</f>
        <v>3.1786958192154251</v>
      </c>
      <c r="C57" s="52"/>
      <c r="D57" s="66">
        <f>+D52/D77</f>
        <v>36.977342339267359</v>
      </c>
      <c r="E57" s="54"/>
      <c r="F57" s="66">
        <f>+F52/F77</f>
        <v>18.431659310650819</v>
      </c>
      <c r="G57" s="54"/>
      <c r="H57" s="66">
        <f>+H52/H77</f>
        <v>11.896248696917491</v>
      </c>
      <c r="I57" s="54"/>
      <c r="J57" s="66">
        <f>+J52/J77</f>
        <v>9.6454262047942905</v>
      </c>
      <c r="K57" s="54"/>
      <c r="L57" s="66">
        <f>+L52/L77</f>
        <v>8.0016245587634671</v>
      </c>
      <c r="M57" s="54"/>
      <c r="N57" s="66">
        <f>+N52/N77</f>
        <v>6.7373221065988567</v>
      </c>
      <c r="O57" s="54"/>
      <c r="P57" s="66">
        <f>+P52/P77</f>
        <v>5.7824955475854178</v>
      </c>
      <c r="Q57" s="54"/>
      <c r="R57" s="66">
        <f>+R52/R77</f>
        <v>5.0546796606567455</v>
      </c>
      <c r="S57" s="54"/>
      <c r="T57" s="66">
        <f>+T52/T77</f>
        <v>4.5043757839514642</v>
      </c>
      <c r="U57" s="54"/>
      <c r="V57" s="66">
        <f>+V52/V77</f>
        <v>4.1847250861656029</v>
      </c>
      <c r="W57" s="54"/>
      <c r="X57" s="66">
        <f>+X52/X77</f>
        <v>3.7686069630794314</v>
      </c>
      <c r="Y57" s="54"/>
      <c r="Z57" s="66">
        <f>+Z52/Z77</f>
        <v>3.2719731890976651</v>
      </c>
      <c r="AA57" s="54"/>
      <c r="AB57" s="66">
        <f>+AB52/AB77</f>
        <v>37.552408705342245</v>
      </c>
      <c r="AC57" s="54"/>
      <c r="AD57" s="66">
        <f>+AD52/AD77</f>
        <v>18.072549268251535</v>
      </c>
      <c r="AE57" s="54"/>
      <c r="AF57" s="64">
        <f>+AF52/AF77</f>
        <v>12.539280395955714</v>
      </c>
      <c r="AG57" s="52"/>
      <c r="AH57" s="64">
        <f>+AH52/AH77</f>
        <v>10.430872389990411</v>
      </c>
      <c r="AI57" s="52"/>
      <c r="AJ57" s="64">
        <f>+AJ52/AJ77</f>
        <v>8.9695794021680353</v>
      </c>
      <c r="AK57" s="52"/>
      <c r="AL57" s="64">
        <f>+AL52/AL77</f>
        <v>7.2782789013529321</v>
      </c>
      <c r="AM57" s="52"/>
      <c r="AN57" s="64">
        <f>+AN52/AN77</f>
        <v>6.1988433669759697</v>
      </c>
      <c r="AO57" s="52"/>
      <c r="AP57" s="66">
        <f>+AP52/AP77</f>
        <v>5.2742166990995996</v>
      </c>
      <c r="AQ57" s="54"/>
      <c r="AR57" s="66">
        <f>+AR52/AR77</f>
        <v>4.538765631003133</v>
      </c>
      <c r="AS57" s="54"/>
      <c r="AT57" s="66">
        <f>+AT52/AT77</f>
        <v>4.1537937319484941</v>
      </c>
      <c r="AU57" s="54"/>
      <c r="AV57" s="66">
        <f>+AV52/AV77</f>
        <v>3.8376312784265072</v>
      </c>
      <c r="AW57" s="54"/>
      <c r="AX57" s="66">
        <f>+AX52/AX77</f>
        <v>3.3369318180959087</v>
      </c>
      <c r="AY57" s="54"/>
      <c r="AZ57" s="66">
        <f>+AZ52/AZ77</f>
        <v>36.015564559705204</v>
      </c>
      <c r="BA57" s="54"/>
      <c r="BB57" s="66">
        <f>+BB52/BB77</f>
        <v>18.33482548122327</v>
      </c>
      <c r="BC57" s="54"/>
      <c r="BD57" s="66">
        <f>+BD52/BD77</f>
        <v>12.06301761844361</v>
      </c>
      <c r="BE57" s="54"/>
      <c r="BF57" s="66">
        <f>+BF52/BF77</f>
        <v>10.098083742855883</v>
      </c>
      <c r="BG57" s="54"/>
      <c r="BH57" s="66">
        <f>+BH52/BH77</f>
        <v>8.3657620866894664</v>
      </c>
      <c r="BI57" s="54"/>
      <c r="BJ57" s="66">
        <f>+BJ52/BJ77</f>
        <v>7.006120241390275</v>
      </c>
      <c r="BK57" s="54"/>
      <c r="BL57" s="66">
        <f>+BL52/BL77</f>
        <v>5.9203082669469769</v>
      </c>
      <c r="BM57" s="54"/>
      <c r="BN57" s="66">
        <f>+BN52/BN77</f>
        <v>5.0155514616424854</v>
      </c>
      <c r="BO57" s="54"/>
      <c r="BP57" s="66">
        <f>+BP52/BP77</f>
        <v>4.4423876638554622</v>
      </c>
      <c r="BQ57" s="54"/>
      <c r="BR57" s="66">
        <f>+BR52/BR77</f>
        <v>4.0304059994499815</v>
      </c>
      <c r="BS57" s="54"/>
      <c r="BT57" s="66">
        <f>+BT52/BT77</f>
        <v>3.8187870372310191</v>
      </c>
      <c r="BU57" s="54"/>
      <c r="BV57" s="66">
        <f>+BV52/BV77</f>
        <v>3.3005650366466397</v>
      </c>
      <c r="BW57" s="54"/>
      <c r="BX57" s="66">
        <f>+BX52/BX77</f>
        <v>37.523838977297586</v>
      </c>
      <c r="BY57" s="54"/>
      <c r="BZ57" s="64">
        <f>+BZ52/BZ77</f>
        <v>37.328162366455182</v>
      </c>
      <c r="CA57" s="52"/>
      <c r="CB57" s="64">
        <f>+CB52/CB77</f>
        <v>18.973840614687539</v>
      </c>
      <c r="CC57" s="52"/>
      <c r="CD57" s="66">
        <f>+CD52/CD77</f>
        <v>9.4071132901221386</v>
      </c>
      <c r="CE57" s="54"/>
      <c r="CF57" s="66">
        <f>+CF52/CF77</f>
        <v>7.9184877613458902</v>
      </c>
      <c r="CG57" s="54"/>
      <c r="CH57" s="66">
        <f>+CH52/CH77</f>
        <v>6.5621886477001254</v>
      </c>
      <c r="CI57" s="54"/>
      <c r="CJ57" s="66">
        <f>+CJ52/CJ77</f>
        <v>5.6226710897177652</v>
      </c>
      <c r="CK57" s="54"/>
      <c r="CL57" s="66">
        <f>+CL52/CL77</f>
        <v>4.8576891928979471</v>
      </c>
      <c r="CM57" s="54"/>
      <c r="CN57" s="66">
        <f>+CN52/CN77</f>
        <v>4.3056895831187587</v>
      </c>
      <c r="CO57" s="54"/>
      <c r="CP57" s="66">
        <f>+CP52/CP77</f>
        <v>3.9233795787731172</v>
      </c>
      <c r="CQ57" s="54"/>
      <c r="CR57" s="66">
        <f>+CR52/CR77</f>
        <v>3.598078548771559</v>
      </c>
      <c r="CS57" s="54"/>
      <c r="CT57" s="66">
        <f>+CT52/CT77</f>
        <v>3.1680895041842092</v>
      </c>
      <c r="CU57" s="54"/>
      <c r="CV57" s="66">
        <f>+CV52/CV77</f>
        <v>37.460516799589797</v>
      </c>
      <c r="CW57" s="54"/>
      <c r="CX57" s="66">
        <f>+CX52/CX77</f>
        <v>18.432507315379482</v>
      </c>
      <c r="CY57" s="54"/>
      <c r="CZ57" s="66">
        <f>+CZ52/CZ77</f>
        <v>12.371473806906462</v>
      </c>
      <c r="DA57" s="54"/>
      <c r="DB57" s="66">
        <f>+DB52/DB77</f>
        <v>9.8260970516079436</v>
      </c>
      <c r="DC57" s="54"/>
      <c r="DD57" s="66">
        <f>+DD52/DD77</f>
        <v>8.06838845597788</v>
      </c>
      <c r="DE57" s="54"/>
      <c r="DF57" s="66">
        <f>+DF52/DF77</f>
        <v>6.7552616179812617</v>
      </c>
      <c r="DG57" s="54"/>
      <c r="DH57" s="74">
        <f>+DH52/DH77</f>
        <v>6.745984692070695</v>
      </c>
      <c r="DI57" s="58"/>
      <c r="DJ57" s="61"/>
    </row>
    <row r="58" spans="1:114" s="90" customFormat="1" ht="12.75" customHeight="1">
      <c r="A58" s="63"/>
      <c r="B58" s="94"/>
      <c r="C58" s="52"/>
      <c r="D58" s="95"/>
      <c r="E58" s="54"/>
      <c r="F58" s="95"/>
      <c r="G58" s="54"/>
      <c r="H58" s="95"/>
      <c r="I58" s="54"/>
      <c r="J58" s="95"/>
      <c r="K58" s="54"/>
      <c r="L58" s="95"/>
      <c r="M58" s="54"/>
      <c r="N58" s="95"/>
      <c r="O58" s="54"/>
      <c r="P58" s="95"/>
      <c r="Q58" s="54"/>
      <c r="R58" s="95"/>
      <c r="S58" s="54"/>
      <c r="T58" s="95"/>
      <c r="U58" s="54"/>
      <c r="V58" s="95"/>
      <c r="W58" s="54"/>
      <c r="X58" s="95"/>
      <c r="Y58" s="54"/>
      <c r="Z58" s="95"/>
      <c r="AA58" s="54"/>
      <c r="AB58" s="95"/>
      <c r="AC58" s="54"/>
      <c r="AD58" s="95"/>
      <c r="AE58" s="54"/>
      <c r="AF58" s="94"/>
      <c r="AG58" s="52"/>
      <c r="AH58" s="94"/>
      <c r="AI58" s="52"/>
      <c r="AJ58" s="94"/>
      <c r="AK58" s="52"/>
      <c r="AL58" s="94"/>
      <c r="AM58" s="52"/>
      <c r="AN58" s="94"/>
      <c r="AO58" s="52"/>
      <c r="AP58" s="95"/>
      <c r="AQ58" s="54"/>
      <c r="AR58" s="95"/>
      <c r="AS58" s="54"/>
      <c r="AT58" s="95"/>
      <c r="AU58" s="54"/>
      <c r="AV58" s="95"/>
      <c r="AW58" s="54"/>
      <c r="AX58" s="95"/>
      <c r="AY58" s="54"/>
      <c r="AZ58" s="95"/>
      <c r="BA58" s="54"/>
      <c r="BB58" s="95"/>
      <c r="BC58" s="54"/>
      <c r="BD58" s="95"/>
      <c r="BE58" s="54"/>
      <c r="BF58" s="95"/>
      <c r="BG58" s="54"/>
      <c r="BH58" s="95"/>
      <c r="BI58" s="54"/>
      <c r="BJ58" s="95"/>
      <c r="BK58" s="54"/>
      <c r="BL58" s="95"/>
      <c r="BM58" s="54"/>
      <c r="BN58" s="95"/>
      <c r="BO58" s="54"/>
      <c r="BP58" s="95"/>
      <c r="BQ58" s="54"/>
      <c r="BR58" s="95"/>
      <c r="BS58" s="54"/>
      <c r="BT58" s="95"/>
      <c r="BU58" s="54"/>
      <c r="BV58" s="95"/>
      <c r="BW58" s="54"/>
      <c r="BX58" s="95"/>
      <c r="BY58" s="54"/>
      <c r="BZ58" s="94"/>
      <c r="CA58" s="52"/>
      <c r="CB58" s="94"/>
      <c r="CC58" s="52"/>
      <c r="CD58" s="95"/>
      <c r="CE58" s="54"/>
      <c r="CF58" s="95"/>
      <c r="CG58" s="54"/>
      <c r="CH58" s="95"/>
      <c r="CI58" s="54"/>
      <c r="CJ58" s="95"/>
      <c r="CK58" s="54"/>
      <c r="CL58" s="95"/>
      <c r="CM58" s="54"/>
      <c r="CN58" s="95"/>
      <c r="CO58" s="54"/>
      <c r="CP58" s="95"/>
      <c r="CQ58" s="54"/>
      <c r="CR58" s="95"/>
      <c r="CS58" s="54"/>
      <c r="CT58" s="95"/>
      <c r="CU58" s="54"/>
      <c r="CV58" s="95"/>
      <c r="CW58" s="54"/>
      <c r="CX58" s="95"/>
      <c r="CY58" s="54"/>
      <c r="CZ58" s="95"/>
      <c r="DA58" s="54"/>
      <c r="DB58" s="95"/>
      <c r="DC58" s="54"/>
      <c r="DD58" s="95"/>
      <c r="DE58" s="54"/>
      <c r="DF58" s="95"/>
      <c r="DG58" s="54"/>
      <c r="DH58" s="97"/>
      <c r="DI58" s="58"/>
      <c r="DJ58" s="61"/>
    </row>
    <row r="59" spans="1:114" s="90" customFormat="1" ht="19.5" customHeight="1">
      <c r="A59" s="50" t="s">
        <v>76</v>
      </c>
      <c r="B59" s="51">
        <f>+'Deuda Interna colones'!B7</f>
        <v>18521714.419826303</v>
      </c>
      <c r="C59" s="52">
        <f>+B59/B52</f>
        <v>0.75847973490164733</v>
      </c>
      <c r="D59" s="53">
        <f>+'Deuda Interna colones'!D7</f>
        <v>18832981.121398281</v>
      </c>
      <c r="E59" s="54">
        <f>+D59/D52</f>
        <v>0.76175094814003097</v>
      </c>
      <c r="F59" s="53">
        <f>+'Deuda Interna colones'!F7</f>
        <v>19225867.467702847</v>
      </c>
      <c r="G59" s="54">
        <f>+F59/F52</f>
        <v>0.76497107856882218</v>
      </c>
      <c r="H59" s="53">
        <f>+'Deuda Interna colones'!H7</f>
        <v>19507181.175404157</v>
      </c>
      <c r="I59" s="54">
        <f>+H59/H52</f>
        <v>0.76848099431023653</v>
      </c>
      <c r="J59" s="53">
        <f>+'Deuda Interna colones'!J7</f>
        <v>19755385.13051039</v>
      </c>
      <c r="K59" s="54">
        <f>+J59/J52</f>
        <v>0.76992417276946312</v>
      </c>
      <c r="L59" s="53">
        <f>+'Deuda Interna colones'!L7</f>
        <v>19817701.469286058</v>
      </c>
      <c r="M59" s="54">
        <f>+L59/L52</f>
        <v>0.76827259849664975</v>
      </c>
      <c r="N59" s="53">
        <f>+'Deuda Interna colones'!N7</f>
        <v>20060096.585100025</v>
      </c>
      <c r="O59" s="54">
        <f>+N59/N52</f>
        <v>0.76487332021900201</v>
      </c>
      <c r="P59" s="53">
        <f>+'Deuda Interna colones'!P7</f>
        <v>20016546.479964837</v>
      </c>
      <c r="Q59" s="54">
        <f>+P59/P52</f>
        <v>0.75863649031724012</v>
      </c>
      <c r="R59" s="53">
        <f>+'Deuda Interna colones'!R7</f>
        <v>20624141.106511217</v>
      </c>
      <c r="S59" s="54">
        <f>+R59/R52</f>
        <v>0.76295864011064618</v>
      </c>
      <c r="T59" s="53">
        <f>+'Deuda Interna colones'!T7</f>
        <v>20792321.032614809</v>
      </c>
      <c r="U59" s="54">
        <f>+T59/T52</f>
        <v>0.76403753643733807</v>
      </c>
      <c r="V59" s="53">
        <f>+'Deuda Interna colones'!V7</f>
        <v>20994323.041972108</v>
      </c>
      <c r="W59" s="54">
        <f>+V59/V52</f>
        <v>0.76266102138076231</v>
      </c>
      <c r="X59" s="53">
        <f>+'Deuda Interna colones'!X7</f>
        <v>20660267.070618737</v>
      </c>
      <c r="Y59" s="54">
        <f>+X59/X52</f>
        <v>0.76249335463694579</v>
      </c>
      <c r="Z59" s="53">
        <f>+'Deuda Interna colones'!Z7</f>
        <v>20493129.264719069</v>
      </c>
      <c r="AA59" s="54">
        <f>+Z59/Z52</f>
        <v>0.75143509759185456</v>
      </c>
      <c r="AB59" s="53">
        <f>+'Deuda Interna colones'!AB7</f>
        <v>20629294.85577241</v>
      </c>
      <c r="AC59" s="54">
        <f>+AB59/AB52</f>
        <v>0.75075897194187236</v>
      </c>
      <c r="AD59" s="53">
        <f>+'Deuda Interna colones'!AD7</f>
        <v>20889905.949386332</v>
      </c>
      <c r="AE59" s="54">
        <f>+AD59/AD52</f>
        <v>0.75336481667553035</v>
      </c>
      <c r="AF59" s="51">
        <f>+'Deuda Interna colones'!AF7</f>
        <v>21042689.597606197</v>
      </c>
      <c r="AG59" s="52">
        <f>+AF59/AF52</f>
        <v>0.73980942975361474</v>
      </c>
      <c r="AH59" s="51">
        <f>+'Deuda Interna colones'!AH7</f>
        <v>21146587.472747594</v>
      </c>
      <c r="AI59" s="52">
        <f>+AH59/AH52</f>
        <v>0.73614784983538384</v>
      </c>
      <c r="AJ59" s="51">
        <f>+'Deuda Interna colones'!AJ7</f>
        <v>21177604.412774112</v>
      </c>
      <c r="AK59" s="52">
        <f>+AJ59/AJ52</f>
        <v>0.73049413365495697</v>
      </c>
      <c r="AL59" s="51">
        <f>+'Deuda Interna colones'!AL7</f>
        <v>21077669.872826945</v>
      </c>
      <c r="AM59" s="52">
        <f>+AL59/AL52</f>
        <v>0.72897130473769201</v>
      </c>
      <c r="AN59" s="51">
        <f>+'Deuda Interna colones'!AN7</f>
        <v>20803382.383642416</v>
      </c>
      <c r="AO59" s="52">
        <f>+AN59/AN52</f>
        <v>0.72703159393916439</v>
      </c>
      <c r="AP59" s="53">
        <f>+'Deuda Interna colones'!AP7</f>
        <v>21174987.096155554</v>
      </c>
      <c r="AQ59" s="54">
        <f>+AP59/AP52</f>
        <v>0.73419686137892382</v>
      </c>
      <c r="AR59" s="53">
        <f>+'Deuda Interna colones'!AR7</f>
        <v>20909633.399432335</v>
      </c>
      <c r="AS59" s="54">
        <f>+AR59/AR52</f>
        <v>0.74071826192323476</v>
      </c>
      <c r="AT59" s="53">
        <f>+'Deuda Interna colones'!AT7</f>
        <v>20942795.607659969</v>
      </c>
      <c r="AU59" s="54">
        <f>+AT59/AT52</f>
        <v>0.74273020247582788</v>
      </c>
      <c r="AV59" s="53">
        <f>+'Deuda Interna colones'!AV7</f>
        <v>21095326.7095575</v>
      </c>
      <c r="AW59" s="54">
        <f>+AV59/AV52</f>
        <v>0.74356739167368269</v>
      </c>
      <c r="AX59" s="53">
        <f>+'Deuda Interna colones'!AX7</f>
        <v>21013776.638652969</v>
      </c>
      <c r="AY59" s="54">
        <f>+AX59/AX52</f>
        <v>0.74454831782149866</v>
      </c>
      <c r="AZ59" s="53">
        <f>+'Deuda Interna colones'!AZ7</f>
        <v>21099291.598387972</v>
      </c>
      <c r="BA59" s="54">
        <f>+AZ59/AZ52</f>
        <v>0.77338044298739905</v>
      </c>
      <c r="BB59" s="53">
        <f>+'Deuda Interna colones'!BB7</f>
        <v>21274466.155454803</v>
      </c>
      <c r="BC59" s="54">
        <f>+BB59/BB52</f>
        <v>0.77343229929870705</v>
      </c>
      <c r="BD59" s="53">
        <f>+'Deuda Interna colones'!BD7</f>
        <v>21313666.565063216</v>
      </c>
      <c r="BE59" s="54">
        <f>+BD59/BD52</f>
        <v>0.77970141458673514</v>
      </c>
      <c r="BF59" s="53">
        <f>+'Deuda Interna colones'!BF7</f>
        <v>21622273.878905475</v>
      </c>
      <c r="BG59" s="54">
        <f>+BF59/BF52</f>
        <v>0.75818968361088179</v>
      </c>
      <c r="BH59" s="53">
        <f>+'Deuda Interna colones'!BH7</f>
        <v>21728178.59644562</v>
      </c>
      <c r="BI59" s="54">
        <f>+BH59/BH52</f>
        <v>0.76043253979414038</v>
      </c>
      <c r="BJ59" s="53">
        <f>+'Deuda Interna colones'!BJ7</f>
        <v>21739120.140477508</v>
      </c>
      <c r="BK59" s="54">
        <f>+BJ59/BJ52</f>
        <v>0.7592278255344177</v>
      </c>
      <c r="BL59" s="53">
        <f>+'Deuda Interna colones'!BL7</f>
        <v>21450096.713886175</v>
      </c>
      <c r="BM59" s="54">
        <f>+BL59/BL52</f>
        <v>0.75268614063097061</v>
      </c>
      <c r="BN59" s="53">
        <f>+'Deuda Interna colones'!BN7</f>
        <v>21429439.476565976</v>
      </c>
      <c r="BO59" s="54">
        <f>+BN59/BN52</f>
        <v>0.75602683324544429</v>
      </c>
      <c r="BP59" s="53">
        <f>+'Deuda Interna colones'!BP7</f>
        <v>21298688.133745521</v>
      </c>
      <c r="BQ59" s="54">
        <f>+BP59/BP52</f>
        <v>0.75440991696547766</v>
      </c>
      <c r="BR59" s="53">
        <f>+'Deuda Interna colones'!BR7</f>
        <v>21333330.105526634</v>
      </c>
      <c r="BS59" s="54">
        <f>+BR59/BR52</f>
        <v>0.75605408314986344</v>
      </c>
      <c r="BT59" s="53">
        <f>+'Deuda Interna colones'!BT7</f>
        <v>21259659.093629364</v>
      </c>
      <c r="BU59" s="54">
        <f>+BT59/BT52</f>
        <v>0.73311999721870758</v>
      </c>
      <c r="BV59" s="53">
        <f>+'Deuda Interna colones'!BV7</f>
        <v>21223700.054057196</v>
      </c>
      <c r="BW59" s="54">
        <f>+BV59/BV52</f>
        <v>0.73790043572713682</v>
      </c>
      <c r="BX59" s="53">
        <f>+'Deuda Interna colones'!BX7</f>
        <v>21132063.167984799</v>
      </c>
      <c r="BY59" s="54">
        <f>+BX59/BX52</f>
        <v>0.72913310344777604</v>
      </c>
      <c r="BZ59" s="51">
        <f>+'Deuda Interna colones'!BZ7</f>
        <v>21025110.602632739</v>
      </c>
      <c r="CA59" s="52">
        <f>+BZ59/BZ52</f>
        <v>0.72924566836694504</v>
      </c>
      <c r="CB59" s="51">
        <f>+'Deuda Interna colones'!CB7</f>
        <v>20888158.527699575</v>
      </c>
      <c r="CC59" s="52">
        <f>+CB59/CB52</f>
        <v>0.73381286415932079</v>
      </c>
      <c r="CD59" s="53">
        <f>+'Deuda Interna colones'!CD7</f>
        <v>21139468.301371828</v>
      </c>
      <c r="CE59" s="54">
        <f>+CD59/CD52</f>
        <v>0.73438157132794379</v>
      </c>
      <c r="CF59" s="53">
        <f>+'Deuda Interna colones'!CF7</f>
        <v>21363494.717740849</v>
      </c>
      <c r="CG59" s="54">
        <f>+CF59/CF52</f>
        <v>0.72801694239545844</v>
      </c>
      <c r="CH59" s="53">
        <f>+'Deuda Interna colones'!CH7</f>
        <v>21008282.539021295</v>
      </c>
      <c r="CI59" s="54">
        <f>+CH59/CH52</f>
        <v>0.71918098101906602</v>
      </c>
      <c r="CJ59" s="53">
        <f>+'Deuda Interna colones'!CJ7</f>
        <v>21057277.66499183</v>
      </c>
      <c r="CK59" s="54">
        <f>+CJ59/CJ52</f>
        <v>0.72084083290693357</v>
      </c>
      <c r="CL59" s="53">
        <f>+'Deuda Interna colones'!CL7</f>
        <v>21302098.17096696</v>
      </c>
      <c r="CM59" s="54">
        <f>+CL59/CL52</f>
        <v>0.72407701723733042</v>
      </c>
      <c r="CN59" s="53">
        <f>+'Deuda Interna colones'!CN7</f>
        <v>21209771.026138827</v>
      </c>
      <c r="CO59" s="54">
        <f>+CN59/CN52</f>
        <v>0.72494237714600551</v>
      </c>
      <c r="CP59" s="53">
        <f>+'Deuda Interna colones'!CP7</f>
        <v>21356007.52289021</v>
      </c>
      <c r="CQ59" s="54">
        <f>+CP59/CP52</f>
        <v>0.72921663835513206</v>
      </c>
      <c r="CR59" s="53">
        <f>+'Deuda Interna colones'!CR7</f>
        <v>21510548.107459247</v>
      </c>
      <c r="CS59" s="54">
        <f>+CR59/CR52</f>
        <v>0.73222523653295102</v>
      </c>
      <c r="CT59" s="53">
        <f>+'Deuda Interna colones'!CT7</f>
        <v>21530671.806680299</v>
      </c>
      <c r="CU59" s="54">
        <f>+CT59/CT52</f>
        <v>0.73362242051297177</v>
      </c>
      <c r="CV59" s="53">
        <f>+'Deuda Interna colones'!CV7</f>
        <v>21531631.558498938</v>
      </c>
      <c r="CW59" s="54">
        <f>+CV59/CV52</f>
        <v>0.73410640526730442</v>
      </c>
      <c r="CX59" s="53">
        <f>+'Deuda Interna colones'!CX7</f>
        <v>21659268.79151646</v>
      </c>
      <c r="CY59" s="54">
        <f>+CX59/CX52</f>
        <v>0.73674116014783941</v>
      </c>
      <c r="CZ59" s="53">
        <f>+'Deuda Interna colones'!CZ7</f>
        <v>21835586.757350322</v>
      </c>
      <c r="DA59" s="54">
        <f>+CZ59/CZ52</f>
        <v>0.73938283634522661</v>
      </c>
      <c r="DB59" s="53">
        <f>+'Deuda Interna colones'!DB7</f>
        <v>22020465.832927749</v>
      </c>
      <c r="DC59" s="54">
        <f>+DB59/DB52</f>
        <v>0.74487173941770646</v>
      </c>
      <c r="DD59" s="53">
        <f>+'Deuda Interna colones'!DD7</f>
        <v>22147200.93676848</v>
      </c>
      <c r="DE59" s="54">
        <f>+DD59/DD52</f>
        <v>0.74600301369571409</v>
      </c>
      <c r="DF59" s="53">
        <f>+'Deuda Interna colones'!DF7</f>
        <v>22130473.368723165</v>
      </c>
      <c r="DG59" s="54">
        <f>+DF59/DF52</f>
        <v>0.74605795335831471</v>
      </c>
      <c r="DH59" s="75">
        <f>+'Deuda Interna colones'!DH7</f>
        <v>22109476.607539751</v>
      </c>
      <c r="DI59" s="58">
        <f>+DH59/DH52</f>
        <v>0.74637510353381153</v>
      </c>
      <c r="DJ59" s="61"/>
    </row>
    <row r="60" spans="1:114" s="26" customFormat="1" ht="12.75" customHeight="1">
      <c r="A60" s="63" t="s">
        <v>53</v>
      </c>
      <c r="B60" s="64">
        <f>+B59/B72</f>
        <v>0.50751033102592491</v>
      </c>
      <c r="C60" s="65"/>
      <c r="D60" s="66"/>
      <c r="E60" s="67"/>
      <c r="F60" s="66"/>
      <c r="G60" s="67"/>
      <c r="H60" s="66"/>
      <c r="I60" s="67"/>
      <c r="J60" s="66"/>
      <c r="K60" s="67"/>
      <c r="L60" s="66"/>
      <c r="M60" s="67"/>
      <c r="N60" s="66"/>
      <c r="O60" s="67"/>
      <c r="P60" s="66"/>
      <c r="Q60" s="67"/>
      <c r="R60" s="66"/>
      <c r="S60" s="67"/>
      <c r="T60" s="66"/>
      <c r="U60" s="67"/>
      <c r="V60" s="66"/>
      <c r="W60" s="67"/>
      <c r="X60" s="66"/>
      <c r="Y60" s="67"/>
      <c r="Z60" s="66">
        <f>+Z59/Z72</f>
        <v>0.50817862365378197</v>
      </c>
      <c r="AA60" s="67"/>
      <c r="AB60" s="66">
        <v>0</v>
      </c>
      <c r="AC60" s="67"/>
      <c r="AD60" s="66">
        <v>0</v>
      </c>
      <c r="AE60" s="67"/>
      <c r="AF60" s="64">
        <v>0</v>
      </c>
      <c r="AG60" s="65"/>
      <c r="AH60" s="64">
        <v>0</v>
      </c>
      <c r="AI60" s="65"/>
      <c r="AJ60" s="64">
        <v>0</v>
      </c>
      <c r="AK60" s="65"/>
      <c r="AL60" s="64">
        <v>0</v>
      </c>
      <c r="AM60" s="65"/>
      <c r="AN60" s="64">
        <v>0</v>
      </c>
      <c r="AO60" s="65"/>
      <c r="AP60" s="66">
        <v>0</v>
      </c>
      <c r="AQ60" s="67"/>
      <c r="AR60" s="66">
        <v>0</v>
      </c>
      <c r="AS60" s="67"/>
      <c r="AT60" s="66">
        <v>0</v>
      </c>
      <c r="AU60" s="67"/>
      <c r="AV60" s="66">
        <v>0</v>
      </c>
      <c r="AW60" s="67"/>
      <c r="AX60" s="66">
        <f>+AX59/AX72</f>
        <v>0.468952517343044</v>
      </c>
      <c r="AY60" s="67"/>
      <c r="AZ60" s="68" t="e">
        <f>+AZ59/AZ72</f>
        <v>#DIV/0!</v>
      </c>
      <c r="BA60" s="67"/>
      <c r="BB60" s="68" t="e">
        <f>+BB59/BB72</f>
        <v>#DIV/0!</v>
      </c>
      <c r="BC60" s="67"/>
      <c r="BD60" s="68" t="e">
        <f>+BD59/BD72</f>
        <v>#DIV/0!</v>
      </c>
      <c r="BE60" s="67"/>
      <c r="BF60" s="68" t="e">
        <f>+BF59/BF72</f>
        <v>#DIV/0!</v>
      </c>
      <c r="BG60" s="67"/>
      <c r="BH60" s="68" t="e">
        <f>+BH59/BH72</f>
        <v>#DIV/0!</v>
      </c>
      <c r="BI60" s="67"/>
      <c r="BJ60" s="68" t="e">
        <f>+BJ59/BJ72</f>
        <v>#DIV/0!</v>
      </c>
      <c r="BK60" s="67"/>
      <c r="BL60" s="68" t="e">
        <f>+BL59/BL72</f>
        <v>#DIV/0!</v>
      </c>
      <c r="BM60" s="67"/>
      <c r="BN60" s="68" t="e">
        <f>+BN59/BN72</f>
        <v>#DIV/0!</v>
      </c>
      <c r="BO60" s="67"/>
      <c r="BP60" s="68"/>
      <c r="BQ60" s="67"/>
      <c r="BR60" s="68"/>
      <c r="BS60" s="67"/>
      <c r="BT60" s="68"/>
      <c r="BU60" s="67"/>
      <c r="BV60" s="66">
        <f>+BV59/BV72</f>
        <v>0.45099932656988362</v>
      </c>
      <c r="BW60" s="67"/>
      <c r="BX60" s="66"/>
      <c r="BY60" s="67"/>
      <c r="BZ60" s="64"/>
      <c r="CA60" s="65"/>
      <c r="CB60" s="64"/>
      <c r="CC60" s="65"/>
      <c r="CD60" s="66"/>
      <c r="CE60" s="67"/>
      <c r="CF60" s="66"/>
      <c r="CG60" s="67"/>
      <c r="CH60" s="66"/>
      <c r="CI60" s="67"/>
      <c r="CJ60" s="66"/>
      <c r="CK60" s="67"/>
      <c r="CL60" s="66"/>
      <c r="CM60" s="67"/>
      <c r="CN60" s="66"/>
      <c r="CO60" s="67"/>
      <c r="CP60" s="66"/>
      <c r="CQ60" s="67"/>
      <c r="CR60" s="66"/>
      <c r="CS60" s="67"/>
      <c r="CT60" s="66">
        <f>+CT59/CT72</f>
        <v>0.43836428927169124</v>
      </c>
      <c r="CU60" s="67"/>
      <c r="CV60" s="66"/>
      <c r="CW60" s="67"/>
      <c r="CX60" s="66"/>
      <c r="CY60" s="67"/>
      <c r="CZ60" s="66"/>
      <c r="DA60" s="67"/>
      <c r="DB60" s="66"/>
      <c r="DC60" s="67"/>
      <c r="DD60" s="66"/>
      <c r="DE60" s="67"/>
      <c r="DF60" s="66"/>
      <c r="DG60" s="67"/>
      <c r="DH60" s="74"/>
      <c r="DI60" s="70"/>
      <c r="DJ60" s="61"/>
    </row>
    <row r="61" spans="1:114" s="26" customFormat="1" ht="12.75" customHeight="1">
      <c r="A61" s="63" t="s">
        <v>71</v>
      </c>
      <c r="B61" s="64">
        <f>+B59/B75</f>
        <v>3.9452324907719505</v>
      </c>
      <c r="C61" s="100"/>
      <c r="D61" s="66">
        <f>+D59/D75</f>
        <v>38.889826650844782</v>
      </c>
      <c r="E61" s="101"/>
      <c r="F61" s="66">
        <f>+F59/F75</f>
        <v>21.223940499243536</v>
      </c>
      <c r="G61" s="101"/>
      <c r="H61" s="66">
        <f>+H59/H75</f>
        <v>11.264604111008277</v>
      </c>
      <c r="I61" s="101"/>
      <c r="J61" s="66">
        <f>+J59/J75</f>
        <v>9.0306054994998917</v>
      </c>
      <c r="K61" s="101"/>
      <c r="L61" s="66">
        <f>+L59/L75</f>
        <v>7.5992160927386943</v>
      </c>
      <c r="M61" s="101"/>
      <c r="N61" s="66">
        <f>+N59/N75</f>
        <v>6.3858281928356666</v>
      </c>
      <c r="O61" s="101"/>
      <c r="P61" s="66">
        <f>+P59/P75</f>
        <v>5.5800682913743422</v>
      </c>
      <c r="Q61" s="101"/>
      <c r="R61" s="66">
        <f>+R59/R75</f>
        <v>5.1317399746018619</v>
      </c>
      <c r="S61" s="101"/>
      <c r="T61" s="66">
        <f>+T59/T75</f>
        <v>4.5714317867848786</v>
      </c>
      <c r="U61" s="101"/>
      <c r="V61" s="66">
        <f>+V59/V75</f>
        <v>4.1689732685963738</v>
      </c>
      <c r="W61" s="101"/>
      <c r="X61" s="66">
        <f>+X59/X75</f>
        <v>3.7432807530906627</v>
      </c>
      <c r="Y61" s="101"/>
      <c r="Z61" s="66">
        <f>+Z59/Z75</f>
        <v>3.2427500583589097</v>
      </c>
      <c r="AA61" s="101"/>
      <c r="AB61" s="66">
        <f>+AB59/AB75</f>
        <v>33.688962765438106</v>
      </c>
      <c r="AC61" s="101"/>
      <c r="AD61" s="66">
        <f>+AD59/AD75</f>
        <v>18.952396926991508</v>
      </c>
      <c r="AE61" s="101"/>
      <c r="AF61" s="64">
        <f>+AF59/AF75</f>
        <v>10.862129464124724</v>
      </c>
      <c r="AG61" s="100"/>
      <c r="AH61" s="64">
        <f>+AH59/AH75</f>
        <v>8.8500193172991342</v>
      </c>
      <c r="AI61" s="100"/>
      <c r="AJ61" s="64">
        <f>+AJ59/AJ75</f>
        <v>7.3441206888640975</v>
      </c>
      <c r="AK61" s="100"/>
      <c r="AL61" s="64">
        <f>+AL59/AL75</f>
        <v>5.9694982589643537</v>
      </c>
      <c r="AM61" s="100"/>
      <c r="AN61" s="64">
        <f>+AN59/AN75</f>
        <v>5.050327010869526</v>
      </c>
      <c r="AO61" s="100"/>
      <c r="AP61" s="66">
        <f>+AP59/AP75</f>
        <v>4.4081061227323417</v>
      </c>
      <c r="AQ61" s="101"/>
      <c r="AR61" s="66">
        <f>+AR59/AR75</f>
        <v>3.8288111135492437</v>
      </c>
      <c r="AS61" s="101"/>
      <c r="AT61" s="66">
        <f>+AT59/AT75</f>
        <v>3.5005886346098491</v>
      </c>
      <c r="AU61" s="101"/>
      <c r="AV61" s="66">
        <f>+AV59/AV75</f>
        <v>3.2405203217917102</v>
      </c>
      <c r="AW61" s="101"/>
      <c r="AX61" s="66">
        <f>+AX59/AX75</f>
        <v>2.8654246314438723</v>
      </c>
      <c r="AY61" s="101"/>
      <c r="AZ61" s="66">
        <f>+AZ59/AZ75</f>
        <v>31.165130441432645</v>
      </c>
      <c r="BA61" s="101"/>
      <c r="BB61" s="66">
        <f>+BB59/BB75</f>
        <v>18.441639376704568</v>
      </c>
      <c r="BC61" s="101"/>
      <c r="BD61" s="66">
        <f>+BD59/BD75</f>
        <v>10.582257134272517</v>
      </c>
      <c r="BE61" s="101"/>
      <c r="BF61" s="66">
        <f>+BF59/BF75</f>
        <v>8.6318410393452751</v>
      </c>
      <c r="BG61" s="101"/>
      <c r="BH61" s="66">
        <f>+BH59/BH75</f>
        <v>7.195357805389814</v>
      </c>
      <c r="BI61" s="101"/>
      <c r="BJ61" s="66">
        <f>+BJ59/BJ75</f>
        <v>5.9236458473372338</v>
      </c>
      <c r="BK61" s="101"/>
      <c r="BL61" s="66">
        <f>+BL59/BL75</f>
        <v>5.1025266003662129</v>
      </c>
      <c r="BM61" s="101"/>
      <c r="BN61" s="66">
        <f>+BN59/BN75</f>
        <v>4.5673470977581623</v>
      </c>
      <c r="BO61" s="101"/>
      <c r="BP61" s="66">
        <f>+BP59/BP75</f>
        <v>4.0083468346092754</v>
      </c>
      <c r="BQ61" s="101"/>
      <c r="BR61" s="66">
        <f>+BR59/BR75</f>
        <v>3.6531969971754963</v>
      </c>
      <c r="BS61" s="101"/>
      <c r="BT61" s="66">
        <f>+BT59/BT75</f>
        <v>3.3276293547672098</v>
      </c>
      <c r="BU61" s="101"/>
      <c r="BV61" s="66">
        <f>+BV59/BV75</f>
        <v>2.9580561280226774</v>
      </c>
      <c r="BW61" s="101"/>
      <c r="BX61" s="66">
        <f>+BX59/BX75</f>
        <v>31.48728466534363</v>
      </c>
      <c r="BY61" s="101"/>
      <c r="BZ61" s="64">
        <f>+BZ59/BZ75</f>
        <v>31.327922759023423</v>
      </c>
      <c r="CA61" s="100"/>
      <c r="CB61" s="64">
        <f>+CB59/CB75</f>
        <v>18.106770999398403</v>
      </c>
      <c r="CC61" s="100"/>
      <c r="CD61" s="66">
        <f>+CD59/CD75</f>
        <v>8.4163051533305175</v>
      </c>
      <c r="CE61" s="101"/>
      <c r="CF61" s="66">
        <f>+CF59/CF75</f>
        <v>7.0298417345379711</v>
      </c>
      <c r="CG61" s="101"/>
      <c r="CH61" s="66">
        <f>+CH59/CH75</f>
        <v>5.6333554428403234</v>
      </c>
      <c r="CI61" s="101"/>
      <c r="CJ61" s="66">
        <f>+CJ59/CJ75</f>
        <v>4.9151693869467712</v>
      </c>
      <c r="CK61" s="101"/>
      <c r="CL61" s="66">
        <f>+CL59/CL75</f>
        <v>4.4412619157667139</v>
      </c>
      <c r="CM61" s="101"/>
      <c r="CN61" s="66">
        <f>+CN59/CN75</f>
        <v>3.8916612266508572</v>
      </c>
      <c r="CO61" s="101"/>
      <c r="CP61" s="66">
        <f>+CP59/CP75</f>
        <v>3.5336832397586631</v>
      </c>
      <c r="CQ61" s="101"/>
      <c r="CR61" s="66">
        <f>+CR59/CR75</f>
        <v>3.2704427509435074</v>
      </c>
      <c r="CS61" s="101"/>
      <c r="CT61" s="66">
        <f>+CT59/CT75</f>
        <v>2.9085834973628621</v>
      </c>
      <c r="CU61" s="101"/>
      <c r="CV61" s="66">
        <f>+CV59/CV75</f>
        <v>30.840723726073101</v>
      </c>
      <c r="CW61" s="101"/>
      <c r="CX61" s="66">
        <f>+CX59/CX75</f>
        <v>18.050237794445646</v>
      </c>
      <c r="CY61" s="101"/>
      <c r="CZ61" s="66">
        <f>+CZ59/CZ75</f>
        <v>10.796460649606244</v>
      </c>
      <c r="DA61" s="101"/>
      <c r="DB61" s="66">
        <f>+DB59/DB75</f>
        <v>8.5498504751465187</v>
      </c>
      <c r="DC61" s="101"/>
      <c r="DD61" s="66">
        <f>+DD59/DD75</f>
        <v>7.1270273741988808</v>
      </c>
      <c r="DE61" s="101"/>
      <c r="DF61" s="66">
        <f>+DF59/DF75</f>
        <v>5.8656579159044515</v>
      </c>
      <c r="DG61" s="101"/>
      <c r="DH61" s="74">
        <f>+DH59/DH75</f>
        <v>5.8600927471711923</v>
      </c>
      <c r="DI61" s="102"/>
      <c r="DJ61" s="61"/>
    </row>
    <row r="62" spans="1:114" s="26" customFormat="1" ht="12.75" customHeight="1">
      <c r="A62" s="63" t="s">
        <v>75</v>
      </c>
      <c r="B62" s="64">
        <f>+B59/B76</f>
        <v>4.2663701134159675</v>
      </c>
      <c r="C62" s="100"/>
      <c r="D62" s="66">
        <f>+D59/D76</f>
        <v>41.508681459924098</v>
      </c>
      <c r="E62" s="101"/>
      <c r="F62" s="66">
        <f>+F59/F76</f>
        <v>24.044368722035372</v>
      </c>
      <c r="G62" s="101"/>
      <c r="H62" s="66">
        <f>+H59/H76</f>
        <v>13.336614768889476</v>
      </c>
      <c r="I62" s="101"/>
      <c r="J62" s="66">
        <f>+J59/J76</f>
        <v>10.640950471959185</v>
      </c>
      <c r="K62" s="101"/>
      <c r="L62" s="66">
        <f>+L59/L76</f>
        <v>8.8929826754210719</v>
      </c>
      <c r="M62" s="101"/>
      <c r="N62" s="66">
        <f>+N59/N76</f>
        <v>7.4010347272722363</v>
      </c>
      <c r="O62" s="101"/>
      <c r="P62" s="66">
        <f>+P59/P76</f>
        <v>6.4414659317867224</v>
      </c>
      <c r="Q62" s="101"/>
      <c r="R62" s="66">
        <f>+R59/R76</f>
        <v>5.9185380060548836</v>
      </c>
      <c r="S62" s="101"/>
      <c r="T62" s="66">
        <f>+T59/T76</f>
        <v>5.2331352601870824</v>
      </c>
      <c r="U62" s="101"/>
      <c r="V62" s="66">
        <f>+V59/V76</f>
        <v>4.7664931711454921</v>
      </c>
      <c r="W62" s="101"/>
      <c r="X62" s="66">
        <f>+X59/X76</f>
        <v>4.2716430875200775</v>
      </c>
      <c r="Y62" s="101"/>
      <c r="Z62" s="66">
        <f>+Z59/Z76</f>
        <v>3.6816769760255181</v>
      </c>
      <c r="AA62" s="101"/>
      <c r="AB62" s="66">
        <f>+AB59/AB76</f>
        <v>37.935884243918991</v>
      </c>
      <c r="AC62" s="101"/>
      <c r="AD62" s="66">
        <f>+AD59/AD76</f>
        <v>21.329773250803807</v>
      </c>
      <c r="AE62" s="101"/>
      <c r="AF62" s="64">
        <f>+AF59/AF76</f>
        <v>12.114253413474911</v>
      </c>
      <c r="AG62" s="100"/>
      <c r="AH62" s="64">
        <f>+AH59/AH76</f>
        <v>10.00771291334598</v>
      </c>
      <c r="AI62" s="100"/>
      <c r="AJ62" s="64">
        <f>+AJ59/AJ76</f>
        <v>8.5769235629636462</v>
      </c>
      <c r="AK62" s="100"/>
      <c r="AL62" s="64">
        <f>+AL59/AL76</f>
        <v>6.9296630914998643</v>
      </c>
      <c r="AM62" s="100"/>
      <c r="AN62" s="64">
        <f>+AN59/AN76</f>
        <v>5.8243421289113986</v>
      </c>
      <c r="AO62" s="100"/>
      <c r="AP62" s="66">
        <f>+AP59/AP76</f>
        <v>5.2616479295549903</v>
      </c>
      <c r="AQ62" s="101"/>
      <c r="AR62" s="66">
        <f>+AR59/AR76</f>
        <v>4.5408613242739957</v>
      </c>
      <c r="AS62" s="101"/>
      <c r="AT62" s="66">
        <f>+AT59/AT76</f>
        <v>4.1292007219737785</v>
      </c>
      <c r="AU62" s="101"/>
      <c r="AV62" s="66">
        <f>+AV59/AV76</f>
        <v>3.8059512630353116</v>
      </c>
      <c r="AW62" s="101"/>
      <c r="AX62" s="66">
        <f>+AX59/AX76</f>
        <v>3.3292564015597552</v>
      </c>
      <c r="AY62" s="101"/>
      <c r="AZ62" s="66">
        <f>+AZ59/AZ76</f>
        <v>35.153224677000082</v>
      </c>
      <c r="BA62" s="101"/>
      <c r="BB62" s="66">
        <f>+BB59/BB76</f>
        <v>20.822488922571914</v>
      </c>
      <c r="BC62" s="101"/>
      <c r="BD62" s="66">
        <f>+BD59/BD76</f>
        <v>11.745118596090043</v>
      </c>
      <c r="BE62" s="101"/>
      <c r="BF62" s="66">
        <f>+BF59/BF76</f>
        <v>9.6237217521423108</v>
      </c>
      <c r="BG62" s="101"/>
      <c r="BH62" s="66">
        <f>+BH59/BH76</f>
        <v>8.0375041101244307</v>
      </c>
      <c r="BI62" s="101"/>
      <c r="BJ62" s="66">
        <f>+BJ59/BJ76</f>
        <v>6.6067834652744635</v>
      </c>
      <c r="BK62" s="101"/>
      <c r="BL62" s="66">
        <f>+BL59/BL76</f>
        <v>5.6997607937356483</v>
      </c>
      <c r="BM62" s="101"/>
      <c r="BN62" s="66">
        <f>+BN59/BN76</f>
        <v>5.1079175428061214</v>
      </c>
      <c r="BO62" s="101"/>
      <c r="BP62" s="66">
        <f>+BP59/BP76</f>
        <v>4.4738773901602116</v>
      </c>
      <c r="BQ62" s="101"/>
      <c r="BR62" s="66">
        <f>+BR59/BR76</f>
        <v>4.0793116408242485</v>
      </c>
      <c r="BS62" s="101"/>
      <c r="BT62" s="66">
        <f>+BT59/BT76</f>
        <v>3.7249375410273173</v>
      </c>
      <c r="BU62" s="101"/>
      <c r="BV62" s="66">
        <f>+BV59/BV76</f>
        <v>3.3042297740322013</v>
      </c>
      <c r="BW62" s="101"/>
      <c r="BX62" s="66">
        <f>+BX59/BX76</f>
        <v>35.807889586781627</v>
      </c>
      <c r="BY62" s="101"/>
      <c r="BZ62" s="64">
        <f>+BZ59/BZ76</f>
        <v>35.626660445987099</v>
      </c>
      <c r="CA62" s="100"/>
      <c r="CB62" s="64">
        <f>+CB59/CB76</f>
        <v>20.444388422147565</v>
      </c>
      <c r="CC62" s="100"/>
      <c r="CD62" s="66">
        <f>+CD59/CD76</f>
        <v>9.4640904450857111</v>
      </c>
      <c r="CE62" s="101"/>
      <c r="CF62" s="66">
        <f>+CF59/CF76</f>
        <v>7.9218685499523147</v>
      </c>
      <c r="CG62" s="101"/>
      <c r="CH62" s="66">
        <f>+CH59/CH76</f>
        <v>6.3414096115992775</v>
      </c>
      <c r="CI62" s="101"/>
      <c r="CJ62" s="66">
        <f>+CJ59/CJ76</f>
        <v>5.5316923849081858</v>
      </c>
      <c r="CK62" s="101"/>
      <c r="CL62" s="66">
        <f>+CL59/CL76</f>
        <v>5.0085714526174216</v>
      </c>
      <c r="CM62" s="101"/>
      <c r="CN62" s="66">
        <f>+CN59/CN76</f>
        <v>4.3986203480475945</v>
      </c>
      <c r="CO62" s="101"/>
      <c r="CP62" s="66">
        <f>+CP59/CP76</f>
        <v>3.9874384661016311</v>
      </c>
      <c r="CQ62" s="101"/>
      <c r="CR62" s="66">
        <f>+CR59/CR76</f>
        <v>3.6938381930595874</v>
      </c>
      <c r="CS62" s="101"/>
      <c r="CT62" s="66">
        <f>+CT59/CT76</f>
        <v>3.2737545784960629</v>
      </c>
      <c r="CU62" s="101"/>
      <c r="CV62" s="66">
        <f>+CV59/CV76</f>
        <v>34.969267621036138</v>
      </c>
      <c r="CW62" s="101"/>
      <c r="CX62" s="66">
        <f>+CX59/CX76</f>
        <v>20.533188840796633</v>
      </c>
      <c r="CY62" s="101"/>
      <c r="CZ62" s="66">
        <f>+CZ59/CZ76</f>
        <v>12.109453150999876</v>
      </c>
      <c r="DA62" s="101"/>
      <c r="DB62" s="66">
        <f>+DB59/DB76</f>
        <v>9.6161731137839315</v>
      </c>
      <c r="DC62" s="101"/>
      <c r="DD62" s="66">
        <f>+DD59/DD76</f>
        <v>8.035605977597621</v>
      </c>
      <c r="DE62" s="101"/>
      <c r="DF62" s="66">
        <f>+DF59/DF76</f>
        <v>6.5933437841485132</v>
      </c>
      <c r="DG62" s="101"/>
      <c r="DH62" s="74">
        <f>+DH59/DH76</f>
        <v>6.5870882078429664</v>
      </c>
      <c r="DI62" s="102"/>
      <c r="DJ62" s="61"/>
    </row>
    <row r="63" spans="1:114" s="26" customFormat="1" ht="12.75" customHeight="1">
      <c r="A63" s="63" t="s">
        <v>72</v>
      </c>
      <c r="B63" s="64">
        <f>+B59/B77</f>
        <v>2.4109763622914904</v>
      </c>
      <c r="C63" s="100"/>
      <c r="D63" s="66">
        <f>+D59/D77</f>
        <v>28.167525586635421</v>
      </c>
      <c r="E63" s="101"/>
      <c r="F63" s="66">
        <f>+F59/F77</f>
        <v>14.099686302681629</v>
      </c>
      <c r="G63" s="101"/>
      <c r="H63" s="66">
        <f>+H59/H77</f>
        <v>9.1420410271690091</v>
      </c>
      <c r="I63" s="101"/>
      <c r="J63" s="66">
        <f>+J59/J77</f>
        <v>7.4262467917351467</v>
      </c>
      <c r="K63" s="101"/>
      <c r="L63" s="66">
        <f>+L59/L77</f>
        <v>6.1474288919558173</v>
      </c>
      <c r="M63" s="101"/>
      <c r="N63" s="66">
        <f>+N59/N77</f>
        <v>5.1531979290591483</v>
      </c>
      <c r="O63" s="101"/>
      <c r="P63" s="66">
        <f>+P59/P77</f>
        <v>4.3868121274952694</v>
      </c>
      <c r="Q63" s="101"/>
      <c r="R63" s="66">
        <f>+R59/R77</f>
        <v>3.856511520089613</v>
      </c>
      <c r="S63" s="101"/>
      <c r="T63" s="66">
        <f>+T59/T77</f>
        <v>3.44151217715828</v>
      </c>
      <c r="U63" s="101"/>
      <c r="V63" s="66">
        <f>+V59/V77</f>
        <v>3.191526708412757</v>
      </c>
      <c r="W63" s="101"/>
      <c r="X63" s="66">
        <f>+X59/X77</f>
        <v>2.8735377655865881</v>
      </c>
      <c r="Y63" s="101"/>
      <c r="Z63" s="66">
        <f>+Z59/Z77</f>
        <v>2.4586754926675356</v>
      </c>
      <c r="AA63" s="101"/>
      <c r="AB63" s="66">
        <f>+AB59/AB77</f>
        <v>28.192807753563763</v>
      </c>
      <c r="AC63" s="101"/>
      <c r="AD63" s="66">
        <f>+AD59/AD77</f>
        <v>13.615222766335808</v>
      </c>
      <c r="AE63" s="101"/>
      <c r="AF63" s="64">
        <f>+AF59/AF77</f>
        <v>9.2766778792526772</v>
      </c>
      <c r="AG63" s="100"/>
      <c r="AH63" s="64">
        <f>+AH59/AH77</f>
        <v>7.6786642817987127</v>
      </c>
      <c r="AI63" s="100"/>
      <c r="AJ63" s="64">
        <f>+AJ59/AJ77</f>
        <v>6.5522251346360854</v>
      </c>
      <c r="AK63" s="100"/>
      <c r="AL63" s="64">
        <f>+AL59/AL77</f>
        <v>5.3056564669640629</v>
      </c>
      <c r="AM63" s="100"/>
      <c r="AN63" s="64">
        <f>+AN59/AN77</f>
        <v>4.5067549736717556</v>
      </c>
      <c r="AO63" s="100"/>
      <c r="AP63" s="66">
        <f>+AP59/AP77</f>
        <v>3.8723133467112341</v>
      </c>
      <c r="AQ63" s="101"/>
      <c r="AR63" s="66">
        <f>+AR59/AR77</f>
        <v>3.3619465894735541</v>
      </c>
      <c r="AS63" s="101"/>
      <c r="AT63" s="66">
        <f>+AT59/AT77</f>
        <v>3.0851480595729295</v>
      </c>
      <c r="AU63" s="101"/>
      <c r="AV63" s="66">
        <f>+AV59/AV77</f>
        <v>2.8535374799049387</v>
      </c>
      <c r="AW63" s="101"/>
      <c r="AX63" s="66">
        <f>+AX59/AX77</f>
        <v>2.4845069718483437</v>
      </c>
      <c r="AY63" s="101"/>
      <c r="AZ63" s="66">
        <f>+AZ59/AZ77</f>
        <v>27.853733273626084</v>
      </c>
      <c r="BA63" s="101"/>
      <c r="BB63" s="66">
        <f>+BB59/BB77</f>
        <v>14.180746229183036</v>
      </c>
      <c r="BC63" s="101"/>
      <c r="BD63" s="66">
        <f>+BD59/BD77</f>
        <v>9.4055519012851896</v>
      </c>
      <c r="BE63" s="101"/>
      <c r="BF63" s="66">
        <f>+BF59/BF77</f>
        <v>7.6562629180720911</v>
      </c>
      <c r="BG63" s="101"/>
      <c r="BH63" s="66">
        <f>+BH59/BH77</f>
        <v>6.3615977108947979</v>
      </c>
      <c r="BI63" s="101"/>
      <c r="BJ63" s="66">
        <f>+BJ59/BJ77</f>
        <v>5.3192414363034084</v>
      </c>
      <c r="BK63" s="101"/>
      <c r="BL63" s="66">
        <f>+BL59/BL77</f>
        <v>4.4561339807939504</v>
      </c>
      <c r="BM63" s="101"/>
      <c r="BN63" s="66">
        <f>+BN59/BN77</f>
        <v>3.791891488525128</v>
      </c>
      <c r="BO63" s="101"/>
      <c r="BP63" s="66">
        <f>+BP59/BP77</f>
        <v>3.3513813086176616</v>
      </c>
      <c r="BQ63" s="101"/>
      <c r="BR63" s="66">
        <f>+BR59/BR77</f>
        <v>3.0472049126358645</v>
      </c>
      <c r="BS63" s="101"/>
      <c r="BT63" s="66">
        <f>+BT59/BT77</f>
        <v>2.7996291421136412</v>
      </c>
      <c r="BU63" s="101"/>
      <c r="BV63" s="66">
        <f>+BV59/BV77</f>
        <v>2.4354883786873089</v>
      </c>
      <c r="BW63" s="101"/>
      <c r="BX63" s="66">
        <f>+BX59/BX77</f>
        <v>27.359873166791616</v>
      </c>
      <c r="BY63" s="101"/>
      <c r="BZ63" s="64">
        <f>+BZ59/BZ77</f>
        <v>27.221400713835454</v>
      </c>
      <c r="CA63" s="100"/>
      <c r="CB63" s="64">
        <f>+CB59/CB77</f>
        <v>13.923248325566311</v>
      </c>
      <c r="CC63" s="100"/>
      <c r="CD63" s="66">
        <f>+CD59/CD77</f>
        <v>6.9084106396598788</v>
      </c>
      <c r="CE63" s="101"/>
      <c r="CF63" s="66">
        <f>+CF59/CF77</f>
        <v>5.7647932484108937</v>
      </c>
      <c r="CG63" s="101"/>
      <c r="CH63" s="66">
        <f>+CH59/CH77</f>
        <v>4.7194012692851546</v>
      </c>
      <c r="CI63" s="101"/>
      <c r="CJ63" s="66">
        <f>+CJ59/CJ77</f>
        <v>4.0530509114738891</v>
      </c>
      <c r="CK63" s="101"/>
      <c r="CL63" s="66">
        <f>+CL59/CL77</f>
        <v>3.5173411014595604</v>
      </c>
      <c r="CM63" s="101"/>
      <c r="CN63" s="66">
        <f>+CN59/CN77</f>
        <v>3.1213768416389063</v>
      </c>
      <c r="CO63" s="101"/>
      <c r="CP63" s="66">
        <f>+CP59/CP77</f>
        <v>2.8609936674241068</v>
      </c>
      <c r="CQ63" s="101"/>
      <c r="CR63" s="66">
        <f>+CR59/CR77</f>
        <v>2.6346039164383916</v>
      </c>
      <c r="CS63" s="101"/>
      <c r="CT63" s="66">
        <f>+CT59/CT77</f>
        <v>2.3241814904613602</v>
      </c>
      <c r="CU63" s="101"/>
      <c r="CV63" s="66">
        <f>+CV59/CV77</f>
        <v>27.500005327202334</v>
      </c>
      <c r="CW63" s="101"/>
      <c r="CX63" s="66">
        <f>+CX59/CX77</f>
        <v>13.579986823966214</v>
      </c>
      <c r="CY63" s="101"/>
      <c r="CZ63" s="66">
        <f>+CZ59/CZ77</f>
        <v>9.1472553931211777</v>
      </c>
      <c r="DA63" s="101"/>
      <c r="DB63" s="66">
        <f>+DB59/DB77</f>
        <v>7.3191820025184056</v>
      </c>
      <c r="DC63" s="101"/>
      <c r="DD63" s="66">
        <f>+DD59/DD77</f>
        <v>6.0190421038272079</v>
      </c>
      <c r="DE63" s="101"/>
      <c r="DF63" s="66">
        <f>+DF59/DF77</f>
        <v>5.0398166571110776</v>
      </c>
      <c r="DG63" s="101"/>
      <c r="DH63" s="74">
        <f>+DH59/DH77</f>
        <v>5.0350350229817726</v>
      </c>
      <c r="DI63" s="102"/>
      <c r="DJ63" s="61"/>
    </row>
    <row r="64" spans="1:114" s="26" customFormat="1">
      <c r="A64" s="63"/>
      <c r="B64" s="64"/>
      <c r="C64" s="100"/>
      <c r="D64" s="66"/>
      <c r="E64" s="101"/>
      <c r="F64" s="66"/>
      <c r="G64" s="101"/>
      <c r="H64" s="66"/>
      <c r="I64" s="101"/>
      <c r="J64" s="66"/>
      <c r="K64" s="101"/>
      <c r="L64" s="66"/>
      <c r="M64" s="101"/>
      <c r="N64" s="66"/>
      <c r="O64" s="101"/>
      <c r="P64" s="66"/>
      <c r="Q64" s="101"/>
      <c r="R64" s="66"/>
      <c r="S64" s="101"/>
      <c r="T64" s="66"/>
      <c r="U64" s="101"/>
      <c r="V64" s="66"/>
      <c r="W64" s="101"/>
      <c r="X64" s="66"/>
      <c r="Y64" s="101"/>
      <c r="Z64" s="66"/>
      <c r="AA64" s="101"/>
      <c r="AB64" s="66"/>
      <c r="AC64" s="101"/>
      <c r="AD64" s="66"/>
      <c r="AE64" s="101"/>
      <c r="AF64" s="64"/>
      <c r="AG64" s="100"/>
      <c r="AH64" s="64"/>
      <c r="AI64" s="100"/>
      <c r="AJ64" s="64"/>
      <c r="AK64" s="100"/>
      <c r="AL64" s="64"/>
      <c r="AM64" s="100"/>
      <c r="AN64" s="64"/>
      <c r="AO64" s="100"/>
      <c r="AP64" s="66"/>
      <c r="AQ64" s="101"/>
      <c r="AR64" s="66"/>
      <c r="AS64" s="101"/>
      <c r="AT64" s="66"/>
      <c r="AU64" s="101"/>
      <c r="AV64" s="66"/>
      <c r="AW64" s="101"/>
      <c r="AX64" s="66"/>
      <c r="AY64" s="101"/>
      <c r="AZ64" s="66"/>
      <c r="BA64" s="101"/>
      <c r="BB64" s="66"/>
      <c r="BC64" s="101"/>
      <c r="BD64" s="66"/>
      <c r="BE64" s="101"/>
      <c r="BF64" s="66"/>
      <c r="BG64" s="101"/>
      <c r="BH64" s="66"/>
      <c r="BI64" s="101"/>
      <c r="BJ64" s="66"/>
      <c r="BK64" s="101"/>
      <c r="BL64" s="66"/>
      <c r="BM64" s="101"/>
      <c r="BN64" s="66"/>
      <c r="BO64" s="101"/>
      <c r="BP64" s="66"/>
      <c r="BQ64" s="101"/>
      <c r="BR64" s="66"/>
      <c r="BS64" s="101"/>
      <c r="BT64" s="66"/>
      <c r="BU64" s="101"/>
      <c r="BV64" s="66"/>
      <c r="BW64" s="101"/>
      <c r="BX64" s="66"/>
      <c r="BY64" s="101"/>
      <c r="BZ64" s="64"/>
      <c r="CA64" s="100"/>
      <c r="CB64" s="64"/>
      <c r="CC64" s="100"/>
      <c r="CD64" s="66"/>
      <c r="CE64" s="101"/>
      <c r="CF64" s="66"/>
      <c r="CG64" s="101"/>
      <c r="CH64" s="66"/>
      <c r="CI64" s="101"/>
      <c r="CJ64" s="66"/>
      <c r="CK64" s="101"/>
      <c r="CL64" s="66"/>
      <c r="CM64" s="101"/>
      <c r="CN64" s="66"/>
      <c r="CO64" s="101"/>
      <c r="CP64" s="66"/>
      <c r="CQ64" s="101"/>
      <c r="CR64" s="66"/>
      <c r="CS64" s="101"/>
      <c r="CT64" s="66"/>
      <c r="CU64" s="101"/>
      <c r="CV64" s="66"/>
      <c r="CW64" s="101"/>
      <c r="CX64" s="66"/>
      <c r="CY64" s="101"/>
      <c r="CZ64" s="66"/>
      <c r="DA64" s="101"/>
      <c r="DB64" s="66"/>
      <c r="DC64" s="101"/>
      <c r="DD64" s="66"/>
      <c r="DE64" s="101"/>
      <c r="DF64" s="66"/>
      <c r="DG64" s="101"/>
      <c r="DH64" s="74"/>
      <c r="DI64" s="102"/>
      <c r="DJ64" s="61"/>
    </row>
    <row r="65" spans="1:114" s="90" customFormat="1">
      <c r="A65" s="50" t="s">
        <v>77</v>
      </c>
      <c r="B65" s="51">
        <f>+'Deuda Externa dólares'!B65*'Deuda Externa colones'!B91</f>
        <v>5897810.0150988149</v>
      </c>
      <c r="C65" s="52">
        <f>+B65/B52</f>
        <v>0.24152026509835267</v>
      </c>
      <c r="D65" s="53">
        <f>+'Deuda Externa dólares'!D65*'Deuda Externa colones'!D91</f>
        <v>5890297.7499740673</v>
      </c>
      <c r="E65" s="54">
        <f>+D65/D52</f>
        <v>0.23824905185996903</v>
      </c>
      <c r="F65" s="53">
        <f>+'Deuda Externa dólares'!F65*'Deuda Externa colones'!F91</f>
        <v>5906935.5967899421</v>
      </c>
      <c r="G65" s="54">
        <f>+F65/F52</f>
        <v>0.23502892143117787</v>
      </c>
      <c r="H65" s="53">
        <f>+'Deuda Externa dólares'!H65*'Deuda Externa colones'!H91</f>
        <v>5876896.4007929834</v>
      </c>
      <c r="I65" s="54">
        <f>+H65/H52</f>
        <v>0.2315190056897635</v>
      </c>
      <c r="J65" s="53">
        <f>+'Deuda Externa dólares'!J65*'Deuda Externa colones'!J91</f>
        <v>5903486.0014987448</v>
      </c>
      <c r="K65" s="54">
        <f>+J65/J52</f>
        <v>0.23007582723053693</v>
      </c>
      <c r="L65" s="53">
        <f>+'Deuda Externa dólares'!L65*'Deuda Externa colones'!L91</f>
        <v>5977441.4371057525</v>
      </c>
      <c r="M65" s="54">
        <f>+L65/L52</f>
        <v>0.23172740150335025</v>
      </c>
      <c r="N65" s="53">
        <f>+'Deuda Externa dólares'!N65*'Deuda Externa colones'!N91</f>
        <v>6166594.8876216616</v>
      </c>
      <c r="O65" s="54">
        <f>+N65/N52</f>
        <v>0.23512667978099794</v>
      </c>
      <c r="P65" s="53">
        <f>+'Deuda Externa dólares'!P65*'Deuda Externa colones'!P91</f>
        <v>6368351.6042210264</v>
      </c>
      <c r="Q65" s="54">
        <f>+P65/P52</f>
        <v>0.24136350968275982</v>
      </c>
      <c r="R65" s="53">
        <f>+'Deuda Externa dólares'!R65*'Deuda Externa colones'!R91</f>
        <v>6407653.3083475651</v>
      </c>
      <c r="S65" s="54">
        <f>+R65/R52</f>
        <v>0.23704135988935382</v>
      </c>
      <c r="T65" s="53">
        <f>+'Deuda Externa dólares'!T65*'Deuda Externa colones'!T91</f>
        <v>6421421.8020215277</v>
      </c>
      <c r="U65" s="54">
        <f>+T65/T52</f>
        <v>0.23596246356266187</v>
      </c>
      <c r="V65" s="53">
        <f>+'Deuda Externa dólares'!V65*'Deuda Externa colones'!V91</f>
        <v>6533402.1903504534</v>
      </c>
      <c r="W65" s="54">
        <f>+V65/V52</f>
        <v>0.23733897861923764</v>
      </c>
      <c r="X65" s="53">
        <f>+'Deuda Externa dólares'!X65*'Deuda Externa colones'!X91</f>
        <v>6435401.2981317472</v>
      </c>
      <c r="Y65" s="54">
        <f>+X65/X52</f>
        <v>0.23750664536305424</v>
      </c>
      <c r="Z65" s="53">
        <f>+'Deuda Externa dólares'!Z65*'Deuda Externa colones'!Z91</f>
        <v>6778859.1350695277</v>
      </c>
      <c r="AA65" s="54">
        <f>+Z65/Z52</f>
        <v>0.24856490240814547</v>
      </c>
      <c r="AB65" s="53">
        <f>+'Deuda Externa dólares'!AB65*'Deuda Externa colones'!AB91</f>
        <v>6848624.9916771594</v>
      </c>
      <c r="AC65" s="54">
        <f>+AB65/AB52</f>
        <v>0.24924102805812759</v>
      </c>
      <c r="AD65" s="53">
        <f>+'Deuda Externa dólares'!AD65*'Deuda Externa colones'!AD91</f>
        <v>6838898.8567232797</v>
      </c>
      <c r="AE65" s="54">
        <f>+AD65/AD52</f>
        <v>0.24663518332446968</v>
      </c>
      <c r="AF65" s="51">
        <f>+'Deuda Externa dólares'!AF65*'Deuda Externa colones'!AF91</f>
        <v>7400702.3778302735</v>
      </c>
      <c r="AG65" s="52">
        <f>+AF65/AF52</f>
        <v>0.26019057024638526</v>
      </c>
      <c r="AH65" s="51">
        <f>+'Deuda Externa dólares'!AH65*'Deuda Externa colones'!AH91</f>
        <v>7579418.4206016287</v>
      </c>
      <c r="AI65" s="52">
        <f>+AH65/AH52</f>
        <v>0.26385215016461616</v>
      </c>
      <c r="AJ65" s="51">
        <f>+'Deuda Externa dólares'!AJ65*'Deuda Externa colones'!AJ91</f>
        <v>7813188.8559055561</v>
      </c>
      <c r="AK65" s="52">
        <f>+AJ65/AJ52</f>
        <v>0.26950586634504303</v>
      </c>
      <c r="AL65" s="51">
        <f>+'Deuda Externa dólares'!AL65*'Deuda Externa colones'!AL91</f>
        <v>7836595.6625104006</v>
      </c>
      <c r="AM65" s="52">
        <f>+AL65/AL52</f>
        <v>0.27102869526230805</v>
      </c>
      <c r="AN65" s="51">
        <f>+'Deuda Externa dólares'!AN65*'Deuda Externa colones'!AN91</f>
        <v>7810755.6497910712</v>
      </c>
      <c r="AO65" s="52">
        <f>+AN65/AN52</f>
        <v>0.27296840606083556</v>
      </c>
      <c r="AP65" s="53">
        <f>+'Deuda Externa dólares'!AP65*'Deuda Externa colones'!AP91</f>
        <v>7666033.902471412</v>
      </c>
      <c r="AQ65" s="54">
        <f>+AP65/AP52</f>
        <v>0.26580313862107618</v>
      </c>
      <c r="AR65" s="53">
        <f>+'Deuda Externa dólares'!AR65*'Deuda Externa colones'!AR91</f>
        <v>7319228.3342335885</v>
      </c>
      <c r="AS65" s="54">
        <f>+AR65/AR52</f>
        <v>0.25928173807676519</v>
      </c>
      <c r="AT65" s="53">
        <f>+'Deuda Externa dólares'!AT65*'Deuda Externa colones'!AT91</f>
        <v>7254247.5957117844</v>
      </c>
      <c r="AU65" s="54">
        <f>+AT65/AT52</f>
        <v>0.25726979752417212</v>
      </c>
      <c r="AV65" s="53">
        <f>+'Deuda Externa dólares'!AV65*'Deuda Externa colones'!AV91</f>
        <v>7275103.3896893226</v>
      </c>
      <c r="AW65" s="54">
        <f>+AV65/AV52</f>
        <v>0.25643260832631726</v>
      </c>
      <c r="AX65" s="53">
        <f>+'Deuda Externa dólares'!AX65*'Deuda Externa colones'!AX91</f>
        <v>7209746.450000233</v>
      </c>
      <c r="AY65" s="54">
        <f>+AX65/AX52</f>
        <v>0.25545168217850134</v>
      </c>
      <c r="AZ65" s="53">
        <f>+'Deuda Externa dólares'!AZ65*'Deuda Externa colones'!AZ91</f>
        <v>6182613.173972236</v>
      </c>
      <c r="BA65" s="54">
        <f>+AZ65/AZ52</f>
        <v>0.22661955701260103</v>
      </c>
      <c r="BB65" s="53">
        <f>+'Deuda Externa dólares'!BB65*'Deuda Externa colones'!BB91</f>
        <v>6232099.2863362413</v>
      </c>
      <c r="BC65" s="54">
        <f>+BB65/BB52</f>
        <v>0.22656770070129298</v>
      </c>
      <c r="BD65" s="53">
        <f>+'Deuda Externa dólares'!BD65*'Deuda Externa colones'!BD91</f>
        <v>6022011.1268389998</v>
      </c>
      <c r="BE65" s="54">
        <f>+BD65/BD52</f>
        <v>0.22029858541326489</v>
      </c>
      <c r="BF65" s="53">
        <f>+'Deuda Externa dólares'!BF65*'Deuda Externa colones'!BF91</f>
        <v>6896016.9212664505</v>
      </c>
      <c r="BG65" s="54">
        <f>+BF65/BF52</f>
        <v>0.24181031638911812</v>
      </c>
      <c r="BH65" s="53">
        <f>+'Deuda Externa dólares'!BH65*'Deuda Externa colones'!BH91</f>
        <v>6845268.0400275365</v>
      </c>
      <c r="BI65" s="54">
        <f>+BH65/BH52</f>
        <v>0.23956746020585962</v>
      </c>
      <c r="BJ65" s="53">
        <f>+'Deuda Externa dólares'!BJ65*'Deuda Externa colones'!BJ91</f>
        <v>6894077.1809923947</v>
      </c>
      <c r="BK65" s="54">
        <f>+BJ65/BJ52</f>
        <v>0.24077217446558227</v>
      </c>
      <c r="BL65" s="53">
        <f>+'Deuda Externa dólares'!BL65*'Deuda Externa colones'!BL91</f>
        <v>7047965.8330138335</v>
      </c>
      <c r="BM65" s="54">
        <f>+BL65/BL52</f>
        <v>0.24731385936902944</v>
      </c>
      <c r="BN65" s="53">
        <f>+'Deuda Externa dólares'!BN65*'Deuda Externa colones'!BN91</f>
        <v>6915373.8742703469</v>
      </c>
      <c r="BO65" s="54">
        <f>+BN65/BN52</f>
        <v>0.24397316675455571</v>
      </c>
      <c r="BP65" s="53">
        <f>+'Deuda Externa dólares'!BP65*'Deuda Externa colones'!BP91</f>
        <v>6933560.2166167218</v>
      </c>
      <c r="BQ65" s="54">
        <f>+BP65/BP52</f>
        <v>0.24559008303452243</v>
      </c>
      <c r="BR65" s="53">
        <f>+'Deuda Externa dólares'!BR65*'Deuda Externa colones'!BR91</f>
        <v>6883341.9302197667</v>
      </c>
      <c r="BS65" s="54">
        <f>+BR65/BR52</f>
        <v>0.24394591685013664</v>
      </c>
      <c r="BT65" s="53">
        <f>+'Deuda Externa dólares'!BT65*'Deuda Externa colones'!BT91</f>
        <v>7739221.2728641611</v>
      </c>
      <c r="BU65" s="54">
        <f>+BT65/BT52</f>
        <v>0.26688000278129254</v>
      </c>
      <c r="BV65" s="53">
        <f>+'Deuda Externa dólares'!BV65*'Deuda Externa colones'!BV91</f>
        <v>7538581.4496026868</v>
      </c>
      <c r="BW65" s="54">
        <f>+BV65/BV52</f>
        <v>0.26209956427286318</v>
      </c>
      <c r="BX65" s="53">
        <f>+'Deuda Externa dólares'!BX65*'Deuda Externa colones'!BX91</f>
        <v>7850386.0831324579</v>
      </c>
      <c r="BY65" s="54">
        <f>+BX65/BX52</f>
        <v>0.27086689655222396</v>
      </c>
      <c r="BZ65" s="51">
        <f>+'Deuda Externa dólares'!BZ65*'Deuda Externa colones'!BZ91</f>
        <v>7806203.0611369144</v>
      </c>
      <c r="CA65" s="52">
        <f>+BZ65/BZ52</f>
        <v>0.27075433163305485</v>
      </c>
      <c r="CB65" s="51">
        <f>+'Deuda Externa dólares'!CB65*'Deuda Externa colones'!CB91</f>
        <v>7577080.4288696982</v>
      </c>
      <c r="CC65" s="52">
        <f>+CB65/CB52</f>
        <v>0.26618713584067921</v>
      </c>
      <c r="CD65" s="53">
        <f>+'Deuda Externa dólares'!CD65*'Deuda Externa colones'!CD91</f>
        <v>7645933.0849217204</v>
      </c>
      <c r="CE65" s="54">
        <f>+CD65/CD52</f>
        <v>0.26561842867205621</v>
      </c>
      <c r="CF65" s="53">
        <f>+'Deuda Externa dólares'!CF65*'Deuda Externa colones'!CF91</f>
        <v>7981282.1324333427</v>
      </c>
      <c r="CG65" s="54">
        <f>+CF65/CF52</f>
        <v>0.2719830576045415</v>
      </c>
      <c r="CH65" s="53">
        <f>+'Deuda Externa dólares'!CH65*'Deuda Externa colones'!CH91</f>
        <v>8203116.3904289138</v>
      </c>
      <c r="CI65" s="54">
        <f>+CH65/CH52</f>
        <v>0.28081901898093403</v>
      </c>
      <c r="CJ65" s="53">
        <f>+'Deuda Externa dólares'!CJ65*'Deuda Externa colones'!CJ91</f>
        <v>8154826.7326935548</v>
      </c>
      <c r="CK65" s="54">
        <f>+CJ65/CJ52</f>
        <v>0.27915916709306643</v>
      </c>
      <c r="CL65" s="53">
        <f>+'Deuda Externa dólares'!CL65*'Deuda Externa colones'!CL91</f>
        <v>8117559.7712830985</v>
      </c>
      <c r="CM65" s="54">
        <f>+CL65/CL52</f>
        <v>0.27592298276266958</v>
      </c>
      <c r="CN65" s="53">
        <f>+'Deuda Externa dólares'!CN65*'Deuda Externa colones'!CN91</f>
        <v>8047410.9165676562</v>
      </c>
      <c r="CO65" s="54">
        <f>+CN65/CN52</f>
        <v>0.27505762285399443</v>
      </c>
      <c r="CP65" s="53">
        <f>+'Deuda Externa dólares'!CP65*'Deuda Externa colones'!CP91</f>
        <v>7930224.3039948605</v>
      </c>
      <c r="CQ65" s="54">
        <f>+CP65/CP52</f>
        <v>0.27078336164486788</v>
      </c>
      <c r="CR65" s="53">
        <f>+'Deuda Externa dólares'!CR65*'Deuda Externa colones'!CR91</f>
        <v>7866407.2803536514</v>
      </c>
      <c r="CS65" s="54">
        <f>+CR65/CR52</f>
        <v>0.26777476346704909</v>
      </c>
      <c r="CT65" s="53">
        <f>+'Deuda Externa dólares'!CT65*'Deuda Externa colones'!CT91</f>
        <v>7817765.7610066002</v>
      </c>
      <c r="CU65" s="54">
        <f>+CT65/CT52</f>
        <v>0.26637757948702812</v>
      </c>
      <c r="CV65" s="53">
        <f>+'Deuda Externa dólares'!CV65*'Deuda Externa colones'!CV91</f>
        <v>7798764.4222564567</v>
      </c>
      <c r="CW65" s="54">
        <f>+CV65/CV52</f>
        <v>0.26589359473269553</v>
      </c>
      <c r="CX65" s="53">
        <f>+'Deuda Externa dólares'!CX65*'Deuda Externa colones'!CX91</f>
        <v>7739480.6786097465</v>
      </c>
      <c r="CY65" s="54">
        <f>+CX65/CX52</f>
        <v>0.26325883985216059</v>
      </c>
      <c r="CZ65" s="53">
        <f>+'Deuda Externa dólares'!CZ65*'Deuda Externa colones'!CZ91</f>
        <v>7696592.8984336108</v>
      </c>
      <c r="DA65" s="54">
        <f>+CZ65/CZ52</f>
        <v>0.26061716365477339</v>
      </c>
      <c r="DB65" s="53">
        <f>+'Deuda Externa dólares'!DB65*'Deuda Externa colones'!DB91</f>
        <v>7542296.0059654191</v>
      </c>
      <c r="DC65" s="54">
        <f>+DB65/DB52</f>
        <v>0.25512826058229354</v>
      </c>
      <c r="DD65" s="53">
        <f>+'Deuda Externa dólares'!DD65*'Deuda Externa colones'!DD91</f>
        <v>7540616.0427512098</v>
      </c>
      <c r="DE65" s="54">
        <f>+DD65/DD52</f>
        <v>0.25399698630428597</v>
      </c>
      <c r="DF65" s="53">
        <f>+'Deuda Externa dólares'!DF65*'Deuda Externa colones'!DF91</f>
        <v>7532736.1300895903</v>
      </c>
      <c r="DG65" s="54">
        <f>+DF65/DF52</f>
        <v>0.25394204664168524</v>
      </c>
      <c r="DH65" s="75">
        <f>+'Deuda Externa dólares'!DH65*'Deuda Externa colones'!DH91</f>
        <v>7512996.734429338</v>
      </c>
      <c r="DI65" s="58">
        <f>+DH65/DH52</f>
        <v>0.25362489646618847</v>
      </c>
      <c r="DJ65" s="61"/>
    </row>
    <row r="66" spans="1:114" s="26" customFormat="1">
      <c r="A66" s="63" t="s">
        <v>53</v>
      </c>
      <c r="B66" s="64">
        <f>+B65/B72</f>
        <v>0.16160488415083149</v>
      </c>
      <c r="C66" s="65"/>
      <c r="D66" s="66"/>
      <c r="E66" s="67"/>
      <c r="F66" s="66"/>
      <c r="G66" s="67"/>
      <c r="H66" s="66"/>
      <c r="I66" s="67"/>
      <c r="J66" s="66"/>
      <c r="K66" s="67"/>
      <c r="L66" s="66"/>
      <c r="M66" s="67"/>
      <c r="N66" s="66"/>
      <c r="O66" s="67"/>
      <c r="P66" s="66"/>
      <c r="Q66" s="67"/>
      <c r="R66" s="66"/>
      <c r="S66" s="67"/>
      <c r="T66" s="66"/>
      <c r="U66" s="67"/>
      <c r="V66" s="66"/>
      <c r="W66" s="67"/>
      <c r="X66" s="66"/>
      <c r="Y66" s="67"/>
      <c r="Z66" s="66">
        <f>+Z65/Z72</f>
        <v>0.16809884233410771</v>
      </c>
      <c r="AA66" s="67"/>
      <c r="AB66" s="66">
        <v>0</v>
      </c>
      <c r="AC66" s="67"/>
      <c r="AD66" s="66">
        <v>0</v>
      </c>
      <c r="AE66" s="67"/>
      <c r="AF66" s="64">
        <v>0</v>
      </c>
      <c r="AG66" s="65"/>
      <c r="AH66" s="64">
        <v>0</v>
      </c>
      <c r="AI66" s="65"/>
      <c r="AJ66" s="64">
        <v>0</v>
      </c>
      <c r="AK66" s="65"/>
      <c r="AL66" s="64">
        <v>0</v>
      </c>
      <c r="AM66" s="65"/>
      <c r="AN66" s="64">
        <v>0</v>
      </c>
      <c r="AO66" s="65"/>
      <c r="AP66" s="66">
        <v>0</v>
      </c>
      <c r="AQ66" s="67"/>
      <c r="AR66" s="66">
        <v>0</v>
      </c>
      <c r="AS66" s="67"/>
      <c r="AT66" s="66">
        <v>0</v>
      </c>
      <c r="AU66" s="67"/>
      <c r="AV66" s="66">
        <v>0</v>
      </c>
      <c r="AW66" s="67"/>
      <c r="AX66" s="66">
        <f>+AX65/AX72</f>
        <v>0.16089581636237549</v>
      </c>
      <c r="AY66" s="67"/>
      <c r="AZ66" s="68" t="e">
        <f>+AZ65/AZ72</f>
        <v>#DIV/0!</v>
      </c>
      <c r="BA66" s="67"/>
      <c r="BB66" s="68" t="e">
        <f>+BB65/BB72</f>
        <v>#DIV/0!</v>
      </c>
      <c r="BC66" s="67"/>
      <c r="BD66" s="68" t="e">
        <f>+BD65/BD72</f>
        <v>#DIV/0!</v>
      </c>
      <c r="BE66" s="67"/>
      <c r="BF66" s="68" t="e">
        <f>+BF65/BF72</f>
        <v>#DIV/0!</v>
      </c>
      <c r="BG66" s="67"/>
      <c r="BH66" s="68" t="e">
        <f>+BH65/BH72</f>
        <v>#DIV/0!</v>
      </c>
      <c r="BI66" s="67"/>
      <c r="BJ66" s="68" t="e">
        <f>+BJ65/BJ72</f>
        <v>#DIV/0!</v>
      </c>
      <c r="BK66" s="67"/>
      <c r="BL66" s="68" t="e">
        <f>+BL65/BL72</f>
        <v>#DIV/0!</v>
      </c>
      <c r="BM66" s="67"/>
      <c r="BN66" s="68" t="e">
        <f>+BN65/BN72</f>
        <v>#DIV/0!</v>
      </c>
      <c r="BO66" s="67"/>
      <c r="BP66" s="68"/>
      <c r="BQ66" s="67"/>
      <c r="BR66" s="68"/>
      <c r="BS66" s="67"/>
      <c r="BT66" s="68"/>
      <c r="BU66" s="67"/>
      <c r="BV66" s="66">
        <f>+BV65/BV72</f>
        <v>0.16019332860921642</v>
      </c>
      <c r="BW66" s="67"/>
      <c r="BX66" s="66"/>
      <c r="BY66" s="67"/>
      <c r="BZ66" s="64"/>
      <c r="CA66" s="65"/>
      <c r="CB66" s="64"/>
      <c r="CC66" s="65"/>
      <c r="CD66" s="66"/>
      <c r="CE66" s="67"/>
      <c r="CF66" s="66"/>
      <c r="CG66" s="67"/>
      <c r="CH66" s="66"/>
      <c r="CI66" s="67"/>
      <c r="CJ66" s="66"/>
      <c r="CK66" s="67"/>
      <c r="CL66" s="66"/>
      <c r="CM66" s="67"/>
      <c r="CN66" s="66"/>
      <c r="CO66" s="67"/>
      <c r="CP66" s="66"/>
      <c r="CQ66" s="67"/>
      <c r="CR66" s="66"/>
      <c r="CS66" s="67"/>
      <c r="CT66" s="66">
        <f>+CT65/CT72</f>
        <v>0.15916964237283668</v>
      </c>
      <c r="CU66" s="67"/>
      <c r="CV66" s="66"/>
      <c r="CW66" s="67"/>
      <c r="CX66" s="66"/>
      <c r="CY66" s="67"/>
      <c r="CZ66" s="66"/>
      <c r="DA66" s="67"/>
      <c r="DB66" s="66"/>
      <c r="DC66" s="67"/>
      <c r="DD66" s="66"/>
      <c r="DE66" s="67"/>
      <c r="DF66" s="66"/>
      <c r="DG66" s="67"/>
      <c r="DH66" s="74"/>
      <c r="DI66" s="70"/>
      <c r="DJ66" s="61"/>
    </row>
    <row r="67" spans="1:114" s="26" customFormat="1">
      <c r="A67" s="63" t="s">
        <v>74</v>
      </c>
      <c r="B67" s="64">
        <f>+B65/B74</f>
        <v>0.81814304872167798</v>
      </c>
      <c r="C67" s="76"/>
      <c r="D67" s="66"/>
      <c r="E67" s="77"/>
      <c r="F67" s="66"/>
      <c r="G67" s="77"/>
      <c r="H67" s="66"/>
      <c r="I67" s="77"/>
      <c r="J67" s="66"/>
      <c r="K67" s="77"/>
      <c r="L67" s="66"/>
      <c r="M67" s="77"/>
      <c r="N67" s="66"/>
      <c r="O67" s="77"/>
      <c r="P67" s="66"/>
      <c r="Q67" s="77"/>
      <c r="R67" s="66"/>
      <c r="S67" s="77"/>
      <c r="T67" s="66"/>
      <c r="U67" s="77"/>
      <c r="V67" s="66"/>
      <c r="W67" s="77"/>
      <c r="X67" s="66"/>
      <c r="Y67" s="77"/>
      <c r="Z67" s="66">
        <f>+Z65/Z74</f>
        <v>0.7286630800466245</v>
      </c>
      <c r="AA67" s="77"/>
      <c r="AB67" s="66">
        <v>0</v>
      </c>
      <c r="AC67" s="77"/>
      <c r="AD67" s="66">
        <v>0</v>
      </c>
      <c r="AE67" s="77"/>
      <c r="AF67" s="64">
        <v>0</v>
      </c>
      <c r="AG67" s="76"/>
      <c r="AH67" s="64">
        <v>0</v>
      </c>
      <c r="AI67" s="76"/>
      <c r="AJ67" s="64">
        <v>0</v>
      </c>
      <c r="AK67" s="76"/>
      <c r="AL67" s="64">
        <v>0</v>
      </c>
      <c r="AM67" s="76"/>
      <c r="AN67" s="64">
        <v>0</v>
      </c>
      <c r="AO67" s="76"/>
      <c r="AP67" s="66">
        <v>0</v>
      </c>
      <c r="AQ67" s="77"/>
      <c r="AR67" s="66">
        <v>0</v>
      </c>
      <c r="AS67" s="77"/>
      <c r="AT67" s="66">
        <v>0</v>
      </c>
      <c r="AU67" s="77"/>
      <c r="AV67" s="66">
        <v>0</v>
      </c>
      <c r="AW67" s="77"/>
      <c r="AX67" s="66">
        <f>+AX65/AX74</f>
        <v>0.73000923520689209</v>
      </c>
      <c r="AY67" s="77"/>
      <c r="AZ67" s="68" t="e">
        <f>+AZ65/AZ74</f>
        <v>#DIV/0!</v>
      </c>
      <c r="BA67" s="77"/>
      <c r="BB67" s="68" t="e">
        <f>+BB65/BB74</f>
        <v>#DIV/0!</v>
      </c>
      <c r="BC67" s="77"/>
      <c r="BD67" s="68" t="e">
        <f>+BD65/BD74</f>
        <v>#DIV/0!</v>
      </c>
      <c r="BE67" s="77"/>
      <c r="BF67" s="68" t="e">
        <f>+BF65/BF74</f>
        <v>#DIV/0!</v>
      </c>
      <c r="BG67" s="77"/>
      <c r="BH67" s="68" t="e">
        <f>+BH65/BH74</f>
        <v>#DIV/0!</v>
      </c>
      <c r="BI67" s="77"/>
      <c r="BJ67" s="68" t="e">
        <f>+BJ65/BJ74</f>
        <v>#DIV/0!</v>
      </c>
      <c r="BK67" s="77"/>
      <c r="BL67" s="68" t="e">
        <f>+BL65/BL74</f>
        <v>#DIV/0!</v>
      </c>
      <c r="BM67" s="77"/>
      <c r="BN67" s="68" t="e">
        <f>+BN65/BN74</f>
        <v>#DIV/0!</v>
      </c>
      <c r="BO67" s="77"/>
      <c r="BP67" s="68"/>
      <c r="BQ67" s="77"/>
      <c r="BR67" s="68"/>
      <c r="BS67" s="77"/>
      <c r="BT67" s="68"/>
      <c r="BU67" s="77"/>
      <c r="BV67" s="66">
        <f>+BV65/BV74</f>
        <v>0.76555231640291177</v>
      </c>
      <c r="BW67" s="77"/>
      <c r="BX67" s="66"/>
      <c r="BY67" s="77"/>
      <c r="BZ67" s="64"/>
      <c r="CA67" s="76"/>
      <c r="CB67" s="64"/>
      <c r="CC67" s="76"/>
      <c r="CD67" s="66"/>
      <c r="CE67" s="77"/>
      <c r="CF67" s="66"/>
      <c r="CG67" s="77"/>
      <c r="CH67" s="66"/>
      <c r="CI67" s="77"/>
      <c r="CJ67" s="66"/>
      <c r="CK67" s="77"/>
      <c r="CL67" s="66"/>
      <c r="CM67" s="77"/>
      <c r="CN67" s="66"/>
      <c r="CO67" s="77"/>
      <c r="CP67" s="66"/>
      <c r="CQ67" s="77"/>
      <c r="CR67" s="66"/>
      <c r="CS67" s="77"/>
      <c r="CT67" s="66">
        <f>+CT65/CT74</f>
        <v>0.74132242739002452</v>
      </c>
      <c r="CU67" s="77"/>
      <c r="CV67" s="66"/>
      <c r="CW67" s="77"/>
      <c r="CX67" s="66"/>
      <c r="CY67" s="77"/>
      <c r="CZ67" s="66"/>
      <c r="DA67" s="77"/>
      <c r="DB67" s="66"/>
      <c r="DC67" s="77"/>
      <c r="DD67" s="66"/>
      <c r="DE67" s="77"/>
      <c r="DF67" s="66"/>
      <c r="DG67" s="77"/>
      <c r="DH67" s="74"/>
      <c r="DI67" s="78"/>
      <c r="DJ67" s="61"/>
    </row>
    <row r="68" spans="1:114" s="26" customFormat="1">
      <c r="A68" s="63" t="s">
        <v>71</v>
      </c>
      <c r="B68" s="64">
        <f>+B65/B75</f>
        <v>1.2562677065715315</v>
      </c>
      <c r="C68" s="76"/>
      <c r="D68" s="66">
        <f>+D65/D75</f>
        <v>12.163377478145357</v>
      </c>
      <c r="E68" s="77"/>
      <c r="F68" s="66">
        <f>+F65/F75</f>
        <v>6.5208214843744914</v>
      </c>
      <c r="G68" s="77"/>
      <c r="H68" s="66">
        <f>+H65/H75</f>
        <v>3.3936687602928775</v>
      </c>
      <c r="I68" s="77"/>
      <c r="J68" s="66">
        <f>+J65/J75</f>
        <v>2.6986086476754934</v>
      </c>
      <c r="K68" s="77"/>
      <c r="L68" s="66">
        <f>+L65/L75</f>
        <v>2.2920856504300526</v>
      </c>
      <c r="M68" s="77"/>
      <c r="N68" s="66">
        <f>+N65/N75</f>
        <v>1.9630421678238565</v>
      </c>
      <c r="O68" s="77"/>
      <c r="P68" s="66">
        <f>+P65/P75</f>
        <v>1.77532307536695</v>
      </c>
      <c r="Q68" s="77"/>
      <c r="R68" s="66">
        <f>+R65/R75</f>
        <v>1.5943650916670569</v>
      </c>
      <c r="S68" s="77"/>
      <c r="T68" s="66">
        <f>+T65/T75</f>
        <v>1.4118237062648411</v>
      </c>
      <c r="U68" s="77"/>
      <c r="V68" s="66">
        <f>+V65/V75</f>
        <v>1.2973782974619537</v>
      </c>
      <c r="W68" s="77"/>
      <c r="X68" s="66">
        <f>+X65/X75</f>
        <v>1.1659826920615792</v>
      </c>
      <c r="Y68" s="77"/>
      <c r="Z68" s="66">
        <f>+Z65/Z75</f>
        <v>1.0726593080002653</v>
      </c>
      <c r="AA68" s="77"/>
      <c r="AB68" s="66">
        <f>+AB65/AB75</f>
        <v>11.184244248392263</v>
      </c>
      <c r="AC68" s="77"/>
      <c r="AD68" s="66">
        <f>+AD65/AD75</f>
        <v>6.2046007287062759</v>
      </c>
      <c r="AE68" s="77"/>
      <c r="AF68" s="64">
        <f>+AF65/AF75</f>
        <v>3.8202049685983552</v>
      </c>
      <c r="AG68" s="76"/>
      <c r="AH68" s="64">
        <f>+AH65/AH75</f>
        <v>3.1720484225959984</v>
      </c>
      <c r="AI68" s="76"/>
      <c r="AJ68" s="64">
        <f>+AJ65/AJ75</f>
        <v>2.7095133521356543</v>
      </c>
      <c r="AK68" s="76"/>
      <c r="AL68" s="64">
        <f>+AL65/AL75</f>
        <v>2.2194362301817954</v>
      </c>
      <c r="AM68" s="76"/>
      <c r="AN68" s="64">
        <f>+AN65/AN75</f>
        <v>1.8961757999727227</v>
      </c>
      <c r="AO68" s="76"/>
      <c r="AP68" s="66">
        <f>+AP65/AP75</f>
        <v>1.5958777603549616</v>
      </c>
      <c r="AQ68" s="77"/>
      <c r="AR68" s="66">
        <f>+AR65/AR75</f>
        <v>1.3402407518765436</v>
      </c>
      <c r="AS68" s="77"/>
      <c r="AT68" s="66">
        <f>+AT65/AT75</f>
        <v>1.2125476064382932</v>
      </c>
      <c r="AU68" s="77"/>
      <c r="AV68" s="66">
        <f>+AV65/AV75</f>
        <v>1.1175518019705761</v>
      </c>
      <c r="AW68" s="77"/>
      <c r="AX68" s="66">
        <f>+AX65/AX75</f>
        <v>0.98311623938627579</v>
      </c>
      <c r="AY68" s="77"/>
      <c r="AZ68" s="66">
        <f>+AZ65/AZ75</f>
        <v>9.132152382333345</v>
      </c>
      <c r="BA68" s="77"/>
      <c r="BB68" s="66">
        <f>+BB65/BB75</f>
        <v>5.4022567127477661</v>
      </c>
      <c r="BC68" s="77"/>
      <c r="BD68" s="66">
        <f>+BD65/BD75</f>
        <v>2.9899346513245724</v>
      </c>
      <c r="BE68" s="77"/>
      <c r="BF68" s="66">
        <f>+BF65/BF75</f>
        <v>2.7529630880811129</v>
      </c>
      <c r="BG68" s="77"/>
      <c r="BH68" s="66">
        <f>+BH65/BH75</f>
        <v>2.266833025288864</v>
      </c>
      <c r="BI68" s="77"/>
      <c r="BJ68" s="66">
        <f>+BJ65/BJ75</f>
        <v>1.8785521861286774</v>
      </c>
      <c r="BK68" s="77"/>
      <c r="BL68" s="66">
        <f>+BL65/BL75</f>
        <v>1.6765627503275664</v>
      </c>
      <c r="BM68" s="77"/>
      <c r="BN68" s="66">
        <f>+BN65/BN75</f>
        <v>1.4739028908852592</v>
      </c>
      <c r="BO68" s="77"/>
      <c r="BP68" s="66">
        <f>+BP65/BP75</f>
        <v>1.3048744585735668</v>
      </c>
      <c r="BQ68" s="77"/>
      <c r="BR68" s="66">
        <f>+BR65/BR75</f>
        <v>1.1787284941274423</v>
      </c>
      <c r="BS68" s="77"/>
      <c r="BT68" s="66">
        <f>+BT65/BT75</f>
        <v>1.2113674907580627</v>
      </c>
      <c r="BU68" s="77"/>
      <c r="BV68" s="66">
        <f>+BV65/BV75</f>
        <v>1.0506908313252594</v>
      </c>
      <c r="BW68" s="77"/>
      <c r="BX68" s="66">
        <f>+BX65/BX75</f>
        <v>11.69726492711483</v>
      </c>
      <c r="BY68" s="77"/>
      <c r="BZ68" s="64">
        <f>+BZ65/BZ75</f>
        <v>11.631431156891367</v>
      </c>
      <c r="CA68" s="76"/>
      <c r="CB68" s="64">
        <f>+CB65/CB75</f>
        <v>6.5681452957010178</v>
      </c>
      <c r="CC68" s="76"/>
      <c r="CD68" s="66">
        <f>+CD65/CD75</f>
        <v>3.0440929311581129</v>
      </c>
      <c r="CE68" s="77"/>
      <c r="CF68" s="66">
        <f>+CF65/CF75</f>
        <v>2.6263095514569144</v>
      </c>
      <c r="CG68" s="77"/>
      <c r="CH68" s="66">
        <f>+CH65/CH75</f>
        <v>2.1996595999907096</v>
      </c>
      <c r="CI68" s="77"/>
      <c r="CJ68" s="66">
        <f>+CJ65/CJ75</f>
        <v>1.9034917689777291</v>
      </c>
      <c r="CK68" s="77"/>
      <c r="CL68" s="66">
        <f>+CL65/CL75</f>
        <v>1.6924252612024779</v>
      </c>
      <c r="CM68" s="77"/>
      <c r="CN68" s="66">
        <f>+CN65/CN75</f>
        <v>1.4765740280900379</v>
      </c>
      <c r="CO68" s="77"/>
      <c r="CP68" s="66">
        <f>+CP65/CP75</f>
        <v>1.3121788180921643</v>
      </c>
      <c r="CQ68" s="77"/>
      <c r="CR68" s="66">
        <f>+CR65/CR75</f>
        <v>1.1960008893069798</v>
      </c>
      <c r="CS68" s="77"/>
      <c r="CT68" s="66">
        <f>+CT65/CT75</f>
        <v>1.0561038077621492</v>
      </c>
      <c r="CU68" s="77"/>
      <c r="CV68" s="66">
        <f>+CV65/CV75</f>
        <v>11.170520835733042</v>
      </c>
      <c r="CW68" s="77"/>
      <c r="CX68" s="66">
        <f>+CX65/CX75</f>
        <v>6.4498699378596385</v>
      </c>
      <c r="CY68" s="77"/>
      <c r="CZ68" s="66">
        <f>+CZ65/CZ75</f>
        <v>3.8055291706784788</v>
      </c>
      <c r="DA68" s="77"/>
      <c r="DB68" s="66">
        <f>+DB65/DB75</f>
        <v>2.9284350103925756</v>
      </c>
      <c r="DC68" s="77"/>
      <c r="DD68" s="66">
        <f>+DD65/DD75</f>
        <v>2.4265900286202347</v>
      </c>
      <c r="DE68" s="77"/>
      <c r="DF68" s="66">
        <f>+DF65/DF75</f>
        <v>1.9965435250167325</v>
      </c>
      <c r="DG68" s="77"/>
      <c r="DH68" s="74">
        <f>+DH65/DH75</f>
        <v>1.9913116196489347</v>
      </c>
      <c r="DI68" s="78"/>
      <c r="DJ68" s="61"/>
    </row>
    <row r="69" spans="1:114" s="26" customFormat="1">
      <c r="A69" s="63" t="s">
        <v>75</v>
      </c>
      <c r="B69" s="64">
        <f>+B65/B76</f>
        <v>1.3585265279810383</v>
      </c>
      <c r="C69" s="76"/>
      <c r="D69" s="66">
        <f>+D65/D76</f>
        <v>12.982463659456377</v>
      </c>
      <c r="E69" s="77"/>
      <c r="F69" s="66">
        <f>+F65/F76</f>
        <v>7.3873669287029236</v>
      </c>
      <c r="G69" s="77"/>
      <c r="H69" s="66">
        <f>+H65/H76</f>
        <v>4.0179000045825557</v>
      </c>
      <c r="I69" s="77"/>
      <c r="J69" s="66">
        <f>+J65/J76</f>
        <v>3.179826753001882</v>
      </c>
      <c r="K69" s="77"/>
      <c r="L69" s="66">
        <f>+L65/L76</f>
        <v>2.6823132453533982</v>
      </c>
      <c r="M69" s="77"/>
      <c r="N69" s="66">
        <f>+N65/N76</f>
        <v>2.2751227900969639</v>
      </c>
      <c r="O69" s="77"/>
      <c r="P69" s="66">
        <f>+P65/P76</f>
        <v>2.0493804933477775</v>
      </c>
      <c r="Q69" s="77"/>
      <c r="R69" s="66">
        <f>+R65/R76</f>
        <v>1.8388130414364487</v>
      </c>
      <c r="S69" s="77"/>
      <c r="T69" s="66">
        <f>+T65/T76</f>
        <v>1.6161817047736744</v>
      </c>
      <c r="U69" s="77"/>
      <c r="V69" s="66">
        <f>+V65/V76</f>
        <v>1.4833256048501366</v>
      </c>
      <c r="W69" s="77"/>
      <c r="X69" s="66">
        <f>+X65/X76</f>
        <v>1.330560605853724</v>
      </c>
      <c r="Y69" s="77"/>
      <c r="Z69" s="66">
        <f>+Z65/Z76</f>
        <v>1.2178505917235705</v>
      </c>
      <c r="AA69" s="77"/>
      <c r="AB69" s="66">
        <f>+AB65/AB76</f>
        <v>12.594160233333266</v>
      </c>
      <c r="AC69" s="77"/>
      <c r="AD69" s="66">
        <f>+AD65/AD76</f>
        <v>6.9829018020722167</v>
      </c>
      <c r="AE69" s="77"/>
      <c r="AF69" s="64">
        <f>+AF65/AF76</f>
        <v>4.2605762740966941</v>
      </c>
      <c r="AG69" s="76"/>
      <c r="AH69" s="64">
        <f>+AH65/AH76</f>
        <v>3.5869921660533399</v>
      </c>
      <c r="AI69" s="76"/>
      <c r="AJ69" s="64">
        <f>+AJ65/AJ76</f>
        <v>3.1643391903042497</v>
      </c>
      <c r="AK69" s="76"/>
      <c r="AL69" s="64">
        <f>+AL65/AL76</f>
        <v>2.576421779691858</v>
      </c>
      <c r="AM69" s="76"/>
      <c r="AN69" s="64">
        <f>+AN65/AN76</f>
        <v>2.1867844541222956</v>
      </c>
      <c r="AO69" s="76"/>
      <c r="AP69" s="66">
        <f>+AP65/AP76</f>
        <v>1.9048876501162215</v>
      </c>
      <c r="AQ69" s="77"/>
      <c r="AR69" s="66">
        <f>+AR65/AR76</f>
        <v>1.5894874975356565</v>
      </c>
      <c r="AS69" s="77"/>
      <c r="AT69" s="66">
        <f>+AT65/AT76</f>
        <v>1.4302887241392779</v>
      </c>
      <c r="AU69" s="77"/>
      <c r="AV69" s="66">
        <f>+AV65/AV76</f>
        <v>1.3125508467311791</v>
      </c>
      <c r="AW69" s="77"/>
      <c r="AX69" s="66">
        <f>+AX65/AX76</f>
        <v>1.1422551469465247</v>
      </c>
      <c r="AY69" s="77"/>
      <c r="AZ69" s="66">
        <f>+AZ65/AZ76</f>
        <v>10.300762420489592</v>
      </c>
      <c r="BA69" s="77"/>
      <c r="BB69" s="66">
        <f>+BB65/BB76</f>
        <v>6.0996979856452027</v>
      </c>
      <c r="BC69" s="77"/>
      <c r="BD69" s="66">
        <f>+BD65/BD76</f>
        <v>3.3184921353529728</v>
      </c>
      <c r="BE69" s="77"/>
      <c r="BF69" s="66">
        <f>+BF65/BF76</f>
        <v>3.0693047558276891</v>
      </c>
      <c r="BG69" s="77"/>
      <c r="BH69" s="66">
        <f>+BH65/BH76</f>
        <v>2.5321436752008717</v>
      </c>
      <c r="BI69" s="77"/>
      <c r="BJ69" s="66">
        <f>+BJ65/BJ76</f>
        <v>2.0951940480285725</v>
      </c>
      <c r="BK69" s="77"/>
      <c r="BL69" s="66">
        <f>+BL65/BL76</f>
        <v>1.8727989839129557</v>
      </c>
      <c r="BM69" s="77"/>
      <c r="BN69" s="66">
        <f>+BN65/BN76</f>
        <v>1.6483473385328651</v>
      </c>
      <c r="BO69" s="77"/>
      <c r="BP69" s="66">
        <f>+BP65/BP76</f>
        <v>1.45642295392307</v>
      </c>
      <c r="BQ69" s="77"/>
      <c r="BR69" s="66">
        <f>+BR65/BR76</f>
        <v>1.31621723963503</v>
      </c>
      <c r="BS69" s="77"/>
      <c r="BT69" s="66">
        <f>+BT65/BT76</f>
        <v>1.3560008526311469</v>
      </c>
      <c r="BU69" s="77"/>
      <c r="BV69" s="66">
        <f>+BV65/BV76</f>
        <v>1.1736504575686508</v>
      </c>
      <c r="BW69" s="77"/>
      <c r="BX69" s="66">
        <f>+BX65/BX76</f>
        <v>13.302333796933327</v>
      </c>
      <c r="BY69" s="77"/>
      <c r="BZ69" s="64">
        <f>+BZ65/BZ76</f>
        <v>13.227466484610334</v>
      </c>
      <c r="CA69" s="76"/>
      <c r="CB69" s="64">
        <f>+CB65/CB76</f>
        <v>7.4161049279782905</v>
      </c>
      <c r="CC69" s="76"/>
      <c r="CD69" s="66">
        <f>+CD65/CD76</f>
        <v>3.4230663336067213</v>
      </c>
      <c r="CE69" s="77"/>
      <c r="CF69" s="66">
        <f>+CF65/CF76</f>
        <v>2.9595657802519941</v>
      </c>
      <c r="CG69" s="77"/>
      <c r="CH69" s="66">
        <f>+CH65/CH76</f>
        <v>2.4761339260699455</v>
      </c>
      <c r="CI69" s="77"/>
      <c r="CJ69" s="66">
        <f>+CJ65/CJ76</f>
        <v>2.1422518929160037</v>
      </c>
      <c r="CK69" s="77"/>
      <c r="CL69" s="66">
        <f>+CL65/CL76</f>
        <v>1.9086090867225867</v>
      </c>
      <c r="CM69" s="77"/>
      <c r="CN69" s="66">
        <f>+CN65/CN76</f>
        <v>1.6689244482220533</v>
      </c>
      <c r="CO69" s="77"/>
      <c r="CP69" s="66">
        <f>+CP65/CP76</f>
        <v>1.4806738291635366</v>
      </c>
      <c r="CQ69" s="77"/>
      <c r="CR69" s="66">
        <f>+CR65/CR76</f>
        <v>1.3508365992894478</v>
      </c>
      <c r="CS69" s="77"/>
      <c r="CT69" s="66">
        <f>+CT65/CT76</f>
        <v>1.1886970682338049</v>
      </c>
      <c r="CU69" s="77"/>
      <c r="CV69" s="66">
        <f>+CV65/CV76</f>
        <v>12.665880867149372</v>
      </c>
      <c r="CW69" s="77"/>
      <c r="CX69" s="66">
        <f>+CX65/CX76</f>
        <v>7.3370998731884889</v>
      </c>
      <c r="CY69" s="77"/>
      <c r="CZ69" s="66">
        <f>+CZ65/CZ76</f>
        <v>4.2683318823354517</v>
      </c>
      <c r="DA69" s="77"/>
      <c r="DB69" s="66">
        <f>+DB65/DB76</f>
        <v>3.2936643856240151</v>
      </c>
      <c r="DC69" s="77"/>
      <c r="DD69" s="66">
        <f>+DD65/DD76</f>
        <v>2.7359402897412548</v>
      </c>
      <c r="DE69" s="77"/>
      <c r="DF69" s="66">
        <f>+DF65/DF76</f>
        <v>2.2442321098811018</v>
      </c>
      <c r="DG69" s="77"/>
      <c r="DH69" s="74">
        <f>+DH65/DH76</f>
        <v>2.2383511411593342</v>
      </c>
      <c r="DI69" s="78"/>
      <c r="DJ69" s="61"/>
    </row>
    <row r="70" spans="1:114" s="26" customFormat="1">
      <c r="A70" s="63" t="s">
        <v>72</v>
      </c>
      <c r="B70" s="64">
        <f>+B65/B77</f>
        <v>0.76771945692393473</v>
      </c>
      <c r="C70" s="76"/>
      <c r="D70" s="66">
        <f>+D65/D77</f>
        <v>8.8098167526319369</v>
      </c>
      <c r="E70" s="77"/>
      <c r="F70" s="66">
        <f>+F65/F77</f>
        <v>4.3319730079691894</v>
      </c>
      <c r="G70" s="77"/>
      <c r="H70" s="66">
        <f>+H65/H77</f>
        <v>2.7542076697484821</v>
      </c>
      <c r="I70" s="77"/>
      <c r="J70" s="66">
        <f>+J65/J77</f>
        <v>2.2191794130591447</v>
      </c>
      <c r="K70" s="77"/>
      <c r="L70" s="66">
        <f>+L65/L77</f>
        <v>1.8541956668076498</v>
      </c>
      <c r="M70" s="77"/>
      <c r="N70" s="66">
        <f>+N65/N77</f>
        <v>1.5841241775397077</v>
      </c>
      <c r="O70" s="77"/>
      <c r="P70" s="66">
        <f>+P65/P77</f>
        <v>1.3956834200901487</v>
      </c>
      <c r="Q70" s="77"/>
      <c r="R70" s="66">
        <f>+R65/R77</f>
        <v>1.1981681405671325</v>
      </c>
      <c r="S70" s="77"/>
      <c r="T70" s="66">
        <f>+T65/T77</f>
        <v>1.0628636067931838</v>
      </c>
      <c r="U70" s="77"/>
      <c r="V70" s="66">
        <f>+V65/V77</f>
        <v>0.99319837775284536</v>
      </c>
      <c r="W70" s="77"/>
      <c r="X70" s="66">
        <f>+X65/X77</f>
        <v>0.8950691974928433</v>
      </c>
      <c r="Y70" s="77"/>
      <c r="Z70" s="66">
        <f>+Z65/Z77</f>
        <v>0.81329769643012972</v>
      </c>
      <c r="AA70" s="77"/>
      <c r="AB70" s="66">
        <f>+AB65/AB77</f>
        <v>9.3596009517784822</v>
      </c>
      <c r="AC70" s="77"/>
      <c r="AD70" s="66">
        <f>+AD65/AD77</f>
        <v>4.4573265019157278</v>
      </c>
      <c r="AE70" s="77"/>
      <c r="AF70" s="64">
        <f>+AF65/AF77</f>
        <v>3.2626025167030366</v>
      </c>
      <c r="AG70" s="76"/>
      <c r="AH70" s="64">
        <f>+AH65/AH77</f>
        <v>2.7522081081916991</v>
      </c>
      <c r="AI70" s="76"/>
      <c r="AJ70" s="64">
        <f>+AJ65/AJ77</f>
        <v>2.4173542675319495</v>
      </c>
      <c r="AK70" s="76"/>
      <c r="AL70" s="64">
        <f>+AL65/AL77</f>
        <v>1.9726224343888699</v>
      </c>
      <c r="AM70" s="76"/>
      <c r="AN70" s="64">
        <f>+AN65/AN77</f>
        <v>1.6920883933042135</v>
      </c>
      <c r="AO70" s="76"/>
      <c r="AP70" s="66">
        <f>+AP65/AP77</f>
        <v>1.4019033523883657</v>
      </c>
      <c r="AQ70" s="77"/>
      <c r="AR70" s="66">
        <f>+AR65/AR77</f>
        <v>1.1768190415295783</v>
      </c>
      <c r="AS70" s="77"/>
      <c r="AT70" s="66">
        <f>+AT65/AT77</f>
        <v>1.0686456723755642</v>
      </c>
      <c r="AU70" s="77"/>
      <c r="AV70" s="66">
        <f>+AV65/AV77</f>
        <v>0.98409379852156875</v>
      </c>
      <c r="AW70" s="77"/>
      <c r="AX70" s="66">
        <f>+AX65/AX77</f>
        <v>0.85242484624756476</v>
      </c>
      <c r="AY70" s="77"/>
      <c r="AZ70" s="66">
        <f>+AZ65/AZ77</f>
        <v>8.1618312860791278</v>
      </c>
      <c r="BA70" s="77"/>
      <c r="BB70" s="66">
        <f>+BB65/BB77</f>
        <v>4.1540792520402334</v>
      </c>
      <c r="BC70" s="77"/>
      <c r="BD70" s="66">
        <f>+BD65/BD77</f>
        <v>2.6574657171584186</v>
      </c>
      <c r="BE70" s="77"/>
      <c r="BF70" s="66">
        <f>+BF65/BF77</f>
        <v>2.4418208247837914</v>
      </c>
      <c r="BG70" s="77"/>
      <c r="BH70" s="66">
        <f>+BH65/BH77</f>
        <v>2.0041643757946677</v>
      </c>
      <c r="BI70" s="77"/>
      <c r="BJ70" s="66">
        <f>+BJ65/BJ77</f>
        <v>1.6868788050868668</v>
      </c>
      <c r="BK70" s="77"/>
      <c r="BL70" s="66">
        <f>+BL65/BL77</f>
        <v>1.4641742861530271</v>
      </c>
      <c r="BM70" s="77"/>
      <c r="BN70" s="66">
        <f>+BN65/BN77</f>
        <v>1.2236599731173579</v>
      </c>
      <c r="BO70" s="77"/>
      <c r="BP70" s="66">
        <f>+BP65/BP77</f>
        <v>1.0910063552378011</v>
      </c>
      <c r="BQ70" s="77"/>
      <c r="BR70" s="66">
        <f>+BR65/BR77</f>
        <v>0.98320108681411689</v>
      </c>
      <c r="BS70" s="77"/>
      <c r="BT70" s="66">
        <f>+BT65/BT77</f>
        <v>1.0191578951173783</v>
      </c>
      <c r="BU70" s="77"/>
      <c r="BV70" s="66">
        <f>+BV65/BV77</f>
        <v>0.86507665795933097</v>
      </c>
      <c r="BW70" s="77"/>
      <c r="BX70" s="66">
        <f>+BX65/BX77</f>
        <v>10.163965810505974</v>
      </c>
      <c r="BY70" s="77"/>
      <c r="BZ70" s="64">
        <f>+BZ65/BZ77</f>
        <v>10.106761652619722</v>
      </c>
      <c r="CA70" s="76"/>
      <c r="CB70" s="64">
        <f>+CB65/CB77</f>
        <v>5.0505922891212274</v>
      </c>
      <c r="CC70" s="76"/>
      <c r="CD70" s="66">
        <f>+CD65/CD77</f>
        <v>2.4987026504622589</v>
      </c>
      <c r="CE70" s="77"/>
      <c r="CF70" s="66">
        <f>+CF65/CF77</f>
        <v>2.153694512934996</v>
      </c>
      <c r="CG70" s="77"/>
      <c r="CH70" s="66">
        <f>+CH65/CH77</f>
        <v>1.8427873784149715</v>
      </c>
      <c r="CI70" s="77"/>
      <c r="CJ70" s="66">
        <f>+CJ65/CJ77</f>
        <v>1.5696201782438755</v>
      </c>
      <c r="CK70" s="77"/>
      <c r="CL70" s="66">
        <f>+CL65/CL77</f>
        <v>1.3403480914383865</v>
      </c>
      <c r="CM70" s="77"/>
      <c r="CN70" s="66">
        <f>+CN65/CN77</f>
        <v>1.184312741479852</v>
      </c>
      <c r="CO70" s="77"/>
      <c r="CP70" s="66">
        <f>+CP65/CP77</f>
        <v>1.0623859113490104</v>
      </c>
      <c r="CQ70" s="77"/>
      <c r="CR70" s="66">
        <f>+CR65/CR77</f>
        <v>0.96347463233316732</v>
      </c>
      <c r="CS70" s="77"/>
      <c r="CT70" s="66">
        <f>+CT65/CT77</f>
        <v>0.84390801372284874</v>
      </c>
      <c r="CU70" s="77"/>
      <c r="CV70" s="66">
        <f>+CV65/CV77</f>
        <v>9.960511472387461</v>
      </c>
      <c r="CW70" s="77"/>
      <c r="CX70" s="66">
        <f>+CX65/CX77</f>
        <v>4.8525204914132658</v>
      </c>
      <c r="CY70" s="77"/>
      <c r="CZ70" s="66">
        <f>+CZ65/CZ77</f>
        <v>3.2242184137852838</v>
      </c>
      <c r="DA70" s="77"/>
      <c r="DB70" s="66">
        <f>+DB65/DB77</f>
        <v>2.5069150490895376</v>
      </c>
      <c r="DC70" s="77"/>
      <c r="DD70" s="66">
        <f>+DD65/DD77</f>
        <v>2.0493463521506725</v>
      </c>
      <c r="DE70" s="77"/>
      <c r="DF70" s="66">
        <f>+DF65/DF77</f>
        <v>1.7154449608701836</v>
      </c>
      <c r="DG70" s="77"/>
      <c r="DH70" s="74">
        <f>+DH65/DH77</f>
        <v>1.7109496690889223</v>
      </c>
      <c r="DI70" s="78"/>
      <c r="DJ70" s="61"/>
    </row>
    <row r="71" spans="1:114" s="26" customFormat="1" ht="12.75" customHeight="1">
      <c r="A71" s="63"/>
      <c r="B71" s="59"/>
      <c r="C71" s="76"/>
      <c r="D71" s="92"/>
      <c r="E71" s="77"/>
      <c r="F71" s="92"/>
      <c r="G71" s="77"/>
      <c r="H71" s="92"/>
      <c r="I71" s="77"/>
      <c r="J71" s="92"/>
      <c r="K71" s="77"/>
      <c r="L71" s="92"/>
      <c r="M71" s="77"/>
      <c r="N71" s="92"/>
      <c r="O71" s="77"/>
      <c r="P71" s="92"/>
      <c r="Q71" s="77"/>
      <c r="R71" s="92"/>
      <c r="S71" s="77"/>
      <c r="T71" s="92"/>
      <c r="U71" s="77"/>
      <c r="V71" s="92"/>
      <c r="W71" s="77"/>
      <c r="X71" s="92"/>
      <c r="Y71" s="77"/>
      <c r="Z71" s="92"/>
      <c r="AA71" s="77"/>
      <c r="AB71" s="92"/>
      <c r="AC71" s="77"/>
      <c r="AD71" s="92"/>
      <c r="AE71" s="77"/>
      <c r="AF71" s="59"/>
      <c r="AG71" s="76"/>
      <c r="AH71" s="59"/>
      <c r="AI71" s="76"/>
      <c r="AJ71" s="59"/>
      <c r="AK71" s="76"/>
      <c r="AL71" s="59"/>
      <c r="AM71" s="76"/>
      <c r="AN71" s="59"/>
      <c r="AO71" s="76"/>
      <c r="AP71" s="92"/>
      <c r="AQ71" s="77"/>
      <c r="AR71" s="92"/>
      <c r="AS71" s="77"/>
      <c r="AT71" s="92"/>
      <c r="AU71" s="77"/>
      <c r="AV71" s="92"/>
      <c r="AW71" s="77"/>
      <c r="AX71" s="92"/>
      <c r="AY71" s="77"/>
      <c r="AZ71" s="92"/>
      <c r="BA71" s="77"/>
      <c r="BB71" s="92"/>
      <c r="BC71" s="77"/>
      <c r="BD71" s="92"/>
      <c r="BE71" s="77"/>
      <c r="BF71" s="92"/>
      <c r="BG71" s="77"/>
      <c r="BH71" s="92"/>
      <c r="BI71" s="77"/>
      <c r="BJ71" s="92"/>
      <c r="BK71" s="77"/>
      <c r="BL71" s="92"/>
      <c r="BM71" s="77"/>
      <c r="BN71" s="92"/>
      <c r="BO71" s="77"/>
      <c r="BP71" s="92"/>
      <c r="BQ71" s="77"/>
      <c r="BR71" s="92"/>
      <c r="BS71" s="77"/>
      <c r="BT71" s="92"/>
      <c r="BU71" s="77"/>
      <c r="BV71" s="92"/>
      <c r="BW71" s="77"/>
      <c r="BX71" s="92"/>
      <c r="BY71" s="77"/>
      <c r="BZ71" s="59"/>
      <c r="CA71" s="76"/>
      <c r="CB71" s="59"/>
      <c r="CC71" s="76"/>
      <c r="CD71" s="92"/>
      <c r="CE71" s="77"/>
      <c r="CF71" s="92"/>
      <c r="CG71" s="77"/>
      <c r="CH71" s="92"/>
      <c r="CI71" s="77"/>
      <c r="CJ71" s="92"/>
      <c r="CK71" s="77"/>
      <c r="CL71" s="92"/>
      <c r="CM71" s="77"/>
      <c r="CN71" s="92"/>
      <c r="CO71" s="77"/>
      <c r="CP71" s="92"/>
      <c r="CQ71" s="77"/>
      <c r="CR71" s="92"/>
      <c r="CS71" s="77"/>
      <c r="CT71" s="92"/>
      <c r="CU71" s="77"/>
      <c r="CV71" s="92"/>
      <c r="CW71" s="77"/>
      <c r="CX71" s="92"/>
      <c r="CY71" s="77"/>
      <c r="CZ71" s="92"/>
      <c r="DA71" s="77"/>
      <c r="DB71" s="92"/>
      <c r="DC71" s="77"/>
      <c r="DD71" s="92"/>
      <c r="DE71" s="77"/>
      <c r="DF71" s="92"/>
      <c r="DG71" s="77"/>
      <c r="DH71" s="93"/>
      <c r="DI71" s="78"/>
      <c r="DJ71" s="61"/>
    </row>
    <row r="72" spans="1:114" s="90" customFormat="1" ht="13.5" customHeight="1">
      <c r="A72" s="59" t="s">
        <v>78</v>
      </c>
      <c r="B72" s="214">
        <f>'Deuda Interna colones'!B64</f>
        <v>36495246.081759401</v>
      </c>
      <c r="C72" s="215"/>
      <c r="D72" s="216">
        <f>'Deuda Interna colones'!D64</f>
        <v>0</v>
      </c>
      <c r="E72" s="217"/>
      <c r="F72" s="216">
        <f>'Deuda Interna colones'!F64</f>
        <v>0</v>
      </c>
      <c r="G72" s="217"/>
      <c r="H72" s="216">
        <f>'Deuda Interna colones'!H64</f>
        <v>0</v>
      </c>
      <c r="I72" s="217"/>
      <c r="J72" s="216">
        <f>'Deuda Interna colones'!J64</f>
        <v>0</v>
      </c>
      <c r="K72" s="217"/>
      <c r="L72" s="216">
        <f>'Deuda Interna colones'!J64</f>
        <v>0</v>
      </c>
      <c r="M72" s="217"/>
      <c r="N72" s="216">
        <f>'Deuda Interna colones'!N64</f>
        <v>0</v>
      </c>
      <c r="O72" s="217"/>
      <c r="P72" s="216">
        <f>'Deuda Interna colones'!P64</f>
        <v>0</v>
      </c>
      <c r="Q72" s="217"/>
      <c r="R72" s="216">
        <f>'Deuda Interna colones'!R64</f>
        <v>0</v>
      </c>
      <c r="S72" s="217"/>
      <c r="T72" s="216">
        <f>'Deuda Interna colones'!T64</f>
        <v>0</v>
      </c>
      <c r="U72" s="217"/>
      <c r="V72" s="216">
        <f>'Deuda Interna colones'!V64</f>
        <v>0</v>
      </c>
      <c r="W72" s="217"/>
      <c r="X72" s="216">
        <f>'Deuda Interna colones'!X64</f>
        <v>0</v>
      </c>
      <c r="Y72" s="217"/>
      <c r="Z72" s="216">
        <f>+'Deuda Interna colones'!Z64</f>
        <v>40326625.935924597</v>
      </c>
      <c r="AA72" s="217"/>
      <c r="AB72" s="216">
        <v>0</v>
      </c>
      <c r="AC72" s="217"/>
      <c r="AD72" s="216">
        <v>0</v>
      </c>
      <c r="AE72" s="217"/>
      <c r="AF72" s="214">
        <v>0</v>
      </c>
      <c r="AG72" s="215"/>
      <c r="AH72" s="214">
        <v>0</v>
      </c>
      <c r="AI72" s="215"/>
      <c r="AJ72" s="214">
        <v>0</v>
      </c>
      <c r="AK72" s="215"/>
      <c r="AL72" s="214">
        <v>0</v>
      </c>
      <c r="AM72" s="215"/>
      <c r="AN72" s="214">
        <v>0</v>
      </c>
      <c r="AO72" s="215"/>
      <c r="AP72" s="216">
        <v>0</v>
      </c>
      <c r="AQ72" s="217"/>
      <c r="AR72" s="216">
        <v>0</v>
      </c>
      <c r="AS72" s="217"/>
      <c r="AT72" s="216">
        <v>0</v>
      </c>
      <c r="AU72" s="217"/>
      <c r="AV72" s="216">
        <v>0</v>
      </c>
      <c r="AW72" s="217"/>
      <c r="AX72" s="216">
        <f>+'Deuda Interna colones'!AX64</f>
        <v>44810030.571349204</v>
      </c>
      <c r="AY72" s="217"/>
      <c r="AZ72" s="216">
        <f>+'Deuda Interna colones'!AZ64</f>
        <v>0</v>
      </c>
      <c r="BA72" s="217"/>
      <c r="BB72" s="216">
        <f>+'Deuda Interna colones'!BB64</f>
        <v>0</v>
      </c>
      <c r="BC72" s="217"/>
      <c r="BD72" s="216">
        <f>+'Deuda Interna colones'!BD64</f>
        <v>0</v>
      </c>
      <c r="BE72" s="217"/>
      <c r="BF72" s="216">
        <f>+'Deuda Interna colones'!BF64</f>
        <v>0</v>
      </c>
      <c r="BG72" s="217"/>
      <c r="BH72" s="216">
        <f>+'Deuda Interna colones'!BH64</f>
        <v>0</v>
      </c>
      <c r="BI72" s="217"/>
      <c r="BJ72" s="216">
        <f>+'Deuda Interna colones'!BJ64</f>
        <v>0</v>
      </c>
      <c r="BK72" s="217"/>
      <c r="BL72" s="216">
        <f>+'Deuda Interna colones'!BL64</f>
        <v>0</v>
      </c>
      <c r="BM72" s="217"/>
      <c r="BN72" s="216">
        <f>+'Deuda Interna colones'!BN64</f>
        <v>0</v>
      </c>
      <c r="BO72" s="217"/>
      <c r="BP72" s="216">
        <f>+'Deuda Interna colones'!BP64</f>
        <v>0</v>
      </c>
      <c r="BQ72" s="217"/>
      <c r="BR72" s="216">
        <f>+'Deuda Interna colones'!BR64</f>
        <v>0</v>
      </c>
      <c r="BS72" s="217"/>
      <c r="BT72" s="216">
        <f>+'Deuda Interna colones'!BT64</f>
        <v>0</v>
      </c>
      <c r="BU72" s="217"/>
      <c r="BV72" s="216">
        <f>+'Deuda Interna colones'!BV64</f>
        <v>47059272.162280098</v>
      </c>
      <c r="BW72" s="217"/>
      <c r="BX72" s="216">
        <f>+'Deuda Interna colones'!BX64</f>
        <v>0</v>
      </c>
      <c r="BY72" s="217"/>
      <c r="BZ72" s="214">
        <f>+'Deuda Interna colones'!BZ64</f>
        <v>0</v>
      </c>
      <c r="CA72" s="215"/>
      <c r="CB72" s="214">
        <f>+'Deuda Interna colones'!BZ64</f>
        <v>0</v>
      </c>
      <c r="CC72" s="215"/>
      <c r="CD72" s="216">
        <f>+'Deuda Interna colones'!CB64</f>
        <v>0</v>
      </c>
      <c r="CE72" s="217"/>
      <c r="CF72" s="216">
        <f>+'Deuda Interna colones'!CD64</f>
        <v>0</v>
      </c>
      <c r="CG72" s="217"/>
      <c r="CH72" s="216">
        <f>+'Deuda Interna colones'!CH64</f>
        <v>0</v>
      </c>
      <c r="CI72" s="217"/>
      <c r="CJ72" s="216">
        <f>+'Deuda Interna colones'!CJ64</f>
        <v>0</v>
      </c>
      <c r="CK72" s="217"/>
      <c r="CL72" s="216">
        <f>+'Deuda Interna colones'!CL64</f>
        <v>0</v>
      </c>
      <c r="CM72" s="217"/>
      <c r="CN72" s="216">
        <f>+'Deuda Interna colones'!CN64</f>
        <v>0</v>
      </c>
      <c r="CO72" s="217"/>
      <c r="CP72" s="216">
        <f>+'Deuda Interna colones'!CP64</f>
        <v>0</v>
      </c>
      <c r="CQ72" s="217"/>
      <c r="CR72" s="216">
        <f>+'Deuda Interna colones'!CR64</f>
        <v>0</v>
      </c>
      <c r="CS72" s="217"/>
      <c r="CT72" s="216">
        <f>+'Deuda Interna colones'!CT64</f>
        <v>49115934.700000003</v>
      </c>
      <c r="CU72" s="217"/>
      <c r="CV72" s="400" t="s">
        <v>242</v>
      </c>
      <c r="CW72" s="217"/>
      <c r="CX72" s="400" t="s">
        <v>242</v>
      </c>
      <c r="CY72" s="217"/>
      <c r="CZ72" s="400" t="s">
        <v>242</v>
      </c>
      <c r="DA72" s="217"/>
      <c r="DB72" s="400" t="s">
        <v>242</v>
      </c>
      <c r="DC72" s="217"/>
      <c r="DD72" s="400" t="s">
        <v>242</v>
      </c>
      <c r="DE72" s="217"/>
      <c r="DF72" s="400" t="s">
        <v>242</v>
      </c>
      <c r="DG72" s="217"/>
      <c r="DH72" s="449" t="s">
        <v>242</v>
      </c>
      <c r="DI72" s="232"/>
      <c r="DJ72" s="61"/>
    </row>
    <row r="73" spans="1:114" s="90" customFormat="1" ht="13.5" customHeight="1">
      <c r="A73" s="59" t="s">
        <v>79</v>
      </c>
      <c r="B73" s="242">
        <f>'Deuda Interna colones'!B65</f>
        <v>-4.4999999999999998E-2</v>
      </c>
      <c r="C73" s="243"/>
      <c r="D73" s="244">
        <f>'Deuda Interna colones'!D65</f>
        <v>0</v>
      </c>
      <c r="E73" s="245"/>
      <c r="F73" s="244">
        <f>'Deuda Interna colones'!F65</f>
        <v>0</v>
      </c>
      <c r="G73" s="245"/>
      <c r="H73" s="244">
        <f>'Deuda Interna colones'!H65</f>
        <v>0</v>
      </c>
      <c r="I73" s="245"/>
      <c r="J73" s="244">
        <f>'Deuda Interna colones'!J65</f>
        <v>0</v>
      </c>
      <c r="K73" s="245"/>
      <c r="L73" s="244">
        <f>'Deuda Interna colones'!J65</f>
        <v>0</v>
      </c>
      <c r="M73" s="245"/>
      <c r="N73" s="244">
        <f>'Deuda Interna colones'!N65</f>
        <v>0</v>
      </c>
      <c r="O73" s="245"/>
      <c r="P73" s="244">
        <f>'Deuda Interna colones'!P65</f>
        <v>0</v>
      </c>
      <c r="Q73" s="245"/>
      <c r="R73" s="244">
        <f>'Deuda Interna colones'!R65</f>
        <v>0</v>
      </c>
      <c r="S73" s="245"/>
      <c r="T73" s="244">
        <f>'Deuda Interna colones'!T65</f>
        <v>0</v>
      </c>
      <c r="U73" s="245"/>
      <c r="V73" s="244">
        <f>'Deuda Interna colones'!V65</f>
        <v>0</v>
      </c>
      <c r="W73" s="245"/>
      <c r="X73" s="244">
        <f>'Deuda Interna colones'!X65</f>
        <v>0</v>
      </c>
      <c r="Y73" s="245"/>
      <c r="Z73" s="244">
        <f>'Deuda Interna colones'!Z65</f>
        <v>3.9E-2</v>
      </c>
      <c r="AA73" s="245"/>
      <c r="AB73" s="244">
        <v>0</v>
      </c>
      <c r="AC73" s="245"/>
      <c r="AD73" s="244">
        <v>0</v>
      </c>
      <c r="AE73" s="245"/>
      <c r="AF73" s="242">
        <v>0</v>
      </c>
      <c r="AG73" s="243"/>
      <c r="AH73" s="242">
        <v>0</v>
      </c>
      <c r="AI73" s="243"/>
      <c r="AJ73" s="242">
        <v>0</v>
      </c>
      <c r="AK73" s="243"/>
      <c r="AL73" s="242">
        <v>0</v>
      </c>
      <c r="AM73" s="243"/>
      <c r="AN73" s="242">
        <v>0</v>
      </c>
      <c r="AO73" s="243"/>
      <c r="AP73" s="244">
        <v>0</v>
      </c>
      <c r="AQ73" s="245"/>
      <c r="AR73" s="244">
        <v>0</v>
      </c>
      <c r="AS73" s="245"/>
      <c r="AT73" s="244">
        <v>0</v>
      </c>
      <c r="AU73" s="245"/>
      <c r="AV73" s="244">
        <v>0</v>
      </c>
      <c r="AW73" s="245"/>
      <c r="AX73" s="244">
        <f>+'Deuda Externa dólares'!AX73</f>
        <v>4.2999999999999997E-2</v>
      </c>
      <c r="AY73" s="245"/>
      <c r="AZ73" s="244">
        <f>+'Deuda Externa dólares'!AZ73</f>
        <v>0</v>
      </c>
      <c r="BA73" s="245"/>
      <c r="BB73" s="244">
        <f>+'Deuda Externa dólares'!BB73</f>
        <v>0</v>
      </c>
      <c r="BC73" s="245"/>
      <c r="BD73" s="244">
        <f>+'Deuda Externa dólares'!BD73</f>
        <v>0</v>
      </c>
      <c r="BE73" s="245"/>
      <c r="BF73" s="244">
        <f>+'Deuda Externa dólares'!BF73</f>
        <v>0</v>
      </c>
      <c r="BG73" s="245"/>
      <c r="BH73" s="244">
        <f>+'Deuda Externa dólares'!BH73</f>
        <v>0</v>
      </c>
      <c r="BI73" s="245"/>
      <c r="BJ73" s="244">
        <f>+'Deuda Externa dólares'!BJ73</f>
        <v>0</v>
      </c>
      <c r="BK73" s="245"/>
      <c r="BL73" s="244">
        <f>+'Deuda Externa dólares'!BL73</f>
        <v>0</v>
      </c>
      <c r="BM73" s="245"/>
      <c r="BN73" s="244">
        <f>+'Deuda Externa dólares'!BN73</f>
        <v>0</v>
      </c>
      <c r="BO73" s="245"/>
      <c r="BP73" s="244">
        <f>+'Deuda Externa dólares'!BP73</f>
        <v>0</v>
      </c>
      <c r="BQ73" s="245"/>
      <c r="BR73" s="244">
        <f>+'Deuda Externa dólares'!BR73</f>
        <v>0</v>
      </c>
      <c r="BS73" s="245"/>
      <c r="BT73" s="244">
        <f>+'Deuda Externa dólares'!BT73</f>
        <v>0</v>
      </c>
      <c r="BU73" s="245"/>
      <c r="BV73" s="244">
        <f>+'Deuda Externa dólares'!BV73</f>
        <v>5.0999999999999997E-2</v>
      </c>
      <c r="BW73" s="245"/>
      <c r="BX73" s="244">
        <f>+'Deuda Externa dólares'!BX73</f>
        <v>0</v>
      </c>
      <c r="BY73" s="245"/>
      <c r="BZ73" s="242">
        <f>+'Deuda Externa dólares'!BZ73</f>
        <v>0</v>
      </c>
      <c r="CA73" s="243"/>
      <c r="CB73" s="242">
        <f>+'Deuda Externa dólares'!BZ73</f>
        <v>0</v>
      </c>
      <c r="CC73" s="243"/>
      <c r="CD73" s="244">
        <f>+'Deuda Externa dólares'!CB73</f>
        <v>0</v>
      </c>
      <c r="CE73" s="245"/>
      <c r="CF73" s="244">
        <f>+'Deuda Externa dólares'!CD73</f>
        <v>0</v>
      </c>
      <c r="CG73" s="245"/>
      <c r="CH73" s="244">
        <f>+'Deuda Externa dólares'!CH73</f>
        <v>0</v>
      </c>
      <c r="CI73" s="245"/>
      <c r="CJ73" s="244">
        <f>+'Deuda Externa dólares'!CJ73</f>
        <v>0</v>
      </c>
      <c r="CK73" s="245"/>
      <c r="CL73" s="244">
        <f>+'Deuda Externa dólares'!CL73</f>
        <v>0</v>
      </c>
      <c r="CM73" s="245"/>
      <c r="CN73" s="244">
        <f>+'Deuda Externa dólares'!CN73</f>
        <v>0</v>
      </c>
      <c r="CO73" s="245"/>
      <c r="CP73" s="244">
        <f>+'Deuda Externa dólares'!CP73</f>
        <v>0</v>
      </c>
      <c r="CQ73" s="245"/>
      <c r="CR73" s="244">
        <f>+'Deuda Externa dólares'!CR73</f>
        <v>0</v>
      </c>
      <c r="CS73" s="245"/>
      <c r="CT73" s="244">
        <f>+'Deuda Externa dólares'!CT73</f>
        <v>4.2999999999999997E-2</v>
      </c>
      <c r="CU73" s="245"/>
      <c r="CV73" s="401"/>
      <c r="CW73" s="245"/>
      <c r="CX73" s="401"/>
      <c r="CY73" s="245"/>
      <c r="CZ73" s="401"/>
      <c r="DA73" s="245"/>
      <c r="DB73" s="401"/>
      <c r="DC73" s="245"/>
      <c r="DD73" s="400" t="s">
        <v>242</v>
      </c>
      <c r="DE73" s="245"/>
      <c r="DF73" s="400" t="s">
        <v>242</v>
      </c>
      <c r="DG73" s="245"/>
      <c r="DH73" s="449" t="s">
        <v>242</v>
      </c>
      <c r="DI73" s="450"/>
      <c r="DJ73" s="117"/>
    </row>
    <row r="74" spans="1:114" s="90" customFormat="1" ht="13.5" customHeight="1">
      <c r="A74" s="59" t="s">
        <v>80</v>
      </c>
      <c r="B74" s="214">
        <f>'Deuda Interna colones'!B66</f>
        <v>7208776.0499999998</v>
      </c>
      <c r="C74" s="215"/>
      <c r="D74" s="216">
        <f>'Deuda Interna colones'!D66</f>
        <v>0</v>
      </c>
      <c r="E74" s="217"/>
      <c r="F74" s="216">
        <f>'Deuda Interna colones'!F66</f>
        <v>0</v>
      </c>
      <c r="G74" s="217"/>
      <c r="H74" s="216">
        <f>'Deuda Interna colones'!H66</f>
        <v>0</v>
      </c>
      <c r="I74" s="217"/>
      <c r="J74" s="216">
        <f>'Deuda Interna colones'!J66</f>
        <v>0</v>
      </c>
      <c r="K74" s="217"/>
      <c r="L74" s="216">
        <f>'Deuda Interna colones'!J66</f>
        <v>0</v>
      </c>
      <c r="M74" s="217"/>
      <c r="N74" s="216">
        <f>'Deuda Interna colones'!N66</f>
        <v>0</v>
      </c>
      <c r="O74" s="217"/>
      <c r="P74" s="216">
        <f>'Deuda Interna colones'!P66</f>
        <v>0</v>
      </c>
      <c r="Q74" s="217"/>
      <c r="R74" s="216">
        <f>'Deuda Interna colones'!R66</f>
        <v>0</v>
      </c>
      <c r="S74" s="217"/>
      <c r="T74" s="216">
        <f>'Deuda Interna colones'!T66</f>
        <v>0</v>
      </c>
      <c r="U74" s="217"/>
      <c r="V74" s="216">
        <f>'Deuda Interna colones'!V66</f>
        <v>0</v>
      </c>
      <c r="W74" s="217"/>
      <c r="X74" s="216">
        <f>'Deuda Interna colones'!X66</f>
        <v>0</v>
      </c>
      <c r="Y74" s="217"/>
      <c r="Z74" s="216">
        <f>'Deuda Interna colones'!Z66</f>
        <v>9303146.1600000001</v>
      </c>
      <c r="AA74" s="217"/>
      <c r="AB74" s="216">
        <v>0</v>
      </c>
      <c r="AC74" s="217"/>
      <c r="AD74" s="216">
        <v>0</v>
      </c>
      <c r="AE74" s="217"/>
      <c r="AF74" s="214">
        <v>0</v>
      </c>
      <c r="AG74" s="215"/>
      <c r="AH74" s="214">
        <v>0</v>
      </c>
      <c r="AI74" s="215"/>
      <c r="AJ74" s="214">
        <v>0</v>
      </c>
      <c r="AK74" s="215"/>
      <c r="AL74" s="214">
        <v>0</v>
      </c>
      <c r="AM74" s="215"/>
      <c r="AN74" s="214">
        <v>0</v>
      </c>
      <c r="AO74" s="215"/>
      <c r="AP74" s="216">
        <v>0</v>
      </c>
      <c r="AQ74" s="217"/>
      <c r="AR74" s="216">
        <v>0</v>
      </c>
      <c r="AS74" s="217"/>
      <c r="AT74" s="216">
        <v>0</v>
      </c>
      <c r="AU74" s="217"/>
      <c r="AV74" s="216">
        <v>0</v>
      </c>
      <c r="AW74" s="217"/>
      <c r="AX74" s="216">
        <f>+'Deuda Interna colones'!AX66</f>
        <v>9876240.0559999999</v>
      </c>
      <c r="AY74" s="217"/>
      <c r="AZ74" s="216">
        <f>+'Deuda Interna colones'!AZ66</f>
        <v>0</v>
      </c>
      <c r="BA74" s="217"/>
      <c r="BB74" s="216">
        <f>+'Deuda Interna colones'!BB66</f>
        <v>0</v>
      </c>
      <c r="BC74" s="217"/>
      <c r="BD74" s="216">
        <f>+'Deuda Interna colones'!BD66</f>
        <v>0</v>
      </c>
      <c r="BE74" s="217"/>
      <c r="BF74" s="216">
        <f>+'Deuda Interna colones'!BF66</f>
        <v>0</v>
      </c>
      <c r="BG74" s="217"/>
      <c r="BH74" s="216">
        <f>+'Deuda Interna colones'!BH66</f>
        <v>0</v>
      </c>
      <c r="BI74" s="217"/>
      <c r="BJ74" s="216">
        <f>+'Deuda Interna colones'!BJ66</f>
        <v>0</v>
      </c>
      <c r="BK74" s="217"/>
      <c r="BL74" s="216">
        <f>+'Deuda Interna colones'!BL66</f>
        <v>0</v>
      </c>
      <c r="BM74" s="217"/>
      <c r="BN74" s="216">
        <f>+'Deuda Interna colones'!BN66</f>
        <v>0</v>
      </c>
      <c r="BO74" s="217"/>
      <c r="BP74" s="216">
        <f>+'Deuda Interna colones'!BP66</f>
        <v>0</v>
      </c>
      <c r="BQ74" s="217"/>
      <c r="BR74" s="216">
        <f>+'Deuda Interna colones'!BR66</f>
        <v>0</v>
      </c>
      <c r="BS74" s="217"/>
      <c r="BT74" s="216">
        <f>+'Deuda Interna colones'!BT66</f>
        <v>0</v>
      </c>
      <c r="BU74" s="217"/>
      <c r="BV74" s="216">
        <f>+'Deuda Interna colones'!BV66</f>
        <v>9847245.3000000007</v>
      </c>
      <c r="BW74" s="217"/>
      <c r="BX74" s="216">
        <f>+'Deuda Interna colones'!BX66</f>
        <v>0</v>
      </c>
      <c r="BY74" s="217"/>
      <c r="BZ74" s="214">
        <f>+'Deuda Interna colones'!BZ66</f>
        <v>0</v>
      </c>
      <c r="CA74" s="215"/>
      <c r="CB74" s="214">
        <f>+'Deuda Interna colones'!BZ66</f>
        <v>0</v>
      </c>
      <c r="CC74" s="215"/>
      <c r="CD74" s="216">
        <f>+'Deuda Interna colones'!CB66</f>
        <v>0</v>
      </c>
      <c r="CE74" s="217"/>
      <c r="CF74" s="216">
        <f>+'Deuda Interna colones'!CD66</f>
        <v>0</v>
      </c>
      <c r="CG74" s="217"/>
      <c r="CH74" s="216">
        <f>+'Deuda Interna colones'!CH66</f>
        <v>0</v>
      </c>
      <c r="CI74" s="217"/>
      <c r="CJ74" s="216">
        <f>+'Deuda Interna colones'!CJ66</f>
        <v>0</v>
      </c>
      <c r="CK74" s="217"/>
      <c r="CL74" s="216">
        <f>+'Deuda Interna colones'!CL66</f>
        <v>0</v>
      </c>
      <c r="CM74" s="217"/>
      <c r="CN74" s="216">
        <f>+'Deuda Interna colones'!CN66</f>
        <v>0</v>
      </c>
      <c r="CO74" s="217"/>
      <c r="CP74" s="216">
        <f>+'Deuda Interna colones'!CP66</f>
        <v>0</v>
      </c>
      <c r="CQ74" s="217"/>
      <c r="CR74" s="216">
        <f>+'Deuda Interna colones'!CR66</f>
        <v>0</v>
      </c>
      <c r="CS74" s="217"/>
      <c r="CT74" s="216">
        <f>+'Deuda Interna colones'!CT66</f>
        <v>10545702.479999999</v>
      </c>
      <c r="CU74" s="217"/>
      <c r="CV74" s="400" t="s">
        <v>242</v>
      </c>
      <c r="CW74" s="217"/>
      <c r="CX74" s="400" t="s">
        <v>242</v>
      </c>
      <c r="CY74" s="217"/>
      <c r="CZ74" s="400" t="s">
        <v>242</v>
      </c>
      <c r="DA74" s="217"/>
      <c r="DB74" s="400" t="s">
        <v>242</v>
      </c>
      <c r="DC74" s="217"/>
      <c r="DD74" s="400" t="s">
        <v>242</v>
      </c>
      <c r="DE74" s="217"/>
      <c r="DF74" s="400" t="s">
        <v>242</v>
      </c>
      <c r="DG74" s="217"/>
      <c r="DH74" s="449" t="s">
        <v>242</v>
      </c>
      <c r="DI74" s="232"/>
      <c r="DJ74" s="117"/>
    </row>
    <row r="75" spans="1:114" s="90" customFormat="1" ht="13.5" customHeight="1">
      <c r="A75" s="59" t="s">
        <v>99</v>
      </c>
      <c r="B75" s="51">
        <f>'Deuda Interna colones'!B67</f>
        <v>4694707.9704806497</v>
      </c>
      <c r="C75" s="218"/>
      <c r="D75" s="53">
        <f>'Deuda Interna colones'!D67</f>
        <v>484264.97990032012</v>
      </c>
      <c r="E75" s="219"/>
      <c r="F75" s="53">
        <f>'Deuda Interna colones'!F67</f>
        <v>905857.58419310011</v>
      </c>
      <c r="G75" s="219"/>
      <c r="H75" s="53">
        <f>'Deuda Interna colones'!H67</f>
        <v>1731723.63477389</v>
      </c>
      <c r="I75" s="219"/>
      <c r="J75" s="53">
        <f>'Deuda Interna colones'!J67</f>
        <v>2187603.6032804698</v>
      </c>
      <c r="K75" s="219"/>
      <c r="L75" s="53">
        <f>'Deuda Interna colones'!L67</f>
        <v>2607861.2882482097</v>
      </c>
      <c r="M75" s="219"/>
      <c r="N75" s="53">
        <f>'Deuda Interna colones'!N67</f>
        <v>3141346.1150748897</v>
      </c>
      <c r="O75" s="219"/>
      <c r="P75" s="53">
        <f>'Deuda Interna colones'!P67</f>
        <v>3587150.8079760196</v>
      </c>
      <c r="Q75" s="219"/>
      <c r="R75" s="53">
        <f>'Deuda Interna colones'!R67</f>
        <v>4018937.2822054001</v>
      </c>
      <c r="S75" s="219"/>
      <c r="T75" s="53">
        <f>'Deuda Interna colones'!T67</f>
        <v>4548317.0267838994</v>
      </c>
      <c r="U75" s="219"/>
      <c r="V75" s="53">
        <f>'Deuda Interna colones'!V67</f>
        <v>5035849.76188647</v>
      </c>
      <c r="W75" s="219"/>
      <c r="X75" s="53">
        <f>'Deuda Interna colones'!X67</f>
        <v>5519294.0186387198</v>
      </c>
      <c r="Y75" s="219"/>
      <c r="Z75" s="53">
        <f>'Deuda Interna colones'!Z67</f>
        <v>6319675.8602759</v>
      </c>
      <c r="AA75" s="219"/>
      <c r="AB75" s="53">
        <f>'Deuda Interna colones'!AB67</f>
        <v>612345.80000000005</v>
      </c>
      <c r="AC75" s="219"/>
      <c r="AD75" s="53">
        <f>'Deuda Interna colones'!AD67</f>
        <v>1102230.2893854801</v>
      </c>
      <c r="AE75" s="219"/>
      <c r="AF75" s="51">
        <f>'Deuda Interna colones'!AF67</f>
        <v>1937252.6968220801</v>
      </c>
      <c r="AG75" s="218"/>
      <c r="AH75" s="51">
        <f>'Deuda Interna colones'!AH67</f>
        <v>2389439.6966357301</v>
      </c>
      <c r="AI75" s="218"/>
      <c r="AJ75" s="51">
        <f>'Deuda Interna colones'!AJ67</f>
        <v>2883613.3432400897</v>
      </c>
      <c r="AK75" s="218"/>
      <c r="AL75" s="51">
        <f>'Deuda Interna colones'!AL67</f>
        <v>3530894.7181908893</v>
      </c>
      <c r="AM75" s="218"/>
      <c r="AN75" s="51">
        <f>'Deuda Interna colones'!AN67</f>
        <v>4119214.92189882</v>
      </c>
      <c r="AO75" s="218"/>
      <c r="AP75" s="51">
        <f>'Deuda Interna colones'!AP67</f>
        <v>4803647.3048952706</v>
      </c>
      <c r="AQ75" s="219"/>
      <c r="AR75" s="53">
        <f>+'Deuda Interna colones'!AR67</f>
        <v>5461129.5201892201</v>
      </c>
      <c r="AS75" s="219"/>
      <c r="AT75" s="53">
        <f>+'Deuda Interna colones'!AT67</f>
        <v>5982649.7179935295</v>
      </c>
      <c r="AU75" s="219"/>
      <c r="AV75" s="53">
        <f>+'Deuda Interna colones'!AV67</f>
        <v>6509857.8668668</v>
      </c>
      <c r="AW75" s="219"/>
      <c r="AX75" s="53">
        <f>+'Deuda Interna colones'!AX67</f>
        <v>7333564.59913735</v>
      </c>
      <c r="AY75" s="219"/>
      <c r="AZ75" s="53">
        <f>+'Deuda Interna colones'!AZ67</f>
        <v>677015.98868771002</v>
      </c>
      <c r="BA75" s="219"/>
      <c r="BB75" s="53">
        <f>+'Deuda Interna colones'!BB67</f>
        <v>1153610.3553965301</v>
      </c>
      <c r="BC75" s="219"/>
      <c r="BD75" s="53">
        <f>+'Deuda Interna colones'!BD67</f>
        <v>2014094.5636290698</v>
      </c>
      <c r="BE75" s="219"/>
      <c r="BF75" s="53">
        <f>+'Deuda Interna colones'!BF67</f>
        <v>2504943.4738600706</v>
      </c>
      <c r="BG75" s="219"/>
      <c r="BH75" s="53">
        <f>+'Deuda Interna colones'!BH67</f>
        <v>3019749.5641105897</v>
      </c>
      <c r="BI75" s="219"/>
      <c r="BJ75" s="53">
        <f>+'Deuda Interna colones'!BJ67</f>
        <v>3669888.5619992903</v>
      </c>
      <c r="BK75" s="219"/>
      <c r="BL75" s="53">
        <f>+'Deuda Interna colones'!BL67</f>
        <v>4203818.6949082604</v>
      </c>
      <c r="BM75" s="219"/>
      <c r="BN75" s="53">
        <f>+'Deuda Interna colones'!BN67</f>
        <v>4691878.8999164104</v>
      </c>
      <c r="BO75" s="219"/>
      <c r="BP75" s="53">
        <f>+'Deuda Interna colones'!BP67</f>
        <v>5313584.1314544501</v>
      </c>
      <c r="BQ75" s="219"/>
      <c r="BR75" s="53">
        <f>+'Deuda Interna colones'!BR67</f>
        <v>5839633.0999999996</v>
      </c>
      <c r="BS75" s="219"/>
      <c r="BT75" s="53">
        <f>+'Deuda Interna colones'!BT67</f>
        <v>6388830.2533371001</v>
      </c>
      <c r="BU75" s="219"/>
      <c r="BV75" s="53">
        <f>+'Deuda Interna colones'!BV67</f>
        <v>7174880.7782914685</v>
      </c>
      <c r="BW75" s="219"/>
      <c r="BX75" s="53">
        <f>+'Deuda Interna colones'!BX67</f>
        <v>671130.05750044016</v>
      </c>
      <c r="BY75" s="219"/>
      <c r="BZ75" s="51">
        <f>+'Deuda Interna colones'!BZ67</f>
        <v>671130.05750044016</v>
      </c>
      <c r="CA75" s="218"/>
      <c r="CB75" s="51">
        <f>+'Deuda Interna colones'!BB67</f>
        <v>1153610.3553965301</v>
      </c>
      <c r="CC75" s="218"/>
      <c r="CD75" s="53">
        <f>+'Deuda Interna colones'!CD67</f>
        <v>2511727.8801382901</v>
      </c>
      <c r="CE75" s="219"/>
      <c r="CF75" s="53">
        <f>+'Deuda Interna colones'!CF67</f>
        <v>3038972.3587632007</v>
      </c>
      <c r="CG75" s="219"/>
      <c r="CH75" s="53">
        <f>+'Deuda Interna colones'!CH67</f>
        <v>3729266.2875944804</v>
      </c>
      <c r="CI75" s="219"/>
      <c r="CJ75" s="53">
        <f>+'Deuda Interna colones'!CJ67</f>
        <v>4284140.7909387005</v>
      </c>
      <c r="CK75" s="219"/>
      <c r="CL75" s="53">
        <f>+'Deuda Interna colones'!CL67</f>
        <v>4796406.6463505309</v>
      </c>
      <c r="CM75" s="219"/>
      <c r="CN75" s="53">
        <f>+'Deuda Interna colones'!CN67</f>
        <v>5450055.8478446603</v>
      </c>
      <c r="CO75" s="219"/>
      <c r="CP75" s="53">
        <f>+'Deuda Interna colones'!CP67</f>
        <v>6043554.5785786798</v>
      </c>
      <c r="CQ75" s="219"/>
      <c r="CR75" s="53">
        <f>+'Deuda Interna colones'!CR67</f>
        <v>6577258.7216986306</v>
      </c>
      <c r="CS75" s="219"/>
      <c r="CT75" s="53">
        <f>+'Deuda Interna colones'!CT67</f>
        <v>7402459.5911382996</v>
      </c>
      <c r="CU75" s="219"/>
      <c r="CV75" s="53">
        <f>+'Deuda Interna colones'!CV67</f>
        <v>698155.8458142099</v>
      </c>
      <c r="CW75" s="219"/>
      <c r="CX75" s="53">
        <f>+'Deuda Interna colones'!CX67</f>
        <v>1199943.6815276402</v>
      </c>
      <c r="CY75" s="219"/>
      <c r="CZ75" s="53">
        <f>+'Deuda Interna colones'!CZ67</f>
        <v>2022476.3898108297</v>
      </c>
      <c r="DA75" s="219"/>
      <c r="DB75" s="53">
        <f>+'Deuda Interna colones'!DB67</f>
        <v>2575538.1216243301</v>
      </c>
      <c r="DC75" s="219"/>
      <c r="DD75" s="53">
        <f>+'Deuda Interna colones'!DD67</f>
        <v>3107494.8606126201</v>
      </c>
      <c r="DE75" s="219"/>
      <c r="DF75" s="53">
        <f>+'Deuda Interna colones'!DF67</f>
        <v>3772888.5124237202</v>
      </c>
      <c r="DG75" s="219"/>
      <c r="DH75" s="75">
        <f>+'Deuda Interna colones'!DH67</f>
        <v>3772888.5124237202</v>
      </c>
      <c r="DI75" s="233"/>
      <c r="DJ75" s="117"/>
    </row>
    <row r="76" spans="1:114" s="90" customFormat="1" ht="13.5" customHeight="1">
      <c r="A76" s="59" t="s">
        <v>81</v>
      </c>
      <c r="B76" s="51">
        <f>'Deuda Interna colones'!B68</f>
        <v>4341328.5597475898</v>
      </c>
      <c r="C76" s="218"/>
      <c r="D76" s="53">
        <f>'Deuda Interna colones'!D68</f>
        <v>453711.86120622006</v>
      </c>
      <c r="E76" s="219"/>
      <c r="F76" s="53">
        <f>'Deuda Interna colones'!F68</f>
        <v>799599.59398241015</v>
      </c>
      <c r="G76" s="219"/>
      <c r="H76" s="53">
        <f>'Deuda Interna colones'!H68</f>
        <v>1462678.6117350301</v>
      </c>
      <c r="I76" s="219"/>
      <c r="J76" s="53">
        <f>'Deuda Interna colones'!J68</f>
        <v>1856543.2836633697</v>
      </c>
      <c r="K76" s="219"/>
      <c r="L76" s="53">
        <f>'Deuda Interna colones'!L68</f>
        <v>2228465.0935011199</v>
      </c>
      <c r="M76" s="219"/>
      <c r="N76" s="53">
        <f>'Deuda Interna colones'!N68</f>
        <v>2710444.8667400698</v>
      </c>
      <c r="O76" s="219"/>
      <c r="P76" s="53">
        <f>'Deuda Interna colones'!P68</f>
        <v>3107452.0446020095</v>
      </c>
      <c r="Q76" s="219"/>
      <c r="R76" s="53">
        <f>'Deuda Interna colones'!R68</f>
        <v>3484668.1875510397</v>
      </c>
      <c r="S76" s="219"/>
      <c r="T76" s="53">
        <f>'Deuda Interna colones'!T68</f>
        <v>3973205.3537388393</v>
      </c>
      <c r="U76" s="219"/>
      <c r="V76" s="53">
        <f>'Deuda Interna colones'!V68</f>
        <v>4404563.7512004897</v>
      </c>
      <c r="W76" s="219"/>
      <c r="X76" s="53">
        <f>'Deuda Interna colones'!X68</f>
        <v>4836608.9224493597</v>
      </c>
      <c r="Y76" s="219"/>
      <c r="Z76" s="53">
        <f>'Deuda Interna colones'!Z68</f>
        <v>5566248.5867627701</v>
      </c>
      <c r="AA76" s="219"/>
      <c r="AB76" s="53">
        <f>'Deuda Interna colones'!AB68</f>
        <v>543793.69999999995</v>
      </c>
      <c r="AC76" s="219"/>
      <c r="AD76" s="53">
        <f>'Deuda Interna colones'!AD68</f>
        <v>979377.77883312013</v>
      </c>
      <c r="AE76" s="219"/>
      <c r="AF76" s="51">
        <f>'Deuda Interna colones'!AF68</f>
        <v>1737019.1029849201</v>
      </c>
      <c r="AG76" s="218"/>
      <c r="AH76" s="51">
        <f>'Deuda Interna colones'!AH68</f>
        <v>2113028.9863278503</v>
      </c>
      <c r="AI76" s="218"/>
      <c r="AJ76" s="51">
        <f>'Deuda Interna colones'!AJ68</f>
        <v>2469137.5943026897</v>
      </c>
      <c r="AK76" s="218"/>
      <c r="AL76" s="51">
        <f>'Deuda Interna colones'!AL68</f>
        <v>3041658.6772712595</v>
      </c>
      <c r="AM76" s="218"/>
      <c r="AN76" s="51">
        <f>'Deuda Interna colones'!AN68</f>
        <v>3571799.5136955804</v>
      </c>
      <c r="AO76" s="218"/>
      <c r="AP76" s="51">
        <f>'Deuda Interna colones'!AP68</f>
        <v>4024402.1226153099</v>
      </c>
      <c r="AQ76" s="219"/>
      <c r="AR76" s="53">
        <f>+'Deuda Interna colones'!AR68</f>
        <v>4604772.5103728902</v>
      </c>
      <c r="AS76" s="219"/>
      <c r="AT76" s="53">
        <f>+'Deuda Interna colones'!AT68</f>
        <v>5071876.37941931</v>
      </c>
      <c r="AU76" s="219"/>
      <c r="AV76" s="53">
        <f>+'Deuda Interna colones'!AV68</f>
        <v>5542721.1889028801</v>
      </c>
      <c r="AW76" s="219"/>
      <c r="AX76" s="53">
        <f>+'Deuda Interna colones'!AX68</f>
        <v>6311852.8896747101</v>
      </c>
      <c r="AY76" s="219"/>
      <c r="AZ76" s="53">
        <f>+'Deuda Interna colones'!AZ68</f>
        <v>600209.27787580003</v>
      </c>
      <c r="BA76" s="219"/>
      <c r="BB76" s="53">
        <f>+'Deuda Interna colones'!BB68</f>
        <v>1021706.2059470201</v>
      </c>
      <c r="BC76" s="219"/>
      <c r="BD76" s="53">
        <f>+'Deuda Interna colones'!BD68</f>
        <v>1814682.9587705098</v>
      </c>
      <c r="BE76" s="219"/>
      <c r="BF76" s="53">
        <f>+'Deuda Interna colones'!BF68</f>
        <v>2246768.39540713</v>
      </c>
      <c r="BG76" s="219"/>
      <c r="BH76" s="53">
        <f>+'Deuda Interna colones'!BH68</f>
        <v>2703348.9872901901</v>
      </c>
      <c r="BI76" s="219"/>
      <c r="BJ76" s="53">
        <f>+'Deuda Interna colones'!BJ68</f>
        <v>3290424.1912481701</v>
      </c>
      <c r="BK76" s="219"/>
      <c r="BL76" s="53">
        <f>+'Deuda Interna colones'!BL68</f>
        <v>3763332.7941518202</v>
      </c>
      <c r="BM76" s="219"/>
      <c r="BN76" s="53">
        <f>+'Deuda Interna colones'!BN68</f>
        <v>4195337.7862856705</v>
      </c>
      <c r="BO76" s="219"/>
      <c r="BP76" s="53">
        <f>+'Deuda Interna colones'!BP68</f>
        <v>4760677.65750344</v>
      </c>
      <c r="BQ76" s="219"/>
      <c r="BR76" s="53">
        <f>+'Deuda Interna colones'!BR68</f>
        <v>5229639.7</v>
      </c>
      <c r="BS76" s="219"/>
      <c r="BT76" s="53">
        <f>+'Deuda Interna colones'!BT68</f>
        <v>5707386.7305077193</v>
      </c>
      <c r="BU76" s="219"/>
      <c r="BV76" s="53">
        <f>+'Deuda Interna colones'!BV68</f>
        <v>6423191.3351950692</v>
      </c>
      <c r="BW76" s="219"/>
      <c r="BX76" s="53">
        <f>+'Deuda Interna colones'!BX68</f>
        <v>590151.03687612002</v>
      </c>
      <c r="BY76" s="219"/>
      <c r="BZ76" s="51">
        <f>+'Deuda Interna colones'!BZ68</f>
        <v>590151.03687612002</v>
      </c>
      <c r="CA76" s="218"/>
      <c r="CB76" s="51">
        <f>+'Deuda Interna colones'!BB68</f>
        <v>1021706.2059470201</v>
      </c>
      <c r="CC76" s="218"/>
      <c r="CD76" s="53">
        <f>+'Deuda Interna colones'!CD68</f>
        <v>2233650.2830389403</v>
      </c>
      <c r="CE76" s="219"/>
      <c r="CF76" s="53">
        <f>+'Deuda Interna colones'!CF68</f>
        <v>2696774.7044817405</v>
      </c>
      <c r="CG76" s="219"/>
      <c r="CH76" s="53">
        <f>+'Deuda Interna colones'!CH68</f>
        <v>3312872.6617177301</v>
      </c>
      <c r="CI76" s="219"/>
      <c r="CJ76" s="53">
        <f>+'Deuda Interna colones'!CJ68</f>
        <v>3806660.99988518</v>
      </c>
      <c r="CK76" s="219"/>
      <c r="CL76" s="53">
        <f>+'Deuda Interna colones'!CL68</f>
        <v>4253128.5362485405</v>
      </c>
      <c r="CM76" s="219"/>
      <c r="CN76" s="53">
        <f>+'Deuda Interna colones'!CN68</f>
        <v>4821914.4522334505</v>
      </c>
      <c r="CO76" s="219"/>
      <c r="CP76" s="53">
        <f>+'Deuda Interna colones'!CP68</f>
        <v>5355821.2131532095</v>
      </c>
      <c r="CQ76" s="219"/>
      <c r="CR76" s="53">
        <f>+'Deuda Interna colones'!CR68</f>
        <v>5823359.6013695905</v>
      </c>
      <c r="CS76" s="219"/>
      <c r="CT76" s="53">
        <f>+'Deuda Interna colones'!CT68</f>
        <v>6576751.94961356</v>
      </c>
      <c r="CU76" s="219"/>
      <c r="CV76" s="53">
        <f>+'Deuda Interna colones'!CV68</f>
        <v>615730.12600201997</v>
      </c>
      <c r="CW76" s="219"/>
      <c r="CX76" s="53">
        <f>+'Deuda Interna colones'!CX68</f>
        <v>1054841.9419628801</v>
      </c>
      <c r="CY76" s="219"/>
      <c r="CZ76" s="53">
        <f>+'Deuda Interna colones'!CZ68</f>
        <v>1803185.2045727896</v>
      </c>
      <c r="DA76" s="219"/>
      <c r="DB76" s="53">
        <f>+'Deuda Interna colones'!DB68</f>
        <v>2289940.6627115901</v>
      </c>
      <c r="DC76" s="219"/>
      <c r="DD76" s="53">
        <f>+'Deuda Interna colones'!DD68</f>
        <v>2756133.2646862501</v>
      </c>
      <c r="DE76" s="219"/>
      <c r="DF76" s="53">
        <f>+'Deuda Interna colones'!DF68</f>
        <v>3356487.10172348</v>
      </c>
      <c r="DG76" s="219"/>
      <c r="DH76" s="75">
        <f>+'Deuda Interna colones'!DH68</f>
        <v>3356487.10172348</v>
      </c>
      <c r="DI76" s="233"/>
      <c r="DJ76" s="117"/>
    </row>
    <row r="77" spans="1:114" s="90" customFormat="1" ht="13.5" customHeight="1">
      <c r="A77" s="59" t="s">
        <v>82</v>
      </c>
      <c r="B77" s="51">
        <f>'Deuda Interna colones'!B69</f>
        <v>7682246.3751666602</v>
      </c>
      <c r="C77" s="218"/>
      <c r="D77" s="53">
        <f>'Deuda Interna colones'!D69</f>
        <v>668606.16007868014</v>
      </c>
      <c r="E77" s="219"/>
      <c r="F77" s="53">
        <f>'Deuda Interna colones'!F69</f>
        <v>1363567.0365266399</v>
      </c>
      <c r="G77" s="219"/>
      <c r="H77" s="53">
        <f>'Deuda Interna colones'!H69</f>
        <v>2133788.40867496</v>
      </c>
      <c r="I77" s="219"/>
      <c r="J77" s="53">
        <f>'Deuda Interna colones'!J69</f>
        <v>2660211.2324756896</v>
      </c>
      <c r="K77" s="219"/>
      <c r="L77" s="53">
        <f>'Deuda Interna colones'!L69</f>
        <v>3223738.2192770699</v>
      </c>
      <c r="M77" s="219"/>
      <c r="N77" s="53">
        <f>'Deuda Interna colones'!N69</f>
        <v>3892747.1564754206</v>
      </c>
      <c r="O77" s="219"/>
      <c r="P77" s="53">
        <f>'Deuda Interna colones'!P69</f>
        <v>4562891.2062376495</v>
      </c>
      <c r="Q77" s="219"/>
      <c r="R77" s="53">
        <f>'Deuda Interna colones'!R69</f>
        <v>5347874.886169659</v>
      </c>
      <c r="S77" s="219"/>
      <c r="T77" s="53">
        <f>'Deuda Interna colones'!T69</f>
        <v>6041623.5544990608</v>
      </c>
      <c r="U77" s="219"/>
      <c r="V77" s="53">
        <f>'Deuda Interna colones'!V69</f>
        <v>6578144.2425757488</v>
      </c>
      <c r="W77" s="219"/>
      <c r="X77" s="53">
        <f>'Deuda Interna colones'!X69</f>
        <v>7189836.6250987006</v>
      </c>
      <c r="Y77" s="219"/>
      <c r="Z77" s="53">
        <f>'Deuda Interna colones'!Z69</f>
        <v>8335028.0774487583</v>
      </c>
      <c r="AA77" s="219"/>
      <c r="AB77" s="53">
        <f>'Deuda Interna colones'!AB69</f>
        <v>731721.9</v>
      </c>
      <c r="AC77" s="219"/>
      <c r="AD77" s="53">
        <f>'Deuda Interna colones'!AD69</f>
        <v>1534305.11625836</v>
      </c>
      <c r="AE77" s="219"/>
      <c r="AF77" s="51">
        <f>'Deuda Interna colones'!AF69</f>
        <v>2268343.2443707297</v>
      </c>
      <c r="AG77" s="218"/>
      <c r="AH77" s="51">
        <f>'Deuda Interna colones'!AH69</f>
        <v>2753940.8804305801</v>
      </c>
      <c r="AI77" s="218"/>
      <c r="AJ77" s="51">
        <f>'Deuda Interna colones'!AJ69</f>
        <v>3232124.0460475003</v>
      </c>
      <c r="AK77" s="218"/>
      <c r="AL77" s="51">
        <f>'Deuda Interna colones'!AL69</f>
        <v>3972678.97084331</v>
      </c>
      <c r="AM77" s="218"/>
      <c r="AN77" s="51">
        <f>'Deuda Interna colones'!AN69</f>
        <v>4616044.6940591997</v>
      </c>
      <c r="AO77" s="218"/>
      <c r="AP77" s="51">
        <f>'Deuda Interna colones'!AP69</f>
        <v>5468304.1376647698</v>
      </c>
      <c r="AQ77" s="219"/>
      <c r="AR77" s="53">
        <f>+'Deuda Interna colones'!AR69</f>
        <v>6219501.9590440802</v>
      </c>
      <c r="AS77" s="219"/>
      <c r="AT77" s="53">
        <f>+'Deuda Interna colones'!AT69</f>
        <v>6788262.7359411195</v>
      </c>
      <c r="AU77" s="219"/>
      <c r="AV77" s="53">
        <f>+'Deuda Interna colones'!AV69</f>
        <v>7392693.05488858</v>
      </c>
      <c r="AW77" s="219"/>
      <c r="AX77" s="53">
        <f>+'Deuda Interna colones'!AX69</f>
        <v>8457926.2110179607</v>
      </c>
      <c r="AY77" s="219"/>
      <c r="AZ77" s="53">
        <f>+'Deuda Interna colones'!AZ69</f>
        <v>757503.18246804993</v>
      </c>
      <c r="BA77" s="219"/>
      <c r="BB77" s="53">
        <f>+'Deuda Interna colones'!BB69</f>
        <v>1500236.0109705201</v>
      </c>
      <c r="BC77" s="219"/>
      <c r="BD77" s="53">
        <f>+'Deuda Interna colones'!BD69</f>
        <v>2266072.9310473404</v>
      </c>
      <c r="BE77" s="219"/>
      <c r="BF77" s="53">
        <f>+'Deuda Interna colones'!BF69</f>
        <v>2824128.9660870396</v>
      </c>
      <c r="BG77" s="219"/>
      <c r="BH77" s="53">
        <f>+'Deuda Interna colones'!BH69</f>
        <v>3415522.2608990497</v>
      </c>
      <c r="BI77" s="219"/>
      <c r="BJ77" s="53">
        <f>+'Deuda Interna colones'!BJ69</f>
        <v>4086883.5154030998</v>
      </c>
      <c r="BK77" s="219"/>
      <c r="BL77" s="53">
        <f>+'Deuda Interna colones'!BL69</f>
        <v>4813611.2617656095</v>
      </c>
      <c r="BM77" s="219"/>
      <c r="BN77" s="53">
        <f>+'Deuda Interna colones'!BN69</f>
        <v>5651385.210102899</v>
      </c>
      <c r="BO77" s="219"/>
      <c r="BP77" s="53">
        <f>+'Deuda Interna colones'!BP69</f>
        <v>6355196.9091009088</v>
      </c>
      <c r="BQ77" s="219"/>
      <c r="BR77" s="53">
        <f>+'Deuda Interna colones'!BR69</f>
        <v>7000950.2862979695</v>
      </c>
      <c r="BS77" s="219"/>
      <c r="BT77" s="53">
        <f>+'Deuda Interna colones'!BT69</f>
        <v>7593741.1758683585</v>
      </c>
      <c r="BU77" s="219"/>
      <c r="BV77" s="53">
        <f>+'Deuda Interna colones'!BV69</f>
        <v>8714350.7806415595</v>
      </c>
      <c r="BW77" s="219"/>
      <c r="BX77" s="53">
        <f>+'Deuda Interna colones'!BX69</f>
        <v>772374.31033248</v>
      </c>
      <c r="BY77" s="219"/>
      <c r="BZ77" s="51">
        <f>+'Deuda Interna colones'!BZ69</f>
        <v>772374.31033248</v>
      </c>
      <c r="CA77" s="218"/>
      <c r="CB77" s="51">
        <f>+'Deuda Interna colones'!BB69</f>
        <v>1500236.0109705201</v>
      </c>
      <c r="CC77" s="218"/>
      <c r="CD77" s="53">
        <f>+'Deuda Interna colones'!CD69</f>
        <v>3059961.1696522697</v>
      </c>
      <c r="CE77" s="219"/>
      <c r="CF77" s="53">
        <f>+'Deuda Interna colones'!CF69</f>
        <v>3705856.1854980397</v>
      </c>
      <c r="CG77" s="219"/>
      <c r="CH77" s="53">
        <f>+'Deuda Interna colones'!CH69</f>
        <v>4451471.9855985902</v>
      </c>
      <c r="CI77" s="219"/>
      <c r="CJ77" s="53">
        <f>+'Deuda Interna colones'!CJ69</f>
        <v>5195414.0534924502</v>
      </c>
      <c r="CK77" s="219"/>
      <c r="CL77" s="53">
        <f>+'Deuda Interna colones'!CL69</f>
        <v>6056307.1810486093</v>
      </c>
      <c r="CM77" s="219"/>
      <c r="CN77" s="53">
        <f>+'Deuda Interna colones'!CN69</f>
        <v>6795004.9296202408</v>
      </c>
      <c r="CO77" s="219"/>
      <c r="CP77" s="53">
        <f>+'Deuda Interna colones'!CP69</f>
        <v>7464542.0456725704</v>
      </c>
      <c r="CQ77" s="219"/>
      <c r="CR77" s="53">
        <f>+'Deuda Interna colones'!CR69</f>
        <v>8164623.1424943898</v>
      </c>
      <c r="CS77" s="219"/>
      <c r="CT77" s="53">
        <f>+'Deuda Interna colones'!CT69</f>
        <v>9263765.2847008798</v>
      </c>
      <c r="CU77" s="219"/>
      <c r="CV77" s="53">
        <f>+'Deuda Interna colones'!CV69</f>
        <v>782968.26863522001</v>
      </c>
      <c r="CW77" s="219"/>
      <c r="CX77" s="53">
        <f>+'Deuda Interna colones'!CX69</f>
        <v>1594940.3392123899</v>
      </c>
      <c r="CY77" s="219"/>
      <c r="CZ77" s="53">
        <f>+'Deuda Interna colones'!CZ69</f>
        <v>2387118.9574274803</v>
      </c>
      <c r="DA77" s="219"/>
      <c r="DB77" s="53">
        <f>+'Deuda Interna colones'!DB69</f>
        <v>3008596.5652105496</v>
      </c>
      <c r="DC77" s="219"/>
      <c r="DD77" s="53">
        <f>+'Deuda Interna colones'!DD69</f>
        <v>3679522.51450213</v>
      </c>
      <c r="DE77" s="219"/>
      <c r="DF77" s="53">
        <f>+'Deuda Interna colones'!DF69</f>
        <v>4391126.6767011303</v>
      </c>
      <c r="DG77" s="219"/>
      <c r="DH77" s="75">
        <f>+'Deuda Interna colones'!DH69</f>
        <v>4391126.6767011303</v>
      </c>
      <c r="DI77" s="233"/>
      <c r="DJ77" s="117"/>
    </row>
    <row r="78" spans="1:114" s="18" customFormat="1" ht="13.5" customHeight="1" thickBot="1">
      <c r="A78" s="145"/>
      <c r="B78" s="146"/>
      <c r="C78" s="147"/>
      <c r="D78" s="145"/>
      <c r="E78" s="148"/>
      <c r="F78" s="145"/>
      <c r="G78" s="148"/>
      <c r="H78" s="145"/>
      <c r="I78" s="148"/>
      <c r="J78" s="145"/>
      <c r="K78" s="148"/>
      <c r="L78" s="145"/>
      <c r="M78" s="148"/>
      <c r="N78" s="145"/>
      <c r="O78" s="148"/>
      <c r="P78" s="145"/>
      <c r="Q78" s="148"/>
      <c r="R78" s="145"/>
      <c r="S78" s="148"/>
      <c r="T78" s="145"/>
      <c r="U78" s="148"/>
      <c r="V78" s="145"/>
      <c r="W78" s="148"/>
      <c r="X78" s="145"/>
      <c r="Y78" s="148"/>
      <c r="Z78" s="145"/>
      <c r="AA78" s="148"/>
      <c r="AB78" s="145"/>
      <c r="AC78" s="148"/>
      <c r="AD78" s="145"/>
      <c r="AE78" s="148"/>
      <c r="AF78" s="146"/>
      <c r="AG78" s="147"/>
      <c r="AH78" s="146"/>
      <c r="AI78" s="147"/>
      <c r="AJ78" s="146"/>
      <c r="AK78" s="147"/>
      <c r="AL78" s="146"/>
      <c r="AM78" s="147"/>
      <c r="AN78" s="146"/>
      <c r="AO78" s="147"/>
      <c r="AP78" s="145"/>
      <c r="AQ78" s="148"/>
      <c r="AR78" s="145"/>
      <c r="AS78" s="148"/>
      <c r="AT78" s="145"/>
      <c r="AU78" s="148"/>
      <c r="AV78" s="145"/>
      <c r="AW78" s="148"/>
      <c r="AX78" s="145"/>
      <c r="AY78" s="148"/>
      <c r="AZ78" s="145"/>
      <c r="BA78" s="148"/>
      <c r="BB78" s="145"/>
      <c r="BC78" s="148"/>
      <c r="BD78" s="145"/>
      <c r="BE78" s="148"/>
      <c r="BF78" s="145"/>
      <c r="BG78" s="148"/>
      <c r="BH78" s="145"/>
      <c r="BI78" s="148"/>
      <c r="BJ78" s="145"/>
      <c r="BK78" s="148"/>
      <c r="BL78" s="145"/>
      <c r="BM78" s="148"/>
      <c r="BN78" s="145"/>
      <c r="BO78" s="148"/>
      <c r="BP78" s="145"/>
      <c r="BQ78" s="148"/>
      <c r="BR78" s="145"/>
      <c r="BS78" s="148"/>
      <c r="BT78" s="145"/>
      <c r="BU78" s="148"/>
      <c r="BV78" s="145"/>
      <c r="BW78" s="148"/>
      <c r="BX78" s="145"/>
      <c r="BY78" s="148"/>
      <c r="BZ78" s="146"/>
      <c r="CA78" s="147"/>
      <c r="CB78" s="146"/>
      <c r="CC78" s="147"/>
      <c r="CD78" s="145"/>
      <c r="CE78" s="148"/>
      <c r="CF78" s="145"/>
      <c r="CG78" s="148"/>
      <c r="CH78" s="145"/>
      <c r="CI78" s="148"/>
      <c r="CJ78" s="145"/>
      <c r="CK78" s="148"/>
      <c r="CL78" s="145"/>
      <c r="CM78" s="148"/>
      <c r="CN78" s="145"/>
      <c r="CO78" s="148"/>
      <c r="CP78" s="145"/>
      <c r="CQ78" s="148"/>
      <c r="CR78" s="145"/>
      <c r="CS78" s="148"/>
      <c r="CT78" s="145"/>
      <c r="CU78" s="148"/>
      <c r="CV78" s="145"/>
      <c r="CW78" s="148"/>
      <c r="CX78" s="145"/>
      <c r="CY78" s="148"/>
      <c r="CZ78" s="145"/>
      <c r="DA78" s="148"/>
      <c r="DB78" s="145"/>
      <c r="DC78" s="148"/>
      <c r="DD78" s="145"/>
      <c r="DE78" s="148"/>
      <c r="DF78" s="145"/>
      <c r="DG78" s="148"/>
      <c r="DH78" s="156"/>
      <c r="DI78" s="157"/>
      <c r="DJ78" s="117"/>
    </row>
    <row r="79" spans="1:114" s="18" customFormat="1" ht="14.25" customHeight="1">
      <c r="B79" s="90"/>
      <c r="C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BZ79" s="90"/>
      <c r="CA79" s="90"/>
      <c r="CB79" s="90"/>
      <c r="CC79" s="90"/>
      <c r="DJ79" s="117"/>
    </row>
    <row r="80" spans="1:114" s="18" customFormat="1" ht="13.5" customHeight="1">
      <c r="A80" s="118" t="s">
        <v>83</v>
      </c>
      <c r="B80" s="119"/>
      <c r="C80" s="119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19"/>
      <c r="CA80" s="119"/>
      <c r="CB80" s="119"/>
      <c r="CC80" s="119"/>
      <c r="CD80" s="120"/>
      <c r="CE80" s="120"/>
      <c r="CF80" s="120"/>
      <c r="CG80" s="120"/>
      <c r="CH80" s="120"/>
      <c r="CI80" s="120"/>
      <c r="CJ80" s="120"/>
      <c r="CK80" s="120"/>
      <c r="CL80" s="120"/>
      <c r="CM80" s="120"/>
      <c r="CN80" s="120"/>
      <c r="CO80" s="120"/>
      <c r="CP80" s="120"/>
      <c r="CQ80" s="120"/>
      <c r="CR80" s="120"/>
      <c r="CS80" s="120"/>
      <c r="CT80" s="120"/>
      <c r="CU80" s="120"/>
      <c r="CV80" s="120"/>
      <c r="CW80" s="120"/>
      <c r="CX80" s="120"/>
      <c r="CY80" s="120"/>
      <c r="CZ80" s="120"/>
      <c r="DA80" s="120"/>
      <c r="DB80" s="120"/>
      <c r="DC80" s="120"/>
      <c r="DD80" s="120"/>
      <c r="DE80" s="120"/>
      <c r="DF80" s="120"/>
      <c r="DG80" s="120"/>
      <c r="DH80" s="120"/>
      <c r="DI80" s="120"/>
      <c r="DJ80" s="117"/>
    </row>
    <row r="81" spans="1:114" s="18" customFormat="1" ht="12.75" customHeight="1">
      <c r="A81" s="16"/>
      <c r="B81" s="90"/>
      <c r="C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BZ81" s="90"/>
      <c r="CA81" s="90"/>
      <c r="CB81" s="90"/>
      <c r="CC81" s="90"/>
      <c r="DJ81" s="117"/>
    </row>
    <row r="82" spans="1:114" s="18" customFormat="1" ht="13.5" customHeight="1">
      <c r="A82" s="121"/>
      <c r="B82" s="122" t="s">
        <v>84</v>
      </c>
      <c r="C82" s="122" t="s">
        <v>85</v>
      </c>
      <c r="D82" s="123" t="s">
        <v>84</v>
      </c>
      <c r="E82" s="123" t="s">
        <v>85</v>
      </c>
      <c r="F82" s="123" t="s">
        <v>84</v>
      </c>
      <c r="G82" s="123" t="s">
        <v>85</v>
      </c>
      <c r="H82" s="123" t="s">
        <v>84</v>
      </c>
      <c r="I82" s="123" t="s">
        <v>85</v>
      </c>
      <c r="J82" s="123" t="s">
        <v>84</v>
      </c>
      <c r="K82" s="123" t="s">
        <v>85</v>
      </c>
      <c r="L82" s="123" t="s">
        <v>84</v>
      </c>
      <c r="M82" s="123" t="s">
        <v>85</v>
      </c>
      <c r="N82" s="123" t="s">
        <v>84</v>
      </c>
      <c r="O82" s="123" t="s">
        <v>85</v>
      </c>
      <c r="P82" s="123" t="s">
        <v>84</v>
      </c>
      <c r="Q82" s="123" t="s">
        <v>85</v>
      </c>
      <c r="R82" s="123" t="s">
        <v>84</v>
      </c>
      <c r="S82" s="123" t="s">
        <v>85</v>
      </c>
      <c r="T82" s="123" t="s">
        <v>84</v>
      </c>
      <c r="U82" s="123" t="s">
        <v>85</v>
      </c>
      <c r="V82" s="123" t="s">
        <v>84</v>
      </c>
      <c r="W82" s="123" t="s">
        <v>85</v>
      </c>
      <c r="X82" s="123" t="s">
        <v>84</v>
      </c>
      <c r="Y82" s="123" t="s">
        <v>85</v>
      </c>
      <c r="Z82" s="123" t="s">
        <v>84</v>
      </c>
      <c r="AA82" s="123" t="s">
        <v>85</v>
      </c>
      <c r="AB82" s="123" t="s">
        <v>84</v>
      </c>
      <c r="AC82" s="123" t="s">
        <v>85</v>
      </c>
      <c r="AD82" s="123" t="s">
        <v>84</v>
      </c>
      <c r="AE82" s="123" t="s">
        <v>85</v>
      </c>
      <c r="AF82" s="122" t="s">
        <v>84</v>
      </c>
      <c r="AG82" s="122" t="s">
        <v>85</v>
      </c>
      <c r="AH82" s="122" t="s">
        <v>84</v>
      </c>
      <c r="AI82" s="122" t="s">
        <v>85</v>
      </c>
      <c r="AJ82" s="122" t="s">
        <v>84</v>
      </c>
      <c r="AK82" s="122" t="s">
        <v>85</v>
      </c>
      <c r="AL82" s="122" t="s">
        <v>84</v>
      </c>
      <c r="AM82" s="122" t="s">
        <v>85</v>
      </c>
      <c r="AN82" s="122" t="s">
        <v>84</v>
      </c>
      <c r="AO82" s="122" t="s">
        <v>85</v>
      </c>
      <c r="AP82" s="123" t="s">
        <v>84</v>
      </c>
      <c r="AQ82" s="123" t="s">
        <v>85</v>
      </c>
      <c r="AR82" s="123" t="s">
        <v>84</v>
      </c>
      <c r="AS82" s="123" t="s">
        <v>85</v>
      </c>
      <c r="AT82" s="123" t="s">
        <v>84</v>
      </c>
      <c r="AU82" s="123" t="s">
        <v>85</v>
      </c>
      <c r="AV82" s="123" t="s">
        <v>84</v>
      </c>
      <c r="AW82" s="123" t="s">
        <v>85</v>
      </c>
      <c r="AX82" s="123" t="s">
        <v>84</v>
      </c>
      <c r="AY82" s="123" t="s">
        <v>85</v>
      </c>
      <c r="AZ82" s="123" t="s">
        <v>84</v>
      </c>
      <c r="BA82" s="123" t="s">
        <v>85</v>
      </c>
      <c r="BB82" s="123" t="s">
        <v>84</v>
      </c>
      <c r="BC82" s="123" t="s">
        <v>85</v>
      </c>
      <c r="BD82" s="123" t="s">
        <v>84</v>
      </c>
      <c r="BE82" s="123" t="s">
        <v>85</v>
      </c>
      <c r="BF82" s="123" t="s">
        <v>84</v>
      </c>
      <c r="BG82" s="123" t="s">
        <v>85</v>
      </c>
      <c r="BH82" s="123" t="s">
        <v>84</v>
      </c>
      <c r="BI82" s="123" t="s">
        <v>85</v>
      </c>
      <c r="BJ82" s="123" t="s">
        <v>84</v>
      </c>
      <c r="BK82" s="123" t="s">
        <v>85</v>
      </c>
      <c r="BL82" s="123" t="s">
        <v>84</v>
      </c>
      <c r="BM82" s="123" t="s">
        <v>85</v>
      </c>
      <c r="BN82" s="123" t="s">
        <v>84</v>
      </c>
      <c r="BO82" s="123" t="s">
        <v>85</v>
      </c>
      <c r="BP82" s="123" t="s">
        <v>84</v>
      </c>
      <c r="BQ82" s="123" t="s">
        <v>85</v>
      </c>
      <c r="BR82" s="123" t="s">
        <v>84</v>
      </c>
      <c r="BS82" s="123" t="s">
        <v>85</v>
      </c>
      <c r="BT82" s="123" t="s">
        <v>84</v>
      </c>
      <c r="BU82" s="123" t="s">
        <v>85</v>
      </c>
      <c r="BV82" s="123" t="s">
        <v>84</v>
      </c>
      <c r="BW82" s="123" t="s">
        <v>85</v>
      </c>
      <c r="BX82" s="123" t="s">
        <v>84</v>
      </c>
      <c r="BY82" s="123" t="s">
        <v>85</v>
      </c>
      <c r="BZ82" s="122" t="s">
        <v>84</v>
      </c>
      <c r="CA82" s="122" t="s">
        <v>85</v>
      </c>
      <c r="CB82" s="122" t="s">
        <v>84</v>
      </c>
      <c r="CC82" s="122" t="s">
        <v>85</v>
      </c>
      <c r="CD82" s="123" t="s">
        <v>84</v>
      </c>
      <c r="CE82" s="123" t="s">
        <v>85</v>
      </c>
      <c r="CF82" s="123" t="s">
        <v>84</v>
      </c>
      <c r="CG82" s="123" t="s">
        <v>85</v>
      </c>
      <c r="CH82" s="123" t="s">
        <v>84</v>
      </c>
      <c r="CI82" s="123" t="s">
        <v>85</v>
      </c>
      <c r="CJ82" s="123" t="s">
        <v>84</v>
      </c>
      <c r="CK82" s="123" t="s">
        <v>85</v>
      </c>
      <c r="CL82" s="123" t="s">
        <v>84</v>
      </c>
      <c r="CM82" s="123" t="s">
        <v>85</v>
      </c>
      <c r="CN82" s="123" t="s">
        <v>84</v>
      </c>
      <c r="CO82" s="123" t="s">
        <v>85</v>
      </c>
      <c r="CP82" s="123" t="s">
        <v>84</v>
      </c>
      <c r="CQ82" s="123" t="s">
        <v>85</v>
      </c>
      <c r="CR82" s="123" t="s">
        <v>84</v>
      </c>
      <c r="CS82" s="123" t="s">
        <v>85</v>
      </c>
      <c r="CT82" s="123" t="s">
        <v>84</v>
      </c>
      <c r="CU82" s="123" t="s">
        <v>85</v>
      </c>
      <c r="CV82" s="123" t="s">
        <v>84</v>
      </c>
      <c r="CW82" s="123" t="s">
        <v>85</v>
      </c>
      <c r="CX82" s="123" t="s">
        <v>84</v>
      </c>
      <c r="CY82" s="123" t="s">
        <v>85</v>
      </c>
      <c r="CZ82" s="123" t="s">
        <v>84</v>
      </c>
      <c r="DA82" s="123" t="s">
        <v>85</v>
      </c>
      <c r="DB82" s="123" t="s">
        <v>84</v>
      </c>
      <c r="DC82" s="123" t="s">
        <v>85</v>
      </c>
      <c r="DD82" s="123" t="s">
        <v>84</v>
      </c>
      <c r="DE82" s="123" t="s">
        <v>85</v>
      </c>
      <c r="DF82" s="123" t="s">
        <v>84</v>
      </c>
      <c r="DG82" s="123" t="s">
        <v>85</v>
      </c>
      <c r="DH82" s="123" t="s">
        <v>84</v>
      </c>
      <c r="DI82" s="123" t="s">
        <v>85</v>
      </c>
      <c r="DJ82" s="117"/>
    </row>
    <row r="83" spans="1:114" s="18" customFormat="1" ht="18" customHeight="1">
      <c r="A83" s="124" t="s">
        <v>86</v>
      </c>
      <c r="B83" s="125" t="str">
        <f>+'Deuda Interna colones'!B75</f>
        <v>B</v>
      </c>
      <c r="C83" s="125" t="str">
        <f>+'Deuda Interna colones'!C75</f>
        <v>Negativa</v>
      </c>
      <c r="D83" s="124" t="str">
        <f>+'Deuda Interna colones'!D75</f>
        <v>B</v>
      </c>
      <c r="E83" s="124" t="str">
        <f>+'Deuda Interna colones'!E75</f>
        <v>Negativa</v>
      </c>
      <c r="F83" s="124" t="str">
        <f>+'Deuda Interna colones'!F75</f>
        <v>B</v>
      </c>
      <c r="G83" s="124" t="str">
        <f>+'Deuda Interna colones'!G75</f>
        <v>Negativa</v>
      </c>
      <c r="H83" s="124" t="str">
        <f>+'Deuda Interna colones'!H75</f>
        <v>B</v>
      </c>
      <c r="I83" s="124" t="str">
        <f>+'Deuda Interna colones'!I75</f>
        <v>Negativa</v>
      </c>
      <c r="J83" s="124" t="str">
        <f>+'Deuda Interna colones'!J75</f>
        <v>B</v>
      </c>
      <c r="K83" s="124" t="str">
        <f>+'Deuda Interna colones'!K75</f>
        <v>Negativa</v>
      </c>
      <c r="L83" s="124" t="str">
        <f>+'Deuda Interna colones'!J75</f>
        <v>B</v>
      </c>
      <c r="M83" s="124" t="str">
        <f>+'Deuda Interna colones'!K75</f>
        <v>Negativa</v>
      </c>
      <c r="N83" s="124" t="str">
        <f>+'Deuda Interna colones'!N75</f>
        <v>B</v>
      </c>
      <c r="O83" s="124" t="str">
        <f>+'Deuda Interna colones'!O75</f>
        <v>Negativa</v>
      </c>
      <c r="P83" s="124" t="str">
        <f>+'Deuda Interna colones'!P75</f>
        <v>B</v>
      </c>
      <c r="Q83" s="124" t="str">
        <f>+'Deuda Interna colones'!Q75</f>
        <v>Negativa</v>
      </c>
      <c r="R83" s="124" t="str">
        <f>+'Deuda Interna colones'!R75</f>
        <v>B</v>
      </c>
      <c r="S83" s="124" t="str">
        <f>+'Deuda Interna colones'!S75</f>
        <v>Negativa</v>
      </c>
      <c r="T83" s="124" t="str">
        <f>+'Deuda Interna colones'!T75</f>
        <v>B</v>
      </c>
      <c r="U83" s="124" t="str">
        <f>+'Deuda Interna colones'!U75</f>
        <v>Negativa</v>
      </c>
      <c r="V83" s="124" t="str">
        <f>+'Deuda Interna colones'!V75</f>
        <v>B</v>
      </c>
      <c r="W83" s="124" t="str">
        <f>+'Deuda Interna colones'!W75</f>
        <v>Negativa</v>
      </c>
      <c r="X83" s="124" t="str">
        <f>+'Deuda Interna colones'!X75</f>
        <v>B</v>
      </c>
      <c r="Y83" s="124" t="str">
        <f>+'Deuda Interna colones'!Y75</f>
        <v>Negativa</v>
      </c>
      <c r="Z83" s="124" t="str">
        <f>+'Deuda Interna colones'!X75</f>
        <v>B</v>
      </c>
      <c r="AA83" s="124" t="str">
        <f>+'Deuda Interna colones'!AA75</f>
        <v>Negativa</v>
      </c>
      <c r="AB83" s="124" t="str">
        <f>+'Deuda Interna colones'!Z75</f>
        <v>B</v>
      </c>
      <c r="AC83" s="124" t="str">
        <f>+'Deuda Interna colones'!AA75</f>
        <v>Negativa</v>
      </c>
      <c r="AD83" s="124" t="str">
        <f>+'Deuda Interna colones'!AB75</f>
        <v>B</v>
      </c>
      <c r="AE83" s="124" t="str">
        <f>+'Deuda Interna colones'!AC75</f>
        <v>Negativa</v>
      </c>
      <c r="AF83" s="125" t="str">
        <f>+'Deuda Interna colones'!AD75</f>
        <v>B</v>
      </c>
      <c r="AG83" s="125" t="str">
        <f>+'Deuda Interna colones'!AG75</f>
        <v>Estable</v>
      </c>
      <c r="AH83" s="125" t="str">
        <f>+'Deuda Interna colones'!AF75</f>
        <v>B</v>
      </c>
      <c r="AI83" s="125" t="str">
        <f>+'Deuda Interna colones'!AI75</f>
        <v>Estable</v>
      </c>
      <c r="AJ83" s="125" t="str">
        <f>+'Deuda Interna colones'!AH75</f>
        <v>B</v>
      </c>
      <c r="AK83" s="125" t="str">
        <f>+'Deuda Interna colones'!AK75</f>
        <v>Estable</v>
      </c>
      <c r="AL83" s="125" t="str">
        <f>+'Deuda Interna colones'!AJ75</f>
        <v>B</v>
      </c>
      <c r="AM83" s="125" t="str">
        <f>+'Deuda Interna colones'!AM75</f>
        <v>Estable</v>
      </c>
      <c r="AN83" s="125" t="str">
        <f>+'Deuda Interna colones'!AL75</f>
        <v>B</v>
      </c>
      <c r="AO83" s="125" t="str">
        <f>+'Deuda Interna colones'!AO75</f>
        <v>Estable</v>
      </c>
      <c r="AP83" s="124" t="str">
        <f>+'Deuda Interna colones'!AN75</f>
        <v>B</v>
      </c>
      <c r="AQ83" s="124" t="str">
        <f>+'Deuda Interna colones'!AQ75</f>
        <v>Estable</v>
      </c>
      <c r="AR83" s="124" t="str">
        <f>+'Deuda Interna colones'!AP75</f>
        <v>B</v>
      </c>
      <c r="AS83" s="124" t="str">
        <f>+'Deuda Interna colones'!AS75</f>
        <v>EStable</v>
      </c>
      <c r="AT83" s="124" t="str">
        <f>+'Deuda Interna colones'!AR75</f>
        <v>B</v>
      </c>
      <c r="AU83" s="124" t="str">
        <f>+'Deuda Interna colones'!AU75</f>
        <v>EStable</v>
      </c>
      <c r="AV83" s="124" t="str">
        <f>+'Deuda Interna colones'!AT75</f>
        <v>B</v>
      </c>
      <c r="AW83" s="124" t="str">
        <f>+'Deuda Interna colones'!AW75</f>
        <v>EStable</v>
      </c>
      <c r="AX83" s="124" t="str">
        <f>+'Deuda Interna colones'!AV75</f>
        <v>B</v>
      </c>
      <c r="AY83" s="124" t="str">
        <f>+'Deuda Interna colones'!AY75</f>
        <v>EStable</v>
      </c>
      <c r="AZ83" s="124" t="str">
        <f>+'Deuda Interna colones'!AX75</f>
        <v>B</v>
      </c>
      <c r="BA83" s="124" t="str">
        <f>+'Deuda Interna colones'!BA75</f>
        <v>EStable</v>
      </c>
      <c r="BB83" s="124" t="str">
        <f>+'Deuda Interna colones'!BB75</f>
        <v>B+</v>
      </c>
      <c r="BC83" s="124" t="str">
        <f>+'Deuda Interna colones'!BC75</f>
        <v>EStable</v>
      </c>
      <c r="BD83" s="124" t="str">
        <f>+'Deuda Interna colones'!BD75</f>
        <v>B+</v>
      </c>
      <c r="BE83" s="124" t="str">
        <f>+'Deuda Interna colones'!BE75</f>
        <v>EStable</v>
      </c>
      <c r="BF83" s="124" t="str">
        <f>+'Deuda Interna colones'!BF75</f>
        <v>B+</v>
      </c>
      <c r="BG83" s="124" t="str">
        <f>+'Deuda Interna colones'!BG75</f>
        <v>EStable</v>
      </c>
      <c r="BH83" s="124" t="str">
        <f>+'Deuda Interna colones'!BH75</f>
        <v>B+</v>
      </c>
      <c r="BI83" s="124" t="str">
        <f>+'Deuda Interna colones'!BI75</f>
        <v>EStable</v>
      </c>
      <c r="BJ83" s="124" t="str">
        <f>+'Deuda Interna colones'!BJ75</f>
        <v>B+</v>
      </c>
      <c r="BK83" s="124" t="str">
        <f>+'Deuda Interna colones'!BK75</f>
        <v>EStable</v>
      </c>
      <c r="BL83" s="124" t="str">
        <f>+'Deuda Interna colones'!BL75</f>
        <v>B+</v>
      </c>
      <c r="BM83" s="124" t="str">
        <f>+'Deuda Interna colones'!BM75</f>
        <v>Estable</v>
      </c>
      <c r="BN83" s="124" t="str">
        <f>+'Deuda Interna colones'!BN75</f>
        <v>B+</v>
      </c>
      <c r="BO83" s="124" t="str">
        <f>+'Deuda Interna colones'!BO75</f>
        <v>Estable</v>
      </c>
      <c r="BP83" s="124" t="str">
        <f>+'Deuda Interna colones'!BP75</f>
        <v>B+</v>
      </c>
      <c r="BQ83" s="124" t="str">
        <f>+'Deuda Interna colones'!BQ75</f>
        <v>Estable</v>
      </c>
      <c r="BR83" s="15" t="str">
        <f>+'Deuda Interna colones'!BR75</f>
        <v>BB-</v>
      </c>
      <c r="BS83" s="124" t="str">
        <f>+'Deuda Interna colones'!BS75</f>
        <v>Estable</v>
      </c>
      <c r="BT83" s="15" t="str">
        <f>+'Deuda Interna colones'!BT75</f>
        <v>BB-</v>
      </c>
      <c r="BU83" s="124" t="str">
        <f>+'Deuda Interna colones'!BU75</f>
        <v>Estable</v>
      </c>
      <c r="BV83" s="15" t="str">
        <f>+'Deuda Interna colones'!BV75</f>
        <v>BB-</v>
      </c>
      <c r="BW83" s="124" t="str">
        <f>+'Deuda Interna colones'!BW75</f>
        <v>Estable</v>
      </c>
      <c r="BX83" s="15" t="str">
        <f>+'Deuda Interna colones'!BX75</f>
        <v>BB-</v>
      </c>
      <c r="BY83" s="124" t="str">
        <f>+'Deuda Interna colones'!BY75</f>
        <v>Estable</v>
      </c>
      <c r="BZ83" s="26" t="str">
        <f>+'Deuda Interna colones'!BZ75</f>
        <v>BB-</v>
      </c>
      <c r="CA83" s="125" t="str">
        <f>+'Deuda Interna colones'!CA75</f>
        <v>Estable</v>
      </c>
      <c r="CB83" s="26" t="str">
        <f>+'Deuda Interna colones'!BZ75</f>
        <v>BB-</v>
      </c>
      <c r="CC83" s="125" t="str">
        <f>+'Deuda Interna colones'!CA75</f>
        <v>Estable</v>
      </c>
      <c r="CD83" s="15" t="str">
        <f>+'Deuda Interna colones'!CB75</f>
        <v>BB-</v>
      </c>
      <c r="CE83" s="124" t="str">
        <f>+'Deuda Interna colones'!CC75</f>
        <v>Estable</v>
      </c>
      <c r="CF83" s="15" t="str">
        <f>+'Deuda Interna colones'!CD75</f>
        <v>BB-</v>
      </c>
      <c r="CG83" s="124" t="str">
        <f>+'Deuda Interna colones'!CE75</f>
        <v>Estable</v>
      </c>
      <c r="CH83" s="15" t="str">
        <f>+'Deuda Interna colones'!CF75</f>
        <v>BB-</v>
      </c>
      <c r="CI83" s="124" t="str">
        <f>+'Deuda Interna colones'!CG75</f>
        <v>Estable</v>
      </c>
      <c r="CJ83" s="15" t="str">
        <f>+'Deuda Interna colones'!CH75</f>
        <v>BB-</v>
      </c>
      <c r="CK83" s="124" t="str">
        <f>+'Deuda Interna colones'!CI75</f>
        <v>Estable</v>
      </c>
      <c r="CL83" s="15" t="str">
        <f>+'Deuda Interna colones'!CJ75</f>
        <v>BB-</v>
      </c>
      <c r="CM83" s="124" t="str">
        <f>+'Deuda Interna colones'!CK75</f>
        <v>Estable</v>
      </c>
      <c r="CN83" s="15" t="str">
        <f>+'Deuda Interna colones'!CL75</f>
        <v>BB-</v>
      </c>
      <c r="CO83" s="124" t="str">
        <f>+'Deuda Interna colones'!CM75</f>
        <v>Estable</v>
      </c>
      <c r="CP83" s="15" t="str">
        <f>+'Deuda Interna colones'!CN75</f>
        <v>BB-</v>
      </c>
      <c r="CQ83" s="124" t="str">
        <f>+'Deuda Interna colones'!CO75</f>
        <v>Estable</v>
      </c>
      <c r="CR83" s="15" t="str">
        <f>+'Deuda Interna colones'!CP75</f>
        <v>BB-</v>
      </c>
      <c r="CS83" s="124" t="str">
        <f>+'Deuda Interna colones'!CQ75</f>
        <v>Positiva</v>
      </c>
      <c r="CT83" s="15" t="str">
        <f>+'Deuda Interna colones'!CR75</f>
        <v>BB-</v>
      </c>
      <c r="CU83" s="124" t="str">
        <f>+'Deuda Interna colones'!CS75</f>
        <v>Positiva</v>
      </c>
      <c r="CV83" s="15" t="str">
        <f>+'Deuda Interna colones'!CT75</f>
        <v>BB-</v>
      </c>
      <c r="CW83" s="124" t="str">
        <f>+'Deuda Interna colones'!CU75</f>
        <v>Positiva</v>
      </c>
      <c r="CX83" s="15" t="str">
        <f>+'Deuda Interna colones'!CV75</f>
        <v>BB-</v>
      </c>
      <c r="CY83" s="124" t="str">
        <f>+'Deuda Interna colones'!CW75</f>
        <v>Positiva</v>
      </c>
      <c r="CZ83" s="15" t="str">
        <f>+'Deuda Interna colones'!CX75</f>
        <v>BB-</v>
      </c>
      <c r="DA83" s="124" t="str">
        <f>+'Deuda Interna colones'!CY75</f>
        <v>Positiva</v>
      </c>
      <c r="DB83" s="15" t="str">
        <f>+'Deuda Interna colones'!CZ75</f>
        <v>BB-</v>
      </c>
      <c r="DC83" s="124" t="str">
        <f>+'Deuda Interna colones'!DA75</f>
        <v>Positiva</v>
      </c>
      <c r="DD83" s="15" t="str">
        <f>+'Deuda Interna colones'!DB75</f>
        <v>BB-</v>
      </c>
      <c r="DE83" s="124" t="str">
        <f>+'Deuda Interna colones'!DC75</f>
        <v>Positiva</v>
      </c>
      <c r="DF83" s="15" t="str">
        <f>+'Deuda Interna colones'!DD75</f>
        <v>BB-</v>
      </c>
      <c r="DG83" s="124" t="str">
        <f>+'Deuda Interna colones'!DE75</f>
        <v>Positiva</v>
      </c>
      <c r="DH83" s="15" t="str">
        <f>+'Deuda Interna colones'!DF75</f>
        <v>BB-</v>
      </c>
      <c r="DI83" s="124" t="str">
        <f>+'Deuda Interna colones'!DG75</f>
        <v>Positiva</v>
      </c>
      <c r="DJ83" s="126"/>
    </row>
    <row r="84" spans="1:114" s="18" customFormat="1" ht="16.2">
      <c r="A84" s="15" t="s">
        <v>284</v>
      </c>
      <c r="B84" s="26" t="str">
        <f>+'Deuda Interna colones'!B76</f>
        <v>B2</v>
      </c>
      <c r="C84" s="26" t="str">
        <f>+'Deuda Interna colones'!C76</f>
        <v>Negativa</v>
      </c>
      <c r="D84" s="15" t="str">
        <f>+'Deuda Interna colones'!D76</f>
        <v>B2</v>
      </c>
      <c r="E84" s="15" t="str">
        <f>+'Deuda Interna colones'!E76</f>
        <v>Negativa</v>
      </c>
      <c r="F84" s="15" t="str">
        <f>+'Deuda Interna colones'!F76</f>
        <v>B2</v>
      </c>
      <c r="G84" s="15" t="str">
        <f>+'Deuda Interna colones'!G76</f>
        <v>Negativa</v>
      </c>
      <c r="H84" s="15" t="str">
        <f>+'Deuda Interna colones'!H76</f>
        <v>B2</v>
      </c>
      <c r="I84" s="15" t="str">
        <f>+'Deuda Interna colones'!I76</f>
        <v>Negativa</v>
      </c>
      <c r="J84" s="15" t="str">
        <f>+'Deuda Interna colones'!J76</f>
        <v>B2</v>
      </c>
      <c r="K84" s="15" t="str">
        <f>+'Deuda Interna colones'!K76</f>
        <v>Negativa</v>
      </c>
      <c r="L84" s="15" t="str">
        <f>+'Deuda Interna colones'!J76</f>
        <v>B2</v>
      </c>
      <c r="M84" s="15" t="str">
        <f>+'Deuda Interna colones'!K76</f>
        <v>Negativa</v>
      </c>
      <c r="N84" s="15" t="str">
        <f>+'Deuda Interna colones'!N76</f>
        <v>B2</v>
      </c>
      <c r="O84" s="15" t="str">
        <f>+'Deuda Interna colones'!O76</f>
        <v>Negativa</v>
      </c>
      <c r="P84" s="15" t="str">
        <f>+'Deuda Interna colones'!P76</f>
        <v>B2</v>
      </c>
      <c r="Q84" s="15" t="str">
        <f>+'Deuda Interna colones'!Q76</f>
        <v>Negativa</v>
      </c>
      <c r="R84" s="15" t="str">
        <f>+'Deuda Interna colones'!R76</f>
        <v>B2</v>
      </c>
      <c r="S84" s="15" t="str">
        <f>+'Deuda Interna colones'!S76</f>
        <v>Negativa</v>
      </c>
      <c r="T84" s="15" t="str">
        <f>+'Deuda Interna colones'!T76</f>
        <v>B2</v>
      </c>
      <c r="U84" s="15" t="str">
        <f>+'Deuda Interna colones'!U76</f>
        <v>Negativa</v>
      </c>
      <c r="V84" s="15" t="str">
        <f>+'Deuda Interna colones'!V76</f>
        <v>B2</v>
      </c>
      <c r="W84" s="15" t="str">
        <f>+'Deuda Interna colones'!W76</f>
        <v>Negativa</v>
      </c>
      <c r="X84" s="15" t="str">
        <f>+'Deuda Interna colones'!X76</f>
        <v>B2</v>
      </c>
      <c r="Y84" s="15" t="str">
        <f>+'Deuda Interna colones'!Y76</f>
        <v>Negativa</v>
      </c>
      <c r="Z84" s="15" t="str">
        <f>+'Deuda Interna colones'!X76</f>
        <v>B2</v>
      </c>
      <c r="AA84" s="15" t="str">
        <f>+'Deuda Interna colones'!AA76</f>
        <v>Estable</v>
      </c>
      <c r="AB84" s="15" t="str">
        <f>+'Deuda Interna colones'!Z76</f>
        <v>B2</v>
      </c>
      <c r="AC84" s="15" t="str">
        <f>+'Deuda Interna colones'!AA76</f>
        <v>Estable</v>
      </c>
      <c r="AD84" s="15" t="str">
        <f>+'Deuda Interna colones'!AB76</f>
        <v>B2</v>
      </c>
      <c r="AE84" s="15" t="str">
        <f>+'Deuda Interna colones'!AC76</f>
        <v>Estable</v>
      </c>
      <c r="AF84" s="26" t="str">
        <f>+'Deuda Interna colones'!AD76</f>
        <v>B2</v>
      </c>
      <c r="AG84" s="26" t="str">
        <f>+'Deuda Interna colones'!AG76</f>
        <v>Estable</v>
      </c>
      <c r="AH84" s="26" t="str">
        <f>+'Deuda Interna colones'!AF76</f>
        <v>B2</v>
      </c>
      <c r="AI84" s="26" t="str">
        <f>+'Deuda Interna colones'!AI76</f>
        <v>Estable</v>
      </c>
      <c r="AJ84" s="26" t="str">
        <f>+'Deuda Interna colones'!AH76</f>
        <v>B2</v>
      </c>
      <c r="AK84" s="26" t="str">
        <f>+'Deuda Interna colones'!AK76</f>
        <v>Estable</v>
      </c>
      <c r="AL84" s="26" t="str">
        <f>+'Deuda Interna colones'!AJ76</f>
        <v>B2</v>
      </c>
      <c r="AM84" s="26" t="str">
        <f>+'Deuda Interna colones'!AM76</f>
        <v>Estable</v>
      </c>
      <c r="AN84" s="26" t="str">
        <f>+'Deuda Interna colones'!AL76</f>
        <v>B2</v>
      </c>
      <c r="AO84" s="26" t="str">
        <f>+'Deuda Interna colones'!AO76</f>
        <v>Estable</v>
      </c>
      <c r="AP84" s="15" t="str">
        <f>+'Deuda Interna colones'!AN76</f>
        <v>B2</v>
      </c>
      <c r="AQ84" s="15" t="str">
        <f>+'Deuda Interna colones'!AQ76</f>
        <v>Estable</v>
      </c>
      <c r="AR84" s="15" t="str">
        <f>+'Deuda Interna colones'!AP76</f>
        <v>B2</v>
      </c>
      <c r="AS84" s="15" t="str">
        <f>+'Deuda Interna colones'!AS76</f>
        <v>Estable</v>
      </c>
      <c r="AT84" s="15" t="str">
        <f>+'Deuda Interna colones'!AR76</f>
        <v>B2</v>
      </c>
      <c r="AU84" s="15" t="str">
        <f>+'Deuda Interna colones'!AU76</f>
        <v>Estable</v>
      </c>
      <c r="AV84" s="15" t="str">
        <f>+'Deuda Interna colones'!AT76</f>
        <v>B2</v>
      </c>
      <c r="AW84" s="15" t="str">
        <f>+'Deuda Interna colones'!AW76</f>
        <v>Estable</v>
      </c>
      <c r="AX84" s="15" t="str">
        <f>+'Deuda Interna colones'!AV76</f>
        <v>B2</v>
      </c>
      <c r="AY84" s="15" t="str">
        <f>+'Deuda Interna colones'!AY76</f>
        <v>Estable</v>
      </c>
      <c r="AZ84" s="15" t="str">
        <f>+'Deuda Interna colones'!AX76</f>
        <v>B2</v>
      </c>
      <c r="BA84" s="15" t="str">
        <f>+'Deuda Interna colones'!BA76</f>
        <v>Estable</v>
      </c>
      <c r="BB84" s="15" t="str">
        <f>+'Deuda Interna colones'!AZ76</f>
        <v>B2</v>
      </c>
      <c r="BC84" s="15" t="str">
        <f>+'Deuda Interna colones'!BC76</f>
        <v>Estable</v>
      </c>
      <c r="BD84" s="15" t="str">
        <f>+'Deuda Interna colones'!BB76</f>
        <v>B2</v>
      </c>
      <c r="BE84" s="15" t="str">
        <f>+'Deuda Interna colones'!BE76</f>
        <v>Estable</v>
      </c>
      <c r="BF84" s="15" t="str">
        <f>+'Deuda Interna colones'!BD76</f>
        <v>B2</v>
      </c>
      <c r="BG84" s="15" t="str">
        <f>+'Deuda Interna colones'!BG76</f>
        <v>Estable</v>
      </c>
      <c r="BH84" s="15" t="str">
        <f>+'Deuda Interna colones'!BF76</f>
        <v>B2</v>
      </c>
      <c r="BI84" s="15" t="str">
        <f>+'Deuda Interna colones'!BI76</f>
        <v>Estable</v>
      </c>
      <c r="BJ84" s="15" t="str">
        <f>+'Deuda Interna colones'!BH76</f>
        <v>B2</v>
      </c>
      <c r="BK84" s="15" t="str">
        <f>+'Deuda Interna colones'!BK76</f>
        <v>Estable</v>
      </c>
      <c r="BL84" s="15" t="str">
        <f>+'Deuda Interna colones'!BJ76</f>
        <v>B2</v>
      </c>
      <c r="BM84" s="15" t="str">
        <f>+'Deuda Interna colones'!BM76</f>
        <v>Estable</v>
      </c>
      <c r="BN84" s="15" t="str">
        <f>+'Deuda Interna colones'!BL76</f>
        <v>B2</v>
      </c>
      <c r="BO84" s="15" t="str">
        <f>+'Deuda Interna colones'!BO76</f>
        <v>Estable</v>
      </c>
      <c r="BP84" s="15" t="str">
        <f>+'Deuda Interna colones'!BN76</f>
        <v>B2</v>
      </c>
      <c r="BQ84" s="15" t="str">
        <f>+'Deuda Interna colones'!BQ76</f>
        <v>Positiva</v>
      </c>
      <c r="BR84" s="15" t="str">
        <f>+'Deuda Interna colones'!BR76</f>
        <v>B1</v>
      </c>
      <c r="BS84" s="15" t="str">
        <f>+'Deuda Interna colones'!BS76</f>
        <v>Positiva</v>
      </c>
      <c r="BT84" s="15" t="str">
        <f>+'Deuda Interna colones'!BT76</f>
        <v>B1</v>
      </c>
      <c r="BU84" s="15" t="str">
        <f>+'Deuda Interna colones'!BU76</f>
        <v>Positiva</v>
      </c>
      <c r="BV84" s="15" t="str">
        <f>+'Deuda Interna colones'!BV76</f>
        <v>B1</v>
      </c>
      <c r="BW84" s="15" t="str">
        <f>+'Deuda Interna colones'!BW76</f>
        <v>Positiva</v>
      </c>
      <c r="BX84" s="15" t="str">
        <f>+'Deuda Interna colones'!BX76</f>
        <v>B1</v>
      </c>
      <c r="BY84" s="15" t="str">
        <f>+'Deuda Interna colones'!BY76</f>
        <v>Positiva</v>
      </c>
      <c r="BZ84" s="26" t="str">
        <f>+'Deuda Interna colones'!BZ76</f>
        <v>B1</v>
      </c>
      <c r="CA84" s="26" t="str">
        <f>+'Deuda Interna colones'!CA76</f>
        <v>Positiva</v>
      </c>
      <c r="CB84" s="26" t="str">
        <f>+'Deuda Interna colones'!BZ76</f>
        <v>B1</v>
      </c>
      <c r="CC84" s="26" t="str">
        <f>+'Deuda Interna colones'!CA76</f>
        <v>Positiva</v>
      </c>
      <c r="CD84" s="15" t="str">
        <f>+'Deuda Interna colones'!CB76</f>
        <v>B1</v>
      </c>
      <c r="CE84" s="15" t="str">
        <f>+'Deuda Interna colones'!CC76</f>
        <v>Positiva</v>
      </c>
      <c r="CF84" s="15" t="str">
        <f>+'Deuda Interna colones'!CD76</f>
        <v>B1</v>
      </c>
      <c r="CG84" s="15" t="str">
        <f>+'Deuda Interna colones'!CE76</f>
        <v>Positiva</v>
      </c>
      <c r="CH84" s="15" t="str">
        <f>+'Deuda Interna colones'!CF76</f>
        <v>B1</v>
      </c>
      <c r="CI84" s="15" t="str">
        <f>+'Deuda Interna colones'!CG76</f>
        <v>Positiva</v>
      </c>
      <c r="CJ84" s="15" t="str">
        <f>+'Deuda Interna colones'!CH76</f>
        <v>B1</v>
      </c>
      <c r="CK84" s="15" t="str">
        <f>+'Deuda Interna colones'!CI76</f>
        <v>Positiva</v>
      </c>
      <c r="CL84" s="15" t="str">
        <f>+'Deuda Interna colones'!CJ76</f>
        <v>B1</v>
      </c>
      <c r="CM84" s="15" t="str">
        <f>+'Deuda Interna colones'!CK76</f>
        <v>Positiva</v>
      </c>
      <c r="CN84" s="15" t="str">
        <f>+'Deuda Interna colones'!CL76</f>
        <v>B1</v>
      </c>
      <c r="CO84" s="15" t="str">
        <f>+'Deuda Interna colones'!CM76</f>
        <v>Positiva</v>
      </c>
      <c r="CP84" s="15" t="str">
        <f>+'Deuda Interna colones'!CN76</f>
        <v>Ba3</v>
      </c>
      <c r="CQ84" s="15" t="str">
        <f>+'Deuda Interna colones'!CO76</f>
        <v>Positiva</v>
      </c>
      <c r="CR84" s="15" t="str">
        <f>+'Deuda Interna colones'!CP76</f>
        <v>Ba3</v>
      </c>
      <c r="CS84" s="15" t="str">
        <f>+'Deuda Interna colones'!CQ76</f>
        <v>Positiva</v>
      </c>
      <c r="CT84" s="15" t="str">
        <f>+'Deuda Interna colones'!CR76</f>
        <v>Ba3</v>
      </c>
      <c r="CU84" s="15" t="str">
        <f>+'Deuda Interna colones'!CS76</f>
        <v>Positiva</v>
      </c>
      <c r="CV84" s="15" t="str">
        <f>+'Deuda Interna colones'!CT76</f>
        <v>Ba3</v>
      </c>
      <c r="CW84" s="15" t="str">
        <f>+'Deuda Interna colones'!CU76</f>
        <v>Positiva</v>
      </c>
      <c r="CX84" s="15" t="str">
        <f>+'Deuda Interna colones'!CV76</f>
        <v>Ba3</v>
      </c>
      <c r="CY84" s="15" t="str">
        <f>+'Deuda Interna colones'!CW76</f>
        <v>Positiva</v>
      </c>
      <c r="CZ84" s="15" t="str">
        <f>+'Deuda Interna colones'!CX76</f>
        <v>Ba3</v>
      </c>
      <c r="DA84" s="15" t="str">
        <f>+'Deuda Interna colones'!CY76</f>
        <v>Positiva</v>
      </c>
      <c r="DB84" s="15" t="str">
        <f>+'Deuda Interna colones'!CZ76</f>
        <v>Ba3</v>
      </c>
      <c r="DC84" s="15" t="str">
        <f>+'Deuda Interna colones'!DA76</f>
        <v>Positiva</v>
      </c>
      <c r="DD84" s="15" t="str">
        <f>+'Deuda Interna colones'!DB76</f>
        <v>Ba3</v>
      </c>
      <c r="DE84" s="15" t="str">
        <f>+'Deuda Interna colones'!DC76</f>
        <v>Positiva</v>
      </c>
      <c r="DF84" s="15" t="str">
        <f>+'Deuda Interna colones'!DD76</f>
        <v>Ba3</v>
      </c>
      <c r="DG84" s="15" t="str">
        <f>+'Deuda Interna colones'!DE76</f>
        <v>Positiva</v>
      </c>
      <c r="DH84" s="15" t="str">
        <f>+'Deuda Interna colones'!DF76</f>
        <v>Ba3</v>
      </c>
      <c r="DI84" s="15" t="str">
        <f>+'Deuda Interna colones'!DG76</f>
        <v>Positiva</v>
      </c>
      <c r="DJ84" s="126"/>
    </row>
    <row r="85" spans="1:114" s="18" customFormat="1" ht="18" customHeight="1">
      <c r="A85" s="127" t="s">
        <v>90</v>
      </c>
      <c r="B85" s="128" t="str">
        <f>+'Deuda Interna colones'!B77</f>
        <v>B</v>
      </c>
      <c r="C85" s="128" t="str">
        <f>+'Deuda Interna colones'!C77</f>
        <v>Negativa</v>
      </c>
      <c r="D85" s="127" t="str">
        <f>+'Deuda Interna colones'!D77</f>
        <v>B</v>
      </c>
      <c r="E85" s="127" t="str">
        <f>+'Deuda Interna colones'!E77</f>
        <v>Negativa</v>
      </c>
      <c r="F85" s="127" t="str">
        <f>+'Deuda Interna colones'!F77</f>
        <v>B</v>
      </c>
      <c r="G85" s="127" t="str">
        <f>+'Deuda Interna colones'!G77</f>
        <v>Negativa</v>
      </c>
      <c r="H85" s="127" t="str">
        <f>+'Deuda Interna colones'!H77</f>
        <v>B</v>
      </c>
      <c r="I85" s="127" t="str">
        <f>+'Deuda Interna colones'!I77</f>
        <v>Negativa</v>
      </c>
      <c r="J85" s="127" t="str">
        <f>+'Deuda Interna colones'!J77</f>
        <v>B</v>
      </c>
      <c r="K85" s="127" t="str">
        <f>+'Deuda Interna colones'!K77</f>
        <v>Negativa</v>
      </c>
      <c r="L85" s="127" t="str">
        <f>+'Deuda Interna colones'!J77</f>
        <v>B</v>
      </c>
      <c r="M85" s="127" t="str">
        <f>+'Deuda Interna colones'!K77</f>
        <v>Negativa</v>
      </c>
      <c r="N85" s="127" t="str">
        <f>+'Deuda Interna colones'!N77</f>
        <v>B</v>
      </c>
      <c r="O85" s="127" t="str">
        <f>+'Deuda Interna colones'!O77</f>
        <v>Negativa</v>
      </c>
      <c r="P85" s="127" t="str">
        <f>+'Deuda Interna colones'!P77</f>
        <v>B</v>
      </c>
      <c r="Q85" s="127" t="str">
        <f>+'Deuda Interna colones'!Q77</f>
        <v>Negativa</v>
      </c>
      <c r="R85" s="127" t="str">
        <f>+'Deuda Interna colones'!R77</f>
        <v>B</v>
      </c>
      <c r="S85" s="127" t="str">
        <f>+'Deuda Interna colones'!S77</f>
        <v>Negativa</v>
      </c>
      <c r="T85" s="127" t="str">
        <f>+'Deuda Interna colones'!T77</f>
        <v>B</v>
      </c>
      <c r="U85" s="127" t="str">
        <f>+'Deuda Interna colones'!U77</f>
        <v>Negativa</v>
      </c>
      <c r="V85" s="127" t="str">
        <f>+'Deuda Interna colones'!V77</f>
        <v>B</v>
      </c>
      <c r="W85" s="127" t="str">
        <f>+'Deuda Interna colones'!W77</f>
        <v>Negativa</v>
      </c>
      <c r="X85" s="127" t="str">
        <f>+'Deuda Interna colones'!X77</f>
        <v>B</v>
      </c>
      <c r="Y85" s="127" t="str">
        <f>+'Deuda Interna colones'!Y77</f>
        <v>Negativa</v>
      </c>
      <c r="Z85" s="127" t="str">
        <f>+'Deuda Interna colones'!X77</f>
        <v>B</v>
      </c>
      <c r="AA85" s="127" t="str">
        <f>+'Deuda Interna colones'!AA77</f>
        <v>Negativa</v>
      </c>
      <c r="AB85" s="127" t="str">
        <f>+'Deuda Interna colones'!Z77</f>
        <v>B</v>
      </c>
      <c r="AC85" s="127" t="str">
        <f>+'Deuda Interna colones'!AA77</f>
        <v>Negativa</v>
      </c>
      <c r="AD85" s="127" t="str">
        <f>+'Deuda Interna colones'!AB77</f>
        <v>B</v>
      </c>
      <c r="AE85" s="127" t="str">
        <f>+'Deuda Interna colones'!AC77</f>
        <v>Negativa</v>
      </c>
      <c r="AF85" s="128" t="str">
        <f>+'Deuda Interna colones'!AD77</f>
        <v>B</v>
      </c>
      <c r="AG85" s="128" t="str">
        <f>+'Deuda Interna colones'!AG77</f>
        <v>Estable</v>
      </c>
      <c r="AH85" s="128" t="str">
        <f>+'Deuda Interna colones'!AF77</f>
        <v>B</v>
      </c>
      <c r="AI85" s="128" t="str">
        <f>+'Deuda Interna colones'!AI77</f>
        <v>Estable</v>
      </c>
      <c r="AJ85" s="128" t="str">
        <f>+'Deuda Interna colones'!AH77</f>
        <v>B</v>
      </c>
      <c r="AK85" s="128" t="str">
        <f>+'Deuda Interna colones'!AK77</f>
        <v>Estable</v>
      </c>
      <c r="AL85" s="128" t="str">
        <f>+'Deuda Interna colones'!AJ77</f>
        <v>B</v>
      </c>
      <c r="AM85" s="128" t="str">
        <f>+'Deuda Interna colones'!AM77</f>
        <v>Estable</v>
      </c>
      <c r="AN85" s="128" t="str">
        <f>+'Deuda Interna colones'!AL77</f>
        <v>B</v>
      </c>
      <c r="AO85" s="128" t="str">
        <f>+'Deuda Interna colones'!AO77</f>
        <v>Estable</v>
      </c>
      <c r="AP85" s="127" t="str">
        <f>+'Deuda Interna colones'!AN77</f>
        <v>B</v>
      </c>
      <c r="AQ85" s="127" t="str">
        <f>+'Deuda Interna colones'!AQ77</f>
        <v>Estable</v>
      </c>
      <c r="AR85" s="127" t="str">
        <f>+'Deuda Interna colones'!AP77</f>
        <v>B</v>
      </c>
      <c r="AS85" s="127" t="str">
        <f>+'Deuda Interna colones'!AS77</f>
        <v>Estable</v>
      </c>
      <c r="AT85" s="127" t="str">
        <f>+'Deuda Interna colones'!AR77</f>
        <v>B</v>
      </c>
      <c r="AU85" s="127" t="str">
        <f>+'Deuda Interna colones'!AU77</f>
        <v>Estable</v>
      </c>
      <c r="AV85" s="127" t="str">
        <f>+'Deuda Interna colones'!AT77</f>
        <v>B</v>
      </c>
      <c r="AW85" s="127" t="str">
        <f>+'Deuda Interna colones'!AW77</f>
        <v>Estable</v>
      </c>
      <c r="AX85" s="127" t="str">
        <f>+'Deuda Interna colones'!AV77</f>
        <v>B</v>
      </c>
      <c r="AY85" s="127" t="str">
        <f>+'Deuda Interna colones'!AY77</f>
        <v>Estable</v>
      </c>
      <c r="AZ85" s="127" t="str">
        <f>+'Deuda Interna colones'!AX77</f>
        <v>B</v>
      </c>
      <c r="BA85" s="127" t="str">
        <f>+'Deuda Interna colones'!BA77</f>
        <v>Estable</v>
      </c>
      <c r="BB85" s="127" t="str">
        <f>+'Deuda Interna colones'!AZ77</f>
        <v>B</v>
      </c>
      <c r="BC85" s="127" t="str">
        <f>+'Deuda Interna colones'!BC77</f>
        <v>Estable</v>
      </c>
      <c r="BD85" s="127" t="str">
        <f>+'Deuda Interna colones'!BB77</f>
        <v>B</v>
      </c>
      <c r="BE85" s="127" t="str">
        <f>+'Deuda Interna colones'!BE77</f>
        <v>Estable</v>
      </c>
      <c r="BF85" s="127" t="str">
        <f>+'Deuda Interna colones'!BD77</f>
        <v>B</v>
      </c>
      <c r="BG85" s="127" t="str">
        <f>+'Deuda Interna colones'!BG77</f>
        <v>Estable</v>
      </c>
      <c r="BH85" s="127" t="str">
        <f>+'Deuda Interna colones'!BF77</f>
        <v>B</v>
      </c>
      <c r="BI85" s="127" t="str">
        <f>+'Deuda Interna colones'!BI77</f>
        <v>Estable</v>
      </c>
      <c r="BJ85" s="127" t="str">
        <f>+'Deuda Interna colones'!BH77</f>
        <v>B</v>
      </c>
      <c r="BK85" s="127" t="str">
        <f>+'Deuda Interna colones'!BK77</f>
        <v>Estable</v>
      </c>
      <c r="BL85" s="127" t="str">
        <f>+'Deuda Interna colones'!BJ77</f>
        <v>B</v>
      </c>
      <c r="BM85" s="127" t="str">
        <f>+'Deuda Interna colones'!BM77</f>
        <v>Estable</v>
      </c>
      <c r="BN85" s="127" t="str">
        <f>+'Deuda Externa dólares'!BN85</f>
        <v>BB-</v>
      </c>
      <c r="BO85" s="127" t="str">
        <f>+'Deuda Interna colones'!BO77</f>
        <v>Estable</v>
      </c>
      <c r="BP85" s="127" t="str">
        <f>+'Deuda Externa dólares'!BP85</f>
        <v>BB-</v>
      </c>
      <c r="BQ85" s="127" t="str">
        <f>+'Deuda Interna colones'!BQ77</f>
        <v>Estable</v>
      </c>
      <c r="BR85" s="127" t="str">
        <f>+'Deuda Interna colones'!BR77</f>
        <v>BB-</v>
      </c>
      <c r="BS85" s="127" t="str">
        <f>+'Deuda Interna colones'!BS77</f>
        <v>Estable</v>
      </c>
      <c r="BT85" s="127" t="str">
        <f>+'Deuda Interna colones'!BT77</f>
        <v>BB-</v>
      </c>
      <c r="BU85" s="127" t="str">
        <f>+'Deuda Interna colones'!BU77</f>
        <v>Estable</v>
      </c>
      <c r="BV85" s="127" t="str">
        <f>+'Deuda Interna colones'!BV77</f>
        <v>BB-</v>
      </c>
      <c r="BW85" s="127" t="str">
        <f>+'Deuda Interna colones'!BW77</f>
        <v>Estable</v>
      </c>
      <c r="BX85" s="127" t="str">
        <f>+'Deuda Interna colones'!BX77</f>
        <v>BB-</v>
      </c>
      <c r="BY85" s="127" t="str">
        <f>+'Deuda Interna colones'!BY77</f>
        <v>Estable</v>
      </c>
      <c r="BZ85" s="128" t="str">
        <f>+'Deuda Interna colones'!BZ77</f>
        <v>BB</v>
      </c>
      <c r="CA85" s="128" t="str">
        <f>+'Deuda Interna colones'!CA77</f>
        <v>Estable</v>
      </c>
      <c r="CB85" s="128" t="str">
        <f>+'Deuda Interna colones'!BZ77</f>
        <v>BB</v>
      </c>
      <c r="CC85" s="128" t="str">
        <f>+'Deuda Interna colones'!CA77</f>
        <v>Estable</v>
      </c>
      <c r="CD85" s="127" t="str">
        <f>+'Deuda Interna colones'!CB77</f>
        <v>BB</v>
      </c>
      <c r="CE85" s="127" t="str">
        <f>+'Deuda Interna colones'!CC77</f>
        <v>Estable</v>
      </c>
      <c r="CF85" s="127" t="str">
        <f>+'Deuda Interna colones'!CD77</f>
        <v>BB</v>
      </c>
      <c r="CG85" s="127" t="str">
        <f>+'Deuda Interna colones'!CE77</f>
        <v>Estable</v>
      </c>
      <c r="CH85" s="127" t="str">
        <f>+'Deuda Interna colones'!CF77</f>
        <v>BB</v>
      </c>
      <c r="CI85" s="127" t="str">
        <f>+'Deuda Interna colones'!CG77</f>
        <v>Estable</v>
      </c>
      <c r="CJ85" s="127" t="str">
        <f>+'Deuda Interna colones'!CH77</f>
        <v>BB</v>
      </c>
      <c r="CK85" s="127" t="str">
        <f>+'Deuda Interna colones'!CI77</f>
        <v>Estable</v>
      </c>
      <c r="CL85" s="127" t="str">
        <f>+'Deuda Interna colones'!CJ77</f>
        <v>BB</v>
      </c>
      <c r="CM85" s="127" t="str">
        <f>+'Deuda Interna colones'!CK77</f>
        <v>Estable</v>
      </c>
      <c r="CN85" s="127" t="str">
        <f>+'Deuda Interna colones'!CL77</f>
        <v>BB</v>
      </c>
      <c r="CO85" s="127" t="str">
        <f>+'Deuda Interna colones'!CM77</f>
        <v>Estable</v>
      </c>
      <c r="CP85" s="127" t="str">
        <f>+'Deuda Interna colones'!CN77</f>
        <v>BB</v>
      </c>
      <c r="CQ85" s="127" t="str">
        <f>+'Deuda Interna colones'!CO77</f>
        <v>Estable</v>
      </c>
      <c r="CR85" s="127" t="str">
        <f>+'Deuda Interna colones'!CP77</f>
        <v>BB</v>
      </c>
      <c r="CS85" s="127" t="str">
        <f>+'Deuda Interna colones'!CQ77</f>
        <v>Estable</v>
      </c>
      <c r="CT85" s="127" t="str">
        <f>+'Deuda Interna colones'!CR77</f>
        <v>BB</v>
      </c>
      <c r="CU85" s="127" t="str">
        <f>+'Deuda Interna colones'!CS77</f>
        <v>Estable</v>
      </c>
      <c r="CV85" s="127" t="str">
        <f>+'Deuda Interna colones'!CT77</f>
        <v>BB</v>
      </c>
      <c r="CW85" s="127" t="str">
        <f>+'Deuda Interna colones'!CU77</f>
        <v>Estable</v>
      </c>
      <c r="CX85" s="127" t="str">
        <f>+'Deuda Interna colones'!CV77</f>
        <v>BB</v>
      </c>
      <c r="CY85" s="127" t="str">
        <f>+'Deuda Interna colones'!CY77</f>
        <v xml:space="preserve">Positiva </v>
      </c>
      <c r="CZ85" s="127" t="str">
        <f>+'Deuda Interna colones'!CX77</f>
        <v>BB</v>
      </c>
      <c r="DA85" s="127" t="str">
        <f>+'Deuda Interna colones'!DA77</f>
        <v xml:space="preserve">Positiva </v>
      </c>
      <c r="DB85" s="127" t="str">
        <f>+'Deuda Interna colones'!CZ77</f>
        <v>BB</v>
      </c>
      <c r="DC85" s="127" t="str">
        <f>+'Deuda Interna colones'!DC77</f>
        <v xml:space="preserve">Positiva </v>
      </c>
      <c r="DD85" s="127" t="str">
        <f>+'Deuda Interna colones'!DB77</f>
        <v>BB</v>
      </c>
      <c r="DE85" s="127" t="str">
        <f>+'Deuda Interna colones'!DE77</f>
        <v xml:space="preserve">Positiva </v>
      </c>
      <c r="DF85" s="127" t="str">
        <f>+'Deuda Interna colones'!DD77</f>
        <v>BB</v>
      </c>
      <c r="DG85" s="127" t="str">
        <f>+'Deuda Interna colones'!DG77</f>
        <v xml:space="preserve">Positiva </v>
      </c>
      <c r="DH85" s="127" t="str">
        <f>+'Deuda Interna colones'!DF77</f>
        <v>BB</v>
      </c>
      <c r="DI85" s="127" t="str">
        <f>+'Deuda Interna colones'!DI77</f>
        <v xml:space="preserve">Positiva </v>
      </c>
      <c r="DJ85" s="126"/>
    </row>
    <row r="86" spans="1:114" s="18" customFormat="1" ht="12.75" customHeight="1">
      <c r="A86" s="15"/>
      <c r="B86" s="90"/>
      <c r="C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BZ86" s="90"/>
      <c r="CA86" s="90"/>
      <c r="CB86" s="90"/>
      <c r="CC86" s="90"/>
      <c r="DJ86" s="126"/>
    </row>
    <row r="87" spans="1:114" s="18" customFormat="1" ht="13.5" customHeight="1">
      <c r="A87" s="15" t="s">
        <v>160</v>
      </c>
      <c r="B87" s="90"/>
      <c r="C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BZ87" s="90"/>
      <c r="CA87" s="90"/>
      <c r="CB87" s="90"/>
      <c r="CC87" s="90"/>
      <c r="DJ87" s="126"/>
    </row>
    <row r="88" spans="1:114" s="18" customFormat="1">
      <c r="A88" s="15"/>
      <c r="B88" s="90"/>
      <c r="C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BZ88" s="90"/>
      <c r="CA88" s="90"/>
      <c r="CB88" s="90"/>
      <c r="CC88" s="90"/>
      <c r="DJ88" s="126"/>
    </row>
    <row r="89" spans="1:114" s="18" customFormat="1">
      <c r="B89" s="90"/>
      <c r="C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BZ89" s="90"/>
      <c r="CA89" s="90"/>
      <c r="CB89" s="90"/>
      <c r="CC89" s="90"/>
      <c r="DJ89" s="126"/>
    </row>
    <row r="90" spans="1:114" s="18" customFormat="1" ht="15" thickBot="1">
      <c r="B90" s="90"/>
      <c r="C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BZ90" s="90"/>
      <c r="CA90" s="90"/>
      <c r="CB90" s="90"/>
      <c r="CC90" s="90"/>
    </row>
    <row r="91" spans="1:114" s="130" customFormat="1" ht="15" thickBot="1">
      <c r="A91" s="130" t="str">
        <f>+'Deuda Interna colones'!A83</f>
        <v>Tipo de Cambio</v>
      </c>
      <c r="B91" s="131">
        <f>+'Deuda Interna colones'!B83</f>
        <v>615.74</v>
      </c>
      <c r="C91" s="161"/>
      <c r="D91" s="132">
        <f>+'Deuda Interna colones'!D83</f>
        <v>614.62</v>
      </c>
      <c r="F91" s="132">
        <f>+'Deuda Interna colones'!F83</f>
        <v>614.78</v>
      </c>
      <c r="H91" s="132">
        <f>+'Deuda Interna colones'!H83</f>
        <v>612.88</v>
      </c>
      <c r="J91" s="132">
        <f>+'Deuda Interna colones'!J83</f>
        <v>614.85</v>
      </c>
      <c r="L91" s="132">
        <f>+'Deuda Interna colones'!L83</f>
        <v>620.51</v>
      </c>
      <c r="N91" s="132">
        <f>+'Deuda Interna colones'!N83</f>
        <v>620.27</v>
      </c>
      <c r="P91" s="132">
        <f>+'Deuda Interna colones'!P83</f>
        <v>621.78</v>
      </c>
      <c r="R91" s="132">
        <f>+'Deuda Interna colones'!R83</f>
        <v>625.87</v>
      </c>
      <c r="T91" s="132">
        <f>+'Deuda Interna colones'!T83</f>
        <v>628.79999999999995</v>
      </c>
      <c r="V91" s="132">
        <f>+'Deuda Interna colones'!V83</f>
        <v>641.04999999999995</v>
      </c>
      <c r="X91" s="132">
        <f>+'Deuda Interna colones'!X83</f>
        <v>631.82000000000005</v>
      </c>
      <c r="Z91" s="132">
        <v>642.66</v>
      </c>
      <c r="AB91" s="132">
        <v>647.09</v>
      </c>
      <c r="AD91" s="132">
        <f>+'Deuda Interna colones'!AD83</f>
        <v>645.27</v>
      </c>
      <c r="AF91" s="131">
        <f>+'Deuda Interna colones'!AF83</f>
        <v>667.37</v>
      </c>
      <c r="AG91" s="161"/>
      <c r="AH91" s="131">
        <f>+'Deuda Interna colones'!AH83</f>
        <v>669.28</v>
      </c>
      <c r="AI91" s="161"/>
      <c r="AJ91" s="131">
        <f>+'Deuda Interna colones'!AJ83</f>
        <v>688.85</v>
      </c>
      <c r="AK91" s="161"/>
      <c r="AL91" s="131">
        <f>+'Deuda Interna colones'!AL83</f>
        <v>692.27</v>
      </c>
      <c r="AM91" s="161"/>
      <c r="AN91" s="131">
        <f>+'Deuda Interna colones'!AN83</f>
        <v>672.62</v>
      </c>
      <c r="AO91" s="161"/>
      <c r="AP91" s="132">
        <f>+'Deuda Interna colones'!AP83</f>
        <v>658.73</v>
      </c>
      <c r="AR91" s="132">
        <f>+'Deuda Interna colones'!AR83</f>
        <v>629.41999999999996</v>
      </c>
      <c r="AT91" s="132">
        <f>+'Deuda Interna colones'!AT83</f>
        <v>619.66999999999996</v>
      </c>
      <c r="AV91" s="132">
        <f>+'Deuda Interna colones'!AV83</f>
        <v>604.29999999999995</v>
      </c>
      <c r="AX91" s="132">
        <f>+'Deuda Interna colones'!AX83</f>
        <v>597.64</v>
      </c>
      <c r="AZ91" s="132">
        <f>+'Deuda Interna colones'!AZ83</f>
        <v>557.65</v>
      </c>
      <c r="BB91" s="132">
        <f>+'Deuda Interna colones'!BB83</f>
        <v>560.79</v>
      </c>
      <c r="BD91" s="132">
        <f>+'Deuda Interna colones'!BD83</f>
        <v>543.30999999999995</v>
      </c>
      <c r="BF91" s="132">
        <f>+'Deuda Interna colones'!BF83</f>
        <v>547.70000000000005</v>
      </c>
      <c r="BH91" s="132">
        <f>+'Deuda Interna colones'!BH83</f>
        <v>544.30999999999995</v>
      </c>
      <c r="BJ91" s="132">
        <f>+'Deuda Interna colones'!BJ83</f>
        <v>547.86</v>
      </c>
      <c r="BL91" s="132">
        <f>+'Deuda Interna colones'!BL83</f>
        <v>547</v>
      </c>
      <c r="BN91" s="132">
        <f>+'Deuda Interna colones'!BN83</f>
        <v>538.17999999999995</v>
      </c>
      <c r="BP91" s="132">
        <f>+'Deuda Interna colones'!BP83</f>
        <v>541.5</v>
      </c>
      <c r="BR91" s="132">
        <f>+'Deuda Interna colones'!BR83</f>
        <v>535.16999999999996</v>
      </c>
      <c r="BT91" s="132">
        <f>+'Deuda Interna colones'!BT83</f>
        <v>536.54</v>
      </c>
      <c r="BV91" s="132">
        <f>+'Deuda Interna colones'!BV83</f>
        <v>523.72</v>
      </c>
      <c r="BX91" s="132">
        <f>+'Deuda Interna colones'!BX83</f>
        <v>518.29999999999995</v>
      </c>
      <c r="BZ91" s="131">
        <f>+'Deuda Interna colones'!BZ83</f>
        <v>515.99</v>
      </c>
      <c r="CA91" s="161"/>
      <c r="CB91" s="131">
        <f>+'Deuda Interna colones'!CB83</f>
        <v>504.1</v>
      </c>
      <c r="CC91" s="161"/>
      <c r="CD91" s="132">
        <f>+'Deuda Interna colones'!CD83</f>
        <v>509.44</v>
      </c>
      <c r="CF91" s="132">
        <f>+'Deuda Interna colones'!CF83</f>
        <v>531.82000000000005</v>
      </c>
      <c r="CH91" s="132">
        <f>+'Deuda Interna colones'!CH83</f>
        <v>528.53</v>
      </c>
      <c r="CJ91" s="132">
        <f>+'Deuda Interna colones'!CJ83</f>
        <v>524.1</v>
      </c>
      <c r="CL91" s="132">
        <f>+'Deuda Interna colones'!CL83</f>
        <v>520.66999999999996</v>
      </c>
      <c r="CN91" s="132">
        <f>+'Deuda Interna colones'!CN83</f>
        <v>519.02</v>
      </c>
      <c r="CP91" s="132">
        <f>+'Deuda Interna colones'!CP83</f>
        <v>513.84</v>
      </c>
      <c r="CR91" s="132">
        <f>+'Deuda Interna colones'!CR83</f>
        <v>510.01</v>
      </c>
      <c r="CT91" s="132">
        <f>+'Deuda Interna colones'!CT83</f>
        <v>511.53</v>
      </c>
      <c r="CV91" s="132">
        <f>+'Deuda Interna colones'!CV83</f>
        <v>509.68</v>
      </c>
      <c r="CX91" s="132">
        <f>+'Deuda Interna colones'!CX83</f>
        <v>505</v>
      </c>
      <c r="CZ91" s="132">
        <f>+'Deuda Interna colones'!CZ83</f>
        <v>503.5</v>
      </c>
      <c r="DB91" s="132">
        <f>+'Deuda Interna colones'!DB83</f>
        <v>506.95</v>
      </c>
      <c r="DD91" s="132">
        <f>+'Deuda Interna colones'!DD83</f>
        <v>507.16</v>
      </c>
      <c r="DF91" s="132">
        <f>+'Deuda Interna colones'!DF83</f>
        <v>506.48</v>
      </c>
      <c r="DH91" s="132">
        <f>+'Deuda Interna colones'!DH83</f>
        <v>507.42</v>
      </c>
    </row>
    <row r="92" spans="1:114" s="130" customFormat="1">
      <c r="B92" s="161"/>
      <c r="C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BZ92" s="161"/>
      <c r="CA92" s="161"/>
      <c r="CB92" s="161"/>
      <c r="CC92" s="161"/>
    </row>
    <row r="93" spans="1:114">
      <c r="A93" s="18" t="s">
        <v>161</v>
      </c>
    </row>
    <row r="94" spans="1:114">
      <c r="A94" s="26" t="s">
        <v>237</v>
      </c>
      <c r="B94" s="26"/>
      <c r="C94" s="26"/>
    </row>
    <row r="95" spans="1:114">
      <c r="A95" s="26" t="s">
        <v>238</v>
      </c>
      <c r="B95" s="26"/>
      <c r="C95" s="26"/>
    </row>
    <row r="96" spans="1:114" s="26" customFormat="1">
      <c r="A96" s="26" t="s">
        <v>93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</row>
    <row r="97" spans="1:113" s="26" customFormat="1">
      <c r="A97" s="26" t="str">
        <f>+'Deuda Interna colones'!A90</f>
        <v>En los conceptos de ingresos corrientes, ingresos tributarios y gastos totales, se considera el monto acumulado al mes. Según información proporcionada por Presupuesto Nacional.  (actualizado a mayo 2025),según publicación de la página del MH.</v>
      </c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</row>
    <row r="98" spans="1:113">
      <c r="A98" s="26" t="s">
        <v>163</v>
      </c>
    </row>
    <row r="99" spans="1:113">
      <c r="A99" s="26" t="str">
        <f>+'Deuda Externa dólares'!A99</f>
        <v>A partir de Diciembre 2019 para el cálculo de la TPP y que incluye la colonización de las tasas en dólares, se considera un promedio de tipo de cambio móvil de un año</v>
      </c>
    </row>
    <row r="100" spans="1:113">
      <c r="A100" s="26" t="s">
        <v>350</v>
      </c>
    </row>
    <row r="101" spans="1:113">
      <c r="A101" s="26" t="str">
        <f>+'Deuda Interna colones'!A89</f>
        <v>Dato del PIB actualizado al 12/02/2025</v>
      </c>
    </row>
    <row r="102" spans="1:113">
      <c r="A102" s="26"/>
    </row>
  </sheetData>
  <mergeCells count="59">
    <mergeCell ref="DH5:DI5"/>
    <mergeCell ref="DF5:DG5"/>
    <mergeCell ref="V5:W5"/>
    <mergeCell ref="X5:Y5"/>
    <mergeCell ref="BF5:BG5"/>
    <mergeCell ref="BD5:BE5"/>
    <mergeCell ref="AZ5:BA5"/>
    <mergeCell ref="AX5:AY5"/>
    <mergeCell ref="AT5:AU5"/>
    <mergeCell ref="AV5:AW5"/>
    <mergeCell ref="AN5:AO5"/>
    <mergeCell ref="BJ5:BK5"/>
    <mergeCell ref="BH5:BI5"/>
    <mergeCell ref="CT5:CU5"/>
    <mergeCell ref="CR5:CS5"/>
    <mergeCell ref="CP5:CQ5"/>
    <mergeCell ref="DD5:DE5"/>
    <mergeCell ref="A1:BS1"/>
    <mergeCell ref="A2:BS2"/>
    <mergeCell ref="BP5:BQ5"/>
    <mergeCell ref="BN5:BO5"/>
    <mergeCell ref="A5:A7"/>
    <mergeCell ref="H5:I5"/>
    <mergeCell ref="AF5:AG5"/>
    <mergeCell ref="J5:K5"/>
    <mergeCell ref="N5:O5"/>
    <mergeCell ref="P5:Q5"/>
    <mergeCell ref="AD5:AE5"/>
    <mergeCell ref="L5:M5"/>
    <mergeCell ref="R5:S5"/>
    <mergeCell ref="T5:U5"/>
    <mergeCell ref="B5:C5"/>
    <mergeCell ref="D5:E5"/>
    <mergeCell ref="F5:G5"/>
    <mergeCell ref="Z5:AA5"/>
    <mergeCell ref="BR5:BS5"/>
    <mergeCell ref="AH5:AI5"/>
    <mergeCell ref="AL5:AM5"/>
    <mergeCell ref="AJ5:AK5"/>
    <mergeCell ref="AP5:AQ5"/>
    <mergeCell ref="AB5:AC5"/>
    <mergeCell ref="BL5:BM5"/>
    <mergeCell ref="BB5:BC5"/>
    <mergeCell ref="AR5:AS5"/>
    <mergeCell ref="DB5:DC5"/>
    <mergeCell ref="CZ5:DA5"/>
    <mergeCell ref="BX5:BY5"/>
    <mergeCell ref="BV5:BW5"/>
    <mergeCell ref="BT5:BU5"/>
    <mergeCell ref="CX5:CY5"/>
    <mergeCell ref="CV5:CW5"/>
    <mergeCell ref="CF5:CG5"/>
    <mergeCell ref="CB5:CC5"/>
    <mergeCell ref="CD5:CE5"/>
    <mergeCell ref="BZ5:CA5"/>
    <mergeCell ref="CH5:CI5"/>
    <mergeCell ref="CN5:CO5"/>
    <mergeCell ref="CL5:CM5"/>
    <mergeCell ref="CJ5:CK5"/>
  </mergeCells>
  <phoneticPr fontId="0" type="noConversion"/>
  <hyperlinks>
    <hyperlink ref="DJ1" location="INDICE!I5" display="Å INDICE" xr:uid="{C94B9662-2EFF-4439-B114-AEF368226998}"/>
  </hyperlinks>
  <printOptions horizontalCentered="1" verticalCentered="1"/>
  <pageMargins left="0.54" right="0.26" top="0.27" bottom="0.5" header="0" footer="0.5"/>
  <pageSetup scale="42" orientation="landscape" r:id="rId1"/>
  <headerFooter alignWithMargins="0"/>
  <rowBreaks count="1" manualBreakCount="1">
    <brk id="9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4" tint="0.39997558519241921"/>
  </sheetPr>
  <dimension ref="A2:AC104"/>
  <sheetViews>
    <sheetView showGridLines="0" topLeftCell="A14" zoomScale="99" zoomScaleNormal="99" workbookViewId="0">
      <selection activeCell="D94" sqref="D94"/>
    </sheetView>
  </sheetViews>
  <sheetFormatPr baseColWidth="10" defaultColWidth="11.44140625" defaultRowHeight="14.4"/>
  <cols>
    <col min="1" max="1" width="3.5546875" style="15" customWidth="1"/>
    <col min="2" max="2" width="22.6640625" style="15" customWidth="1"/>
    <col min="3" max="3" width="12.44140625" style="15" customWidth="1"/>
    <col min="4" max="4" width="18.109375" style="15" customWidth="1"/>
    <col min="5" max="5" width="23.33203125" style="15" bestFit="1" customWidth="1"/>
    <col min="6" max="6" width="11.5546875" style="15" bestFit="1" customWidth="1"/>
    <col min="7" max="7" width="13.77734375" style="15" bestFit="1" customWidth="1"/>
    <col min="8" max="8" width="16.33203125" style="164" customWidth="1"/>
    <col min="9" max="9" width="16.33203125" style="15" customWidth="1"/>
    <col min="10" max="10" width="11.5546875" style="15" bestFit="1" customWidth="1"/>
    <col min="11" max="11" width="17.109375" style="15" customWidth="1"/>
    <col min="12" max="12" width="22.88671875" style="15" customWidth="1"/>
    <col min="13" max="13" width="21" style="15" customWidth="1"/>
    <col min="14" max="14" width="11.44140625" style="15" bestFit="1" customWidth="1"/>
    <col min="15" max="15" width="23.5546875" style="246" bestFit="1" customWidth="1"/>
    <col min="16" max="16" width="15.44140625" style="15" bestFit="1" customWidth="1"/>
    <col min="17" max="17" width="14.21875" style="15" bestFit="1" customWidth="1"/>
    <col min="18" max="18" width="14.109375" style="15" customWidth="1"/>
    <col min="19" max="19" width="17.109375" style="15" bestFit="1" customWidth="1"/>
    <col min="20" max="20" width="14.109375" style="15" bestFit="1" customWidth="1"/>
    <col min="21" max="23" width="11.5546875" style="15" bestFit="1" customWidth="1"/>
    <col min="24" max="24" width="15.44140625" style="15" bestFit="1" customWidth="1"/>
    <col min="25" max="25" width="11.5546875" style="15" bestFit="1" customWidth="1"/>
    <col min="26" max="26" width="12.44140625" style="15" bestFit="1" customWidth="1"/>
    <col min="27" max="27" width="11.5546875" style="15" bestFit="1" customWidth="1"/>
    <col min="28" max="16384" width="11.44140625" style="15"/>
  </cols>
  <sheetData>
    <row r="2" spans="2:13" ht="30" customHeight="1">
      <c r="B2" s="507" t="s">
        <v>164</v>
      </c>
      <c r="C2" s="507"/>
      <c r="D2" s="507"/>
      <c r="E2" s="507"/>
      <c r="F2" s="507"/>
      <c r="G2" s="507"/>
      <c r="H2" s="507"/>
      <c r="I2" s="507"/>
      <c r="J2" s="507"/>
      <c r="K2" s="507"/>
      <c r="L2" s="508"/>
      <c r="M2" s="159" t="s">
        <v>41</v>
      </c>
    </row>
    <row r="3" spans="2:13" ht="16.8">
      <c r="C3" s="247"/>
      <c r="D3" s="247"/>
      <c r="E3" s="247"/>
      <c r="F3" s="247"/>
      <c r="G3" s="247"/>
      <c r="H3" s="248"/>
      <c r="I3" s="247"/>
      <c r="J3" s="247"/>
      <c r="K3" s="247"/>
      <c r="L3" s="247"/>
      <c r="M3" s="247"/>
    </row>
    <row r="5" spans="2:13" ht="15">
      <c r="B5" s="509" t="s">
        <v>103</v>
      </c>
      <c r="C5" s="509"/>
      <c r="D5" s="509"/>
      <c r="E5" s="509"/>
      <c r="F5" s="509"/>
      <c r="H5" s="509" t="s">
        <v>104</v>
      </c>
      <c r="I5" s="509"/>
      <c r="J5" s="509"/>
      <c r="K5" s="509"/>
      <c r="L5" s="509"/>
    </row>
    <row r="6" spans="2:13" ht="15">
      <c r="B6" s="509" t="s">
        <v>165</v>
      </c>
      <c r="C6" s="509"/>
      <c r="D6" s="509"/>
      <c r="E6" s="509"/>
      <c r="F6" s="509"/>
      <c r="H6" s="509" t="s">
        <v>165</v>
      </c>
      <c r="I6" s="509"/>
      <c r="J6" s="509"/>
      <c r="K6" s="509"/>
      <c r="L6" s="509"/>
    </row>
    <row r="7" spans="2:13" ht="15">
      <c r="B7" s="509" t="s">
        <v>106</v>
      </c>
      <c r="C7" s="509"/>
      <c r="D7" s="509"/>
      <c r="E7" s="509"/>
      <c r="F7" s="509"/>
      <c r="H7" s="509" t="s">
        <v>166</v>
      </c>
      <c r="I7" s="509"/>
      <c r="J7" s="509"/>
      <c r="K7" s="509"/>
      <c r="L7" s="509"/>
    </row>
    <row r="8" spans="2:13" ht="15">
      <c r="B8" s="510" t="s">
        <v>341</v>
      </c>
      <c r="C8" s="510"/>
      <c r="D8" s="510"/>
      <c r="E8" s="510"/>
      <c r="F8" s="510"/>
      <c r="H8" s="510" t="str">
        <f>+B8</f>
        <v>Julio 2025</v>
      </c>
      <c r="I8" s="509"/>
      <c r="J8" s="509"/>
      <c r="K8" s="509"/>
      <c r="L8" s="509"/>
    </row>
    <row r="12" spans="2:13">
      <c r="G12" s="18"/>
    </row>
    <row r="21" spans="2:15" ht="15">
      <c r="B21" s="249"/>
      <c r="C21" s="249"/>
    </row>
    <row r="22" spans="2:15">
      <c r="N22" s="246"/>
    </row>
    <row r="23" spans="2:15">
      <c r="N23" s="246"/>
    </row>
    <row r="24" spans="2:15">
      <c r="N24" s="246"/>
    </row>
    <row r="25" spans="2:15" ht="15">
      <c r="B25" s="509" t="s">
        <v>108</v>
      </c>
      <c r="C25" s="509"/>
      <c r="D25" s="509"/>
      <c r="E25" s="509"/>
      <c r="F25" s="509"/>
      <c r="H25" s="509" t="s">
        <v>109</v>
      </c>
      <c r="I25" s="509"/>
      <c r="J25" s="509"/>
      <c r="K25" s="509"/>
      <c r="L25" s="509"/>
      <c r="O25" s="250"/>
    </row>
    <row r="26" spans="2:15" ht="15">
      <c r="B26" s="509" t="s">
        <v>165</v>
      </c>
      <c r="C26" s="509"/>
      <c r="D26" s="509"/>
      <c r="E26" s="509"/>
      <c r="F26" s="509"/>
      <c r="H26" s="509" t="s">
        <v>165</v>
      </c>
      <c r="I26" s="509"/>
      <c r="J26" s="509"/>
      <c r="K26" s="509"/>
      <c r="L26" s="509"/>
      <c r="O26" s="251"/>
    </row>
    <row r="27" spans="2:15" ht="15">
      <c r="B27" s="509" t="s">
        <v>110</v>
      </c>
      <c r="C27" s="509"/>
      <c r="D27" s="509"/>
      <c r="E27" s="509"/>
      <c r="F27" s="509"/>
      <c r="H27" s="509" t="s">
        <v>167</v>
      </c>
      <c r="I27" s="509"/>
      <c r="J27" s="509"/>
      <c r="K27" s="509"/>
      <c r="L27" s="509"/>
      <c r="O27" s="18" t="s">
        <v>116</v>
      </c>
    </row>
    <row r="28" spans="2:15" ht="15">
      <c r="B28" s="510" t="str">
        <f>+B8</f>
        <v>Julio 2025</v>
      </c>
      <c r="C28" s="509"/>
      <c r="D28" s="509"/>
      <c r="E28" s="509"/>
      <c r="F28" s="509"/>
      <c r="H28" s="510" t="str">
        <f>+B28</f>
        <v>Julio 2025</v>
      </c>
      <c r="I28" s="509"/>
      <c r="J28" s="509"/>
      <c r="K28" s="509"/>
      <c r="L28" s="509"/>
      <c r="O28" s="18"/>
    </row>
    <row r="29" spans="2:15">
      <c r="O29" s="18"/>
    </row>
    <row r="30" spans="2:15">
      <c r="N30" s="18"/>
      <c r="O30" s="18"/>
    </row>
    <row r="31" spans="2:15">
      <c r="N31" s="18"/>
      <c r="O31" s="18"/>
    </row>
    <row r="32" spans="2:15">
      <c r="N32" s="18"/>
      <c r="O32" s="18"/>
    </row>
    <row r="44" spans="4:10" ht="15">
      <c r="D44" s="509" t="s">
        <v>112</v>
      </c>
      <c r="E44" s="509"/>
      <c r="F44" s="509"/>
      <c r="G44" s="509"/>
      <c r="H44" s="509"/>
      <c r="I44" s="509"/>
      <c r="J44" s="509"/>
    </row>
    <row r="45" spans="4:10" ht="15">
      <c r="D45" s="509" t="s">
        <v>168</v>
      </c>
      <c r="E45" s="509"/>
      <c r="F45" s="509"/>
      <c r="G45" s="509"/>
      <c r="H45" s="509"/>
      <c r="I45" s="509"/>
      <c r="J45" s="509"/>
    </row>
    <row r="46" spans="4:10" ht="15">
      <c r="D46" s="509" t="s">
        <v>114</v>
      </c>
      <c r="E46" s="509"/>
      <c r="F46" s="509"/>
      <c r="G46" s="509"/>
      <c r="H46" s="509"/>
      <c r="I46" s="509"/>
      <c r="J46" s="509"/>
    </row>
    <row r="47" spans="4:10">
      <c r="D47" s="471" t="s">
        <v>332</v>
      </c>
      <c r="E47" s="471"/>
      <c r="F47" s="471"/>
      <c r="G47" s="471"/>
      <c r="H47" s="471"/>
      <c r="I47" s="471"/>
      <c r="J47" s="471"/>
    </row>
    <row r="48" spans="4:10">
      <c r="D48" s="471"/>
      <c r="E48" s="471"/>
      <c r="F48" s="471"/>
      <c r="G48" s="471"/>
      <c r="H48" s="471"/>
      <c r="I48" s="471"/>
      <c r="J48" s="471"/>
    </row>
    <row r="68" spans="1:12">
      <c r="A68" s="253"/>
      <c r="B68" s="253"/>
      <c r="C68" s="253"/>
      <c r="D68" s="253"/>
      <c r="E68" s="253"/>
      <c r="F68" s="253"/>
      <c r="G68" s="253"/>
      <c r="H68" s="254"/>
      <c r="I68" s="253"/>
      <c r="J68" s="253"/>
      <c r="K68" s="253"/>
      <c r="L68" s="253"/>
    </row>
    <row r="69" spans="1:12">
      <c r="A69" s="253"/>
      <c r="B69" s="253"/>
      <c r="C69" s="253"/>
      <c r="D69" s="253"/>
      <c r="E69" s="253"/>
      <c r="F69" s="253"/>
      <c r="G69" s="253"/>
      <c r="H69" s="254"/>
      <c r="I69" s="253"/>
      <c r="J69" s="253"/>
      <c r="K69" s="253"/>
      <c r="L69" s="253"/>
    </row>
    <row r="70" spans="1:12">
      <c r="B70" s="26"/>
      <c r="C70" s="26"/>
      <c r="D70" s="26"/>
      <c r="E70" s="26"/>
      <c r="F70" s="26"/>
      <c r="G70" s="26"/>
      <c r="H70" s="163"/>
    </row>
    <row r="71" spans="1:12" ht="30.75" customHeight="1">
      <c r="G71" s="160" t="s">
        <v>41</v>
      </c>
    </row>
    <row r="81" spans="2:29" s="26" customFormat="1">
      <c r="B81" s="26" t="s">
        <v>128</v>
      </c>
      <c r="C81" s="349">
        <v>1998</v>
      </c>
      <c r="D81" s="349">
        <f t="shared" ref="D81:O81" si="0">C81+1</f>
        <v>1999</v>
      </c>
      <c r="E81" s="349">
        <f t="shared" si="0"/>
        <v>2000</v>
      </c>
      <c r="F81" s="349">
        <f t="shared" si="0"/>
        <v>2001</v>
      </c>
      <c r="G81" s="349">
        <f t="shared" si="0"/>
        <v>2002</v>
      </c>
      <c r="H81" s="349">
        <f t="shared" si="0"/>
        <v>2003</v>
      </c>
      <c r="I81" s="349">
        <f t="shared" si="0"/>
        <v>2004</v>
      </c>
      <c r="J81" s="349">
        <f t="shared" si="0"/>
        <v>2005</v>
      </c>
      <c r="K81" s="349">
        <f t="shared" si="0"/>
        <v>2006</v>
      </c>
      <c r="L81" s="349">
        <f t="shared" si="0"/>
        <v>2007</v>
      </c>
      <c r="M81" s="349">
        <f t="shared" si="0"/>
        <v>2008</v>
      </c>
      <c r="N81" s="349">
        <f t="shared" si="0"/>
        <v>2009</v>
      </c>
      <c r="O81" s="349">
        <f t="shared" si="0"/>
        <v>2010</v>
      </c>
      <c r="P81" s="349">
        <v>2011</v>
      </c>
      <c r="Q81" s="349">
        <v>2012</v>
      </c>
      <c r="R81" s="349">
        <v>2013</v>
      </c>
      <c r="S81" s="349">
        <v>2014</v>
      </c>
      <c r="T81" s="349">
        <v>2015</v>
      </c>
      <c r="U81" s="349">
        <v>2016</v>
      </c>
      <c r="V81" s="349">
        <v>2017</v>
      </c>
      <c r="W81" s="349">
        <v>2018</v>
      </c>
      <c r="X81" s="349">
        <v>2019</v>
      </c>
      <c r="Y81" s="349">
        <v>2020</v>
      </c>
      <c r="Z81" s="349">
        <v>2021</v>
      </c>
      <c r="AA81" s="349">
        <v>2022</v>
      </c>
      <c r="AB81" s="349">
        <v>2023</v>
      </c>
      <c r="AC81" s="349">
        <v>2024</v>
      </c>
    </row>
    <row r="82" spans="2:29" s="26" customFormat="1">
      <c r="B82" s="26" t="s">
        <v>53</v>
      </c>
      <c r="C82" s="350">
        <v>3.4338942937608436E-3</v>
      </c>
      <c r="D82" s="350">
        <v>4.7329315942628769E-3</v>
      </c>
      <c r="E82" s="350">
        <v>5.6656939473578071E-3</v>
      </c>
      <c r="F82" s="350">
        <v>7.6138434041180579E-3</v>
      </c>
      <c r="G82" s="350">
        <v>8.1150334598289724E-3</v>
      </c>
      <c r="H82" s="350">
        <v>8.7597571627980302E-3</v>
      </c>
      <c r="I82" s="350">
        <v>9.0468711481181373E-3</v>
      </c>
      <c r="J82" s="350">
        <v>8.4927046713490755E-3</v>
      </c>
      <c r="K82" s="350">
        <v>7.562745744382429E-3</v>
      </c>
      <c r="L82" s="350">
        <v>6.392843439103642E-3</v>
      </c>
      <c r="M82" s="350">
        <v>5.2696549987860256E-3</v>
      </c>
      <c r="N82" s="350">
        <v>4.5706757306073409E-3</v>
      </c>
      <c r="O82" s="350">
        <v>3.3692251342551985E-3</v>
      </c>
      <c r="P82" s="350">
        <v>2.7901730325752554E-3</v>
      </c>
      <c r="Q82" s="350">
        <v>2.0835449926746631E-3</v>
      </c>
      <c r="R82" s="350">
        <v>2.5837228138275623E-3</v>
      </c>
      <c r="S82" s="350">
        <v>3.6359233677707545E-3</v>
      </c>
      <c r="T82" s="350">
        <v>4.9479404670254761E-3</v>
      </c>
      <c r="U82" s="350">
        <v>5.9179650702546648E-3</v>
      </c>
      <c r="V82" s="350">
        <v>5.9451391403558644E-3</v>
      </c>
      <c r="W82" s="350">
        <v>5.9056261300018884E-3</v>
      </c>
      <c r="X82" s="162">
        <v>5.4778667500270644E-3</v>
      </c>
      <c r="Y82" s="162">
        <f>+'Deuda Externa colones'!B47/'Deuda Externa colones'!B72</f>
        <v>6.5626024287886104E-3</v>
      </c>
      <c r="Z82" s="162">
        <f>+'Deuda Externa colones'!Z47/'Deuda Externa colones'!Z72</f>
        <v>6.2700891565230007E-3</v>
      </c>
      <c r="AA82" s="162">
        <f>+'Deuda Externa colones'!AX47/'Deuda Externa colones'!AX72</f>
        <v>6.8715183934884494E-3</v>
      </c>
      <c r="AB82" s="162">
        <f>+'Deuda Externa colones'!BV47/'Deuda Externa colones'!BV72</f>
        <v>8.7173893706065705E-3</v>
      </c>
      <c r="AC82" s="162">
        <f>+'Deuda Externa colones'!CT47/'Deuda Externa colones'!CT72</f>
        <v>1.0423905398833611E-2</v>
      </c>
    </row>
    <row r="83" spans="2:29" s="26" customFormat="1">
      <c r="B83" s="26" t="s">
        <v>71</v>
      </c>
      <c r="C83" s="350">
        <v>2.800770059905297E-2</v>
      </c>
      <c r="D83" s="350">
        <v>3.901581632429383E-2</v>
      </c>
      <c r="E83" s="350">
        <v>4.3571153754670543E-2</v>
      </c>
      <c r="F83" s="350">
        <v>5.6589668133866698E-2</v>
      </c>
      <c r="G83" s="350">
        <v>6.1644056393083631E-2</v>
      </c>
      <c r="H83" s="350">
        <v>6.4886541234315184E-2</v>
      </c>
      <c r="I83" s="350">
        <v>6.799655987043475E-2</v>
      </c>
      <c r="J83" s="350">
        <v>6.2745704946309794E-2</v>
      </c>
      <c r="K83" s="350">
        <v>5.4622943872755694E-2</v>
      </c>
      <c r="L83" s="350">
        <v>4.2998865656023351E-2</v>
      </c>
      <c r="M83" s="350">
        <v>3.4099357991912355E-2</v>
      </c>
      <c r="N83" s="350">
        <v>3.3945857397029384E-2</v>
      </c>
      <c r="O83" s="350">
        <v>2.4082972532309392E-2</v>
      </c>
      <c r="P83" s="350">
        <v>1.9741713212339435E-2</v>
      </c>
      <c r="Q83" s="350">
        <v>1.4889877003030301E-2</v>
      </c>
      <c r="R83" s="350">
        <v>1.8164623975565369E-2</v>
      </c>
      <c r="S83" s="350">
        <v>2.5982869243233692E-2</v>
      </c>
      <c r="T83" s="350">
        <v>3.4496088916601664E-2</v>
      </c>
      <c r="U83" s="350">
        <v>4.027827369886397E-2</v>
      </c>
      <c r="V83" s="350">
        <v>4.101262694695032E-2</v>
      </c>
      <c r="W83" s="350">
        <v>4.1596379496722444E-2</v>
      </c>
      <c r="X83" s="162">
        <v>3.9431028950885454E-2</v>
      </c>
      <c r="Y83" s="162">
        <f>+'Deuda Externa colones'!B47/'Deuda Externa colones'!B75</f>
        <v>5.1015695136170859E-2</v>
      </c>
      <c r="Z83" s="162">
        <f>+'Deuda Externa colones'!Z47/'Deuda Externa colones'!Z75</f>
        <v>4.0010207104033531E-2</v>
      </c>
      <c r="AA83" s="162">
        <f>+'Deuda Externa colones'!AX47/'Deuda Externa colones'!AX75</f>
        <v>4.1986805341569601E-2</v>
      </c>
      <c r="AB83" s="162">
        <f>+'Deuda Externa colones'!BV47/'Deuda Externa colones'!BV75</f>
        <v>5.71764202935829E-2</v>
      </c>
      <c r="AC83" s="162">
        <f>+'Deuda Externa colones'!CT47/'Deuda Externa colones'!CT75</f>
        <v>6.9163478784942653E-2</v>
      </c>
    </row>
    <row r="84" spans="2:29" s="26" customFormat="1">
      <c r="B84" s="255" t="s">
        <v>72</v>
      </c>
      <c r="C84" s="350">
        <v>2.3316196581252613E-2</v>
      </c>
      <c r="D84" s="350">
        <v>3.3041126058456612E-2</v>
      </c>
      <c r="E84" s="350">
        <v>3.5309670278952279E-2</v>
      </c>
      <c r="F84" s="350">
        <v>4.6967977284597548E-2</v>
      </c>
      <c r="G84" s="350">
        <v>4.717588044375861E-2</v>
      </c>
      <c r="H84" s="350">
        <v>5.2633507193981348E-2</v>
      </c>
      <c r="I84" s="350">
        <v>5.732485767528913E-2</v>
      </c>
      <c r="J84" s="350">
        <v>5.6172723099337803E-2</v>
      </c>
      <c r="K84" s="350">
        <v>5.2077615402922529E-2</v>
      </c>
      <c r="L84" s="350">
        <v>4.4894935984988615E-2</v>
      </c>
      <c r="M84" s="350">
        <v>3.4502925119770642E-2</v>
      </c>
      <c r="N84" s="350">
        <v>2.727337490430479E-2</v>
      </c>
      <c r="O84" s="350">
        <v>1.7727241893129204E-2</v>
      </c>
      <c r="P84" s="350">
        <v>1.5409383808936729E-2</v>
      </c>
      <c r="Q84" s="350">
        <v>1.1389420395514363E-2</v>
      </c>
      <c r="R84" s="350">
        <v>1.3183464919220338E-2</v>
      </c>
      <c r="S84" s="350">
        <v>1.8029466271469268E-2</v>
      </c>
      <c r="T84" s="350">
        <v>2.3384504272148582E-2</v>
      </c>
      <c r="U84" s="350">
        <v>2.9627081834619203E-2</v>
      </c>
      <c r="V84" s="350">
        <v>2.8713748383127083E-2</v>
      </c>
      <c r="W84" s="350">
        <v>2.9287708798166414E-2</v>
      </c>
      <c r="X84" s="162">
        <v>2.6298078929876574E-2</v>
      </c>
      <c r="Y84" s="162">
        <f>+'Deuda Externa colones'!B47/'Deuda Externa colones'!B77</f>
        <v>3.1176270439542679E-2</v>
      </c>
      <c r="Z84" s="162">
        <f>+'Deuda Externa colones'!Z47/'Deuda Externa colones'!Z77</f>
        <v>3.0336015385972703E-2</v>
      </c>
      <c r="AA84" s="162">
        <f>+'Deuda Externa colones'!AX47/'Deuda Externa colones'!AX77</f>
        <v>3.6405253675858999E-2</v>
      </c>
      <c r="AB84" s="162">
        <f>+'Deuda Externa colones'!BV47/'Deuda Externa colones'!BV77</f>
        <v>4.7075681168039958E-2</v>
      </c>
      <c r="AC84" s="162">
        <f>+'Deuda Externa colones'!CT47/'Deuda Externa colones'!CT77</f>
        <v>5.5266928851665155E-2</v>
      </c>
    </row>
    <row r="85" spans="2:29" s="165" customFormat="1" ht="10.8">
      <c r="B85" s="255"/>
      <c r="C85" s="255"/>
      <c r="D85" s="255"/>
      <c r="E85" s="255"/>
      <c r="F85" s="255"/>
      <c r="G85" s="255"/>
      <c r="H85" s="256"/>
      <c r="I85" s="255"/>
      <c r="T85" s="257"/>
    </row>
    <row r="86" spans="2:29" s="165" customFormat="1" ht="10.8">
      <c r="B86" s="255"/>
      <c r="C86" s="255"/>
      <c r="D86" s="255"/>
      <c r="E86" s="255"/>
      <c r="F86" s="255"/>
      <c r="G86" s="255"/>
      <c r="H86" s="256"/>
      <c r="I86" s="255"/>
      <c r="X86" s="176"/>
    </row>
    <row r="87" spans="2:29" s="166" customFormat="1" ht="10.8">
      <c r="B87" s="172"/>
      <c r="C87" s="165"/>
      <c r="D87" s="165"/>
      <c r="E87" s="165"/>
      <c r="F87" s="165"/>
      <c r="G87" s="165"/>
      <c r="H87" s="259"/>
      <c r="I87" s="165"/>
      <c r="J87" s="165"/>
      <c r="K87" s="165"/>
      <c r="L87" s="165"/>
      <c r="M87" s="165"/>
      <c r="N87" s="172"/>
      <c r="O87" s="165"/>
      <c r="P87" s="165"/>
      <c r="Q87" s="165"/>
      <c r="R87" s="165"/>
      <c r="S87" s="180"/>
      <c r="T87" s="165"/>
      <c r="U87" s="165"/>
      <c r="V87" s="165"/>
      <c r="W87" s="165"/>
      <c r="X87" s="165"/>
      <c r="Y87" s="165"/>
      <c r="Z87" s="165"/>
      <c r="AA87" s="165"/>
      <c r="AB87" s="165"/>
    </row>
    <row r="88" spans="2:29" s="166" customFormat="1" ht="10.8">
      <c r="B88" s="260" t="s">
        <v>169</v>
      </c>
      <c r="C88" s="165"/>
      <c r="D88" s="165"/>
      <c r="E88" s="165"/>
      <c r="F88" s="165"/>
      <c r="G88" s="180"/>
      <c r="H88" s="259"/>
      <c r="I88" s="180"/>
      <c r="J88" s="165"/>
      <c r="K88" s="180"/>
      <c r="L88" s="165"/>
      <c r="M88" s="165"/>
      <c r="N88" s="180"/>
      <c r="O88" s="165"/>
      <c r="P88" s="180"/>
      <c r="Q88" s="165"/>
      <c r="R88" s="165"/>
      <c r="S88" s="165"/>
      <c r="T88" s="165"/>
      <c r="U88" s="180"/>
      <c r="V88" s="165"/>
      <c r="W88" s="180"/>
      <c r="X88" s="165"/>
      <c r="Y88" s="180"/>
      <c r="Z88" s="165"/>
      <c r="AA88" s="165"/>
      <c r="AB88" s="165"/>
    </row>
    <row r="89" spans="2:29" s="166" customFormat="1" ht="10.8">
      <c r="B89" s="261">
        <v>45869</v>
      </c>
      <c r="C89" s="169" t="s">
        <v>170</v>
      </c>
      <c r="D89" s="169" t="s">
        <v>119</v>
      </c>
      <c r="E89" s="165"/>
      <c r="F89" s="180"/>
      <c r="G89" s="180"/>
      <c r="H89" s="259"/>
      <c r="I89" s="180"/>
      <c r="J89" s="180"/>
      <c r="K89" s="180"/>
      <c r="L89" s="180"/>
      <c r="M89" s="180"/>
      <c r="N89" s="180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</row>
    <row r="90" spans="2:29" s="166" customFormat="1" ht="13.5" customHeight="1">
      <c r="B90" s="165"/>
      <c r="C90" s="165"/>
      <c r="D90" s="165"/>
      <c r="E90" s="165"/>
      <c r="F90" s="262"/>
      <c r="G90" s="262"/>
      <c r="H90" s="259"/>
      <c r="I90" s="172"/>
      <c r="J90" s="172"/>
      <c r="K90" s="172"/>
      <c r="L90" s="262"/>
      <c r="M90" s="262"/>
      <c r="N90" s="262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</row>
    <row r="91" spans="2:29" s="166" customFormat="1" ht="10.8">
      <c r="B91" s="381">
        <v>777011714.65062094</v>
      </c>
      <c r="C91" s="382" t="s">
        <v>314</v>
      </c>
      <c r="D91" s="293">
        <f t="shared" ref="D91:D102" si="1">+B91/$B$102</f>
        <v>5.2478564570807781E-2</v>
      </c>
      <c r="E91" s="168"/>
      <c r="F91" s="383"/>
      <c r="G91" s="383"/>
      <c r="H91" s="383"/>
      <c r="I91" s="291"/>
      <c r="J91" s="172"/>
      <c r="K91" s="172"/>
      <c r="L91" s="262"/>
      <c r="M91" s="262"/>
      <c r="N91" s="262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</row>
    <row r="92" spans="2:29" s="166" customFormat="1" ht="10.8">
      <c r="B92" s="381">
        <v>67541891.04245387</v>
      </c>
      <c r="C92" s="382" t="s">
        <v>171</v>
      </c>
      <c r="D92" s="293">
        <f t="shared" si="1"/>
        <v>4.5617092039592286E-3</v>
      </c>
      <c r="E92" s="168"/>
      <c r="F92" s="383"/>
      <c r="G92" s="383"/>
      <c r="H92" s="359"/>
      <c r="I92" s="291"/>
      <c r="J92" s="172"/>
      <c r="K92" s="172"/>
      <c r="L92" s="176"/>
      <c r="M92" s="262">
        <f>+L92-B92</f>
        <v>-67541891.04245387</v>
      </c>
      <c r="N92" s="262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</row>
    <row r="93" spans="2:29" s="166" customFormat="1" ht="10.8">
      <c r="B93" s="361">
        <v>2489987797.0931568</v>
      </c>
      <c r="C93" s="382" t="s">
        <v>172</v>
      </c>
      <c r="D93" s="293">
        <f t="shared" si="1"/>
        <v>0.1681711908925751</v>
      </c>
      <c r="E93" s="384" t="s">
        <v>173</v>
      </c>
      <c r="F93" s="168"/>
      <c r="G93" s="168" t="s">
        <v>297</v>
      </c>
      <c r="H93" s="359">
        <f>+D94</f>
        <v>0.10516099980350789</v>
      </c>
      <c r="I93" s="291"/>
      <c r="J93" s="172"/>
      <c r="K93" s="172"/>
      <c r="L93" s="176"/>
      <c r="M93" s="176"/>
      <c r="N93" s="165"/>
      <c r="O93" s="172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</row>
    <row r="94" spans="2:29" s="166" customFormat="1" ht="10.8">
      <c r="B94" s="361">
        <v>1557041993.0493066</v>
      </c>
      <c r="C94" s="382" t="s">
        <v>297</v>
      </c>
      <c r="D94" s="293">
        <f t="shared" si="1"/>
        <v>0.10516099980350789</v>
      </c>
      <c r="E94" s="168"/>
      <c r="F94" s="359"/>
      <c r="G94" s="359" t="str">
        <f>+E97</f>
        <v>Otras monedas</v>
      </c>
      <c r="H94" s="359">
        <f>+D91+D92+D93+D95+D96+D97+D98+D99+D100</f>
        <v>0.24877854724391621</v>
      </c>
      <c r="I94" s="360">
        <f>+H92+H93+H94</f>
        <v>0.35393954704742409</v>
      </c>
      <c r="J94" s="263"/>
      <c r="K94" s="172"/>
      <c r="L94" s="176"/>
      <c r="M94" s="176"/>
      <c r="N94" s="259"/>
      <c r="O94" s="172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</row>
    <row r="95" spans="2:29" s="166" customFormat="1" ht="10.8">
      <c r="B95" s="361">
        <v>316632914.6593312</v>
      </c>
      <c r="C95" s="382" t="s">
        <v>174</v>
      </c>
      <c r="D95" s="293">
        <f t="shared" si="1"/>
        <v>2.1385058350972576E-2</v>
      </c>
      <c r="E95" s="168"/>
      <c r="F95" s="359"/>
      <c r="G95" s="359" t="str">
        <f>+C101</f>
        <v>US$</v>
      </c>
      <c r="H95" s="359">
        <f>+D101</f>
        <v>0.64606045295257586</v>
      </c>
      <c r="I95" s="291"/>
      <c r="J95" s="172"/>
      <c r="K95" s="172"/>
      <c r="L95" s="176"/>
      <c r="M95" s="176"/>
      <c r="N95" s="259"/>
      <c r="O95" s="172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</row>
    <row r="96" spans="2:29" s="166" customFormat="1" ht="10.8">
      <c r="B96" s="361">
        <v>0</v>
      </c>
      <c r="C96" s="382" t="s">
        <v>175</v>
      </c>
      <c r="D96" s="293">
        <f t="shared" si="1"/>
        <v>0</v>
      </c>
      <c r="E96" s="168"/>
      <c r="F96" s="359"/>
      <c r="G96" s="359"/>
      <c r="H96" s="383">
        <f>SUM(H93:H95)</f>
        <v>1</v>
      </c>
      <c r="I96" s="385"/>
      <c r="J96" s="172"/>
      <c r="K96" s="172"/>
      <c r="L96" s="176"/>
      <c r="M96" s="176"/>
      <c r="N96" s="259"/>
      <c r="O96" s="172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</row>
    <row r="97" spans="2:5" s="166" customFormat="1" ht="10.8">
      <c r="B97" s="361">
        <v>32307636.438039582</v>
      </c>
      <c r="C97" s="382" t="s">
        <v>176</v>
      </c>
      <c r="D97" s="293">
        <f t="shared" si="1"/>
        <v>2.1820242256015356E-3</v>
      </c>
      <c r="E97" s="382" t="s">
        <v>177</v>
      </c>
    </row>
    <row r="98" spans="2:5" s="166" customFormat="1" ht="10.8">
      <c r="B98" s="361">
        <v>0</v>
      </c>
      <c r="C98" s="382" t="s">
        <v>178</v>
      </c>
      <c r="D98" s="293">
        <f t="shared" si="1"/>
        <v>0</v>
      </c>
      <c r="E98" s="386">
        <f>+B91+B92+B93+B95+B96+B97+B98+B99+B100</f>
        <v>3683481953.8836026</v>
      </c>
    </row>
    <row r="99" spans="2:5" s="166" customFormat="1" ht="10.8">
      <c r="B99" s="298">
        <v>0</v>
      </c>
      <c r="C99" s="382" t="s">
        <v>179</v>
      </c>
      <c r="D99" s="293">
        <f t="shared" si="1"/>
        <v>0</v>
      </c>
      <c r="E99" s="360">
        <f>+E98/B102</f>
        <v>0.24877854724391621</v>
      </c>
    </row>
    <row r="100" spans="2:5" s="166" customFormat="1" ht="10.8">
      <c r="B100" s="298">
        <v>0</v>
      </c>
      <c r="C100" s="382" t="s">
        <v>180</v>
      </c>
      <c r="D100" s="293">
        <f t="shared" si="1"/>
        <v>0</v>
      </c>
      <c r="E100" s="168" t="s">
        <v>181</v>
      </c>
    </row>
    <row r="101" spans="2:5" s="166" customFormat="1" ht="10.8">
      <c r="B101" s="176">
        <v>9565744498.1999969</v>
      </c>
      <c r="C101" s="382" t="s">
        <v>182</v>
      </c>
      <c r="D101" s="293">
        <f t="shared" si="1"/>
        <v>0.64606045295257586</v>
      </c>
      <c r="E101" s="359">
        <f>+D101+D100+D97+E99</f>
        <v>0.89702102442209364</v>
      </c>
    </row>
    <row r="102" spans="2:5" s="166" customFormat="1" ht="10.8">
      <c r="B102" s="298">
        <f>SUM(B91:B101)</f>
        <v>14806268445.132906</v>
      </c>
      <c r="C102" s="382" t="s">
        <v>183</v>
      </c>
      <c r="D102" s="293">
        <f t="shared" si="1"/>
        <v>1</v>
      </c>
      <c r="E102" s="359">
        <f>+E99+D97+D100+0</f>
        <v>0.25096057146951772</v>
      </c>
    </row>
    <row r="103" spans="2:5" s="166" customFormat="1" ht="10.8">
      <c r="B103" s="298">
        <v>14806268445.132906</v>
      </c>
      <c r="C103" s="168"/>
      <c r="D103" s="168"/>
      <c r="E103" s="387"/>
    </row>
    <row r="104" spans="2:5" s="166" customFormat="1" ht="10.8">
      <c r="B104" s="298">
        <f>+B102-B103</f>
        <v>0</v>
      </c>
      <c r="C104" s="168"/>
      <c r="D104" s="168"/>
      <c r="E104" s="168"/>
    </row>
  </sheetData>
  <mergeCells count="22">
    <mergeCell ref="B25:F25"/>
    <mergeCell ref="H25:L25"/>
    <mergeCell ref="D44:J44"/>
    <mergeCell ref="D45:J45"/>
    <mergeCell ref="D46:J46"/>
    <mergeCell ref="D48:J48"/>
    <mergeCell ref="B26:F26"/>
    <mergeCell ref="H26:L26"/>
    <mergeCell ref="B27:F27"/>
    <mergeCell ref="H27:L27"/>
    <mergeCell ref="B28:F28"/>
    <mergeCell ref="H28:L28"/>
    <mergeCell ref="D47:J47"/>
    <mergeCell ref="B2:L2"/>
    <mergeCell ref="B6:F6"/>
    <mergeCell ref="B7:F7"/>
    <mergeCell ref="B8:F8"/>
    <mergeCell ref="H6:L6"/>
    <mergeCell ref="H7:L7"/>
    <mergeCell ref="H8:L8"/>
    <mergeCell ref="B5:F5"/>
    <mergeCell ref="H5:L5"/>
  </mergeCells>
  <phoneticPr fontId="0" type="noConversion"/>
  <hyperlinks>
    <hyperlink ref="M2" location="INDICE!I5" display="Å INDICE" xr:uid="{00000000-0004-0000-0700-000000000000}"/>
    <hyperlink ref="G71" location="INDICE!I5" display="Å INDICE" xr:uid="{00000000-0004-0000-0700-000001000000}"/>
  </hyperlinks>
  <printOptions horizontalCentered="1" verticalCentered="1"/>
  <pageMargins left="0.39370078740157483" right="0.43307086614173229" top="3.937007874015748E-2" bottom="3.937007874015748E-2" header="0" footer="0"/>
  <pageSetup scale="65" orientation="landscape" horizontalDpi="300" verticalDpi="300" r:id="rId1"/>
  <headerFooter alignWithMargins="0"/>
  <rowBreaks count="1" manualBreakCount="1">
    <brk id="77" min="1" max="13" man="1"/>
  </rowBreaks>
  <colBreaks count="1" manualBreakCount="1">
    <brk id="14" max="7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:AI154"/>
  <sheetViews>
    <sheetView showGridLines="0" topLeftCell="W129" zoomScaleNormal="100" workbookViewId="0">
      <selection activeCell="AH128" sqref="AH128"/>
    </sheetView>
  </sheetViews>
  <sheetFormatPr baseColWidth="10" defaultColWidth="11.44140625" defaultRowHeight="13.2"/>
  <cols>
    <col min="1" max="1" width="4.44140625" style="8" customWidth="1"/>
    <col min="2" max="2" width="11.44140625" style="8"/>
    <col min="3" max="3" width="19.44140625" style="8" customWidth="1"/>
    <col min="4" max="4" width="17.6640625" style="8" bestFit="1" customWidth="1"/>
    <col min="5" max="5" width="18.5546875" style="8" bestFit="1" customWidth="1"/>
    <col min="6" max="6" width="19.33203125" style="8" bestFit="1" customWidth="1"/>
    <col min="7" max="7" width="17.109375" style="8" bestFit="1" customWidth="1"/>
    <col min="8" max="8" width="18.5546875" style="8" bestFit="1" customWidth="1"/>
    <col min="9" max="9" width="19.21875" style="8" bestFit="1" customWidth="1"/>
    <col min="10" max="10" width="17" style="8" bestFit="1" customWidth="1"/>
    <col min="11" max="11" width="17.21875" style="8" bestFit="1" customWidth="1"/>
    <col min="12" max="12" width="16.109375" style="8" bestFit="1" customWidth="1"/>
    <col min="13" max="13" width="17" style="8" bestFit="1" customWidth="1"/>
    <col min="14" max="14" width="13.33203125" style="8" customWidth="1"/>
    <col min="15" max="15" width="13.109375" style="8" customWidth="1"/>
    <col min="16" max="16" width="13.33203125" style="8" customWidth="1"/>
    <col min="17" max="17" width="15.33203125" style="8" bestFit="1" customWidth="1"/>
    <col min="18" max="18" width="14.88671875" style="8" bestFit="1" customWidth="1"/>
    <col min="19" max="19" width="15.33203125" style="8" bestFit="1" customWidth="1"/>
    <col min="20" max="20" width="15.109375" style="8" bestFit="1" customWidth="1"/>
    <col min="21" max="21" width="14.44140625" style="8" bestFit="1" customWidth="1"/>
    <col min="22" max="22" width="15.44140625" style="8" bestFit="1" customWidth="1"/>
    <col min="23" max="23" width="17.109375" style="8" bestFit="1" customWidth="1"/>
    <col min="24" max="24" width="17.21875" style="8" bestFit="1" customWidth="1"/>
    <col min="25" max="25" width="16.88671875" style="8" bestFit="1" customWidth="1"/>
    <col min="26" max="26" width="14.109375" style="8" bestFit="1" customWidth="1"/>
    <col min="27" max="27" width="14.44140625" style="8" bestFit="1" customWidth="1"/>
    <col min="28" max="28" width="14.5546875" style="8" bestFit="1" customWidth="1"/>
    <col min="29" max="29" width="13.88671875" style="8" bestFit="1" customWidth="1"/>
    <col min="30" max="30" width="16.109375" style="8" bestFit="1" customWidth="1"/>
    <col min="31" max="31" width="19.44140625" style="8" customWidth="1"/>
    <col min="32" max="32" width="20.88671875" style="8" bestFit="1" customWidth="1"/>
    <col min="33" max="33" width="19.21875" style="8" bestFit="1" customWidth="1"/>
    <col min="34" max="34" width="21.6640625" style="8" customWidth="1"/>
    <col min="35" max="35" width="19.44140625" style="8" bestFit="1" customWidth="1"/>
    <col min="36" max="36" width="20.21875" style="8" bestFit="1" customWidth="1"/>
    <col min="37" max="37" width="14" style="8" bestFit="1" customWidth="1"/>
    <col min="38" max="16384" width="11.44140625" style="8"/>
  </cols>
  <sheetData>
    <row r="1" spans="2:19" s="2" customFormat="1" ht="11.4"/>
    <row r="2" spans="2:19" s="2" customFormat="1" ht="31.5" customHeight="1">
      <c r="B2" s="504" t="s">
        <v>184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5"/>
      <c r="S2" s="1" t="s">
        <v>41</v>
      </c>
    </row>
    <row r="3" spans="2:19" s="2" customFormat="1" ht="15.6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9"/>
    </row>
    <row r="4" spans="2:19">
      <c r="N4" s="10"/>
      <c r="O4" s="10"/>
      <c r="P4" s="10"/>
      <c r="Q4" s="10"/>
      <c r="R4" s="10"/>
    </row>
    <row r="5" spans="2:19" s="264" customFormat="1" ht="12.75" hidden="1" customHeight="1">
      <c r="B5" s="493" t="s">
        <v>130</v>
      </c>
      <c r="C5" s="493"/>
      <c r="D5" s="493"/>
      <c r="E5" s="493"/>
      <c r="F5" s="493"/>
      <c r="G5" s="184"/>
      <c r="H5" s="493" t="str">
        <f>+B5</f>
        <v>Gobierno Central de Costa Rica</v>
      </c>
      <c r="I5" s="493"/>
      <c r="J5" s="493"/>
      <c r="K5" s="493"/>
      <c r="L5" s="493"/>
      <c r="M5" s="184"/>
      <c r="N5" s="493" t="str">
        <f>+B5</f>
        <v>Gobierno Central de Costa Rica</v>
      </c>
      <c r="O5" s="493"/>
      <c r="P5" s="493"/>
      <c r="Q5" s="493"/>
      <c r="R5" s="493"/>
    </row>
    <row r="6" spans="2:19" s="266" customFormat="1" ht="15" hidden="1" customHeight="1">
      <c r="B6" s="493" t="s">
        <v>185</v>
      </c>
      <c r="C6" s="493"/>
      <c r="D6" s="493"/>
      <c r="E6" s="493"/>
      <c r="F6" s="493"/>
      <c r="G6" s="265"/>
      <c r="H6" s="493" t="str">
        <f>+B6</f>
        <v>Perfil de Vencimientos Deuda Externa</v>
      </c>
      <c r="I6" s="493"/>
      <c r="J6" s="493"/>
      <c r="K6" s="493"/>
      <c r="L6" s="493"/>
      <c r="M6" s="265"/>
      <c r="N6" s="493" t="str">
        <f>+H6</f>
        <v>Perfil de Vencimientos Deuda Externa</v>
      </c>
      <c r="O6" s="493"/>
      <c r="P6" s="493"/>
      <c r="Q6" s="493"/>
      <c r="R6" s="493"/>
    </row>
    <row r="7" spans="2:19" s="264" customFormat="1" ht="12.75" hidden="1" customHeight="1">
      <c r="B7" s="491">
        <v>2024</v>
      </c>
      <c r="C7" s="491"/>
      <c r="D7" s="491"/>
      <c r="E7" s="491"/>
      <c r="F7" s="491"/>
      <c r="G7" s="184"/>
      <c r="H7" s="491">
        <f>+B7</f>
        <v>2024</v>
      </c>
      <c r="I7" s="491"/>
      <c r="J7" s="491"/>
      <c r="K7" s="491"/>
      <c r="L7" s="491"/>
      <c r="M7" s="184"/>
      <c r="N7" s="491">
        <f>+B7</f>
        <v>2024</v>
      </c>
      <c r="O7" s="491"/>
      <c r="P7" s="491"/>
      <c r="Q7" s="491"/>
      <c r="R7" s="491"/>
    </row>
    <row r="8" spans="2:19" s="264" customFormat="1" ht="14.4" hidden="1">
      <c r="B8" s="492" t="s">
        <v>318</v>
      </c>
      <c r="C8" s="491"/>
      <c r="D8" s="491"/>
      <c r="E8" s="491"/>
      <c r="F8" s="491"/>
      <c r="G8" s="184"/>
      <c r="H8" s="492" t="str">
        <f>+B8</f>
        <v>Al 31  Diciembre del 2024</v>
      </c>
      <c r="I8" s="491"/>
      <c r="J8" s="491"/>
      <c r="K8" s="491"/>
      <c r="L8" s="491"/>
      <c r="M8" s="184"/>
      <c r="N8" s="492" t="str">
        <f>+B8</f>
        <v>Al 31  Diciembre del 2024</v>
      </c>
      <c r="O8" s="491"/>
      <c r="P8" s="491"/>
      <c r="Q8" s="491"/>
      <c r="R8" s="491"/>
    </row>
    <row r="9" spans="2:19" s="264" customFormat="1" ht="14.4" hidden="1">
      <c r="B9" s="491" t="s">
        <v>133</v>
      </c>
      <c r="C9" s="491"/>
      <c r="D9" s="491"/>
      <c r="E9" s="491"/>
      <c r="F9" s="491"/>
      <c r="G9" s="184"/>
      <c r="H9" s="506" t="s">
        <v>134</v>
      </c>
      <c r="I9" s="506"/>
      <c r="J9" s="506"/>
      <c r="K9" s="506"/>
      <c r="L9" s="506"/>
      <c r="M9" s="184"/>
      <c r="N9" s="493" t="s">
        <v>135</v>
      </c>
      <c r="O9" s="493"/>
      <c r="P9" s="493"/>
      <c r="Q9" s="493"/>
      <c r="R9" s="493"/>
    </row>
    <row r="10" spans="2:19" hidden="1">
      <c r="B10" s="2"/>
      <c r="C10" s="2"/>
      <c r="D10" s="2"/>
      <c r="E10" s="2"/>
      <c r="F10" s="2"/>
    </row>
    <row r="11" spans="2:19" hidden="1">
      <c r="B11" s="2"/>
      <c r="C11" s="2"/>
      <c r="D11" s="2"/>
      <c r="E11" s="2"/>
      <c r="F11" s="2"/>
    </row>
    <row r="12" spans="2:19" hidden="1">
      <c r="B12" s="2"/>
      <c r="C12" s="2"/>
      <c r="D12" s="2"/>
      <c r="E12" s="2"/>
      <c r="F12" s="2"/>
    </row>
    <row r="13" spans="2:19" hidden="1">
      <c r="B13" s="2"/>
      <c r="C13" s="2"/>
      <c r="D13" s="2"/>
      <c r="E13" s="2"/>
      <c r="F13" s="2"/>
    </row>
    <row r="14" spans="2:19" hidden="1">
      <c r="B14" s="2"/>
      <c r="C14" s="2"/>
      <c r="D14" s="2"/>
      <c r="E14" s="2"/>
      <c r="F14" s="2"/>
    </row>
    <row r="15" spans="2:19" hidden="1">
      <c r="B15" s="2"/>
      <c r="C15" s="2"/>
      <c r="D15" s="2"/>
      <c r="E15" s="2"/>
      <c r="F15" s="2"/>
    </row>
    <row r="16" spans="2:19" hidden="1">
      <c r="B16" s="2"/>
      <c r="C16" s="2"/>
      <c r="D16" s="2"/>
      <c r="E16" s="2"/>
      <c r="F16" s="2"/>
    </row>
    <row r="17" spans="2:18" hidden="1">
      <c r="B17" s="2"/>
      <c r="C17" s="2"/>
      <c r="D17" s="2"/>
      <c r="E17" s="2"/>
      <c r="F17" s="2"/>
    </row>
    <row r="18" spans="2:18" hidden="1">
      <c r="B18" s="2"/>
      <c r="C18" s="2"/>
      <c r="D18" s="2"/>
      <c r="E18" s="2"/>
      <c r="F18" s="2"/>
    </row>
    <row r="19" spans="2:18" hidden="1">
      <c r="B19" s="2"/>
      <c r="C19" s="2"/>
      <c r="D19" s="2"/>
      <c r="E19" s="2"/>
      <c r="F19" s="2"/>
    </row>
    <row r="20" spans="2:18" hidden="1">
      <c r="B20" s="5"/>
      <c r="C20" s="2"/>
      <c r="D20" s="2"/>
      <c r="E20" s="2"/>
      <c r="F20" s="2"/>
    </row>
    <row r="21" spans="2:18" hidden="1">
      <c r="B21" s="2"/>
      <c r="C21" s="2"/>
      <c r="D21" s="2"/>
      <c r="E21" s="2"/>
      <c r="F21" s="2"/>
    </row>
    <row r="22" spans="2:18" hidden="1"/>
    <row r="23" spans="2:18" s="264" customFormat="1" ht="12.75" customHeight="1">
      <c r="B23" s="493" t="str">
        <f>+B5</f>
        <v>Gobierno Central de Costa Rica</v>
      </c>
      <c r="C23" s="493"/>
      <c r="D23" s="493"/>
      <c r="E23" s="493"/>
      <c r="F23" s="493"/>
      <c r="G23" s="184"/>
      <c r="H23" s="493" t="str">
        <f>+H5</f>
        <v>Gobierno Central de Costa Rica</v>
      </c>
      <c r="I23" s="493"/>
      <c r="J23" s="493"/>
      <c r="K23" s="493"/>
      <c r="L23" s="493"/>
      <c r="M23" s="184"/>
      <c r="N23" s="493" t="str">
        <f>+N5</f>
        <v>Gobierno Central de Costa Rica</v>
      </c>
      <c r="O23" s="493"/>
      <c r="P23" s="493"/>
      <c r="Q23" s="493"/>
      <c r="R23" s="493"/>
    </row>
    <row r="24" spans="2:18" s="264" customFormat="1" ht="12.75" customHeight="1">
      <c r="B24" s="493" t="str">
        <f>+B6</f>
        <v>Perfil de Vencimientos Deuda Externa</v>
      </c>
      <c r="C24" s="493"/>
      <c r="D24" s="493"/>
      <c r="E24" s="493"/>
      <c r="F24" s="493"/>
      <c r="G24" s="265"/>
      <c r="H24" s="493" t="str">
        <f>+H6</f>
        <v>Perfil de Vencimientos Deuda Externa</v>
      </c>
      <c r="I24" s="493"/>
      <c r="J24" s="493"/>
      <c r="K24" s="493"/>
      <c r="L24" s="493"/>
      <c r="M24" s="265"/>
      <c r="N24" s="493" t="str">
        <f>+N6</f>
        <v>Perfil de Vencimientos Deuda Externa</v>
      </c>
      <c r="O24" s="493"/>
      <c r="P24" s="493"/>
      <c r="Q24" s="493"/>
      <c r="R24" s="493"/>
    </row>
    <row r="25" spans="2:18" s="264" customFormat="1" ht="14.4">
      <c r="B25" s="491">
        <v>2025</v>
      </c>
      <c r="C25" s="491"/>
      <c r="D25" s="491"/>
      <c r="E25" s="491"/>
      <c r="F25" s="491"/>
      <c r="G25" s="184"/>
      <c r="H25" s="491">
        <f>+B25</f>
        <v>2025</v>
      </c>
      <c r="I25" s="491"/>
      <c r="J25" s="491"/>
      <c r="K25" s="491"/>
      <c r="L25" s="491"/>
      <c r="M25" s="184"/>
      <c r="N25" s="491">
        <f>+B25</f>
        <v>2025</v>
      </c>
      <c r="O25" s="491"/>
      <c r="P25" s="491"/>
      <c r="Q25" s="491"/>
      <c r="R25" s="491"/>
    </row>
    <row r="26" spans="2:18" s="264" customFormat="1" ht="14.4">
      <c r="B26" s="492" t="s">
        <v>344</v>
      </c>
      <c r="C26" s="491"/>
      <c r="D26" s="491"/>
      <c r="E26" s="491"/>
      <c r="F26" s="491"/>
      <c r="G26" s="184"/>
      <c r="H26" s="492" t="str">
        <f>+B26</f>
        <v>AL 31 de Julio  del  2025</v>
      </c>
      <c r="I26" s="491"/>
      <c r="J26" s="491"/>
      <c r="K26" s="491"/>
      <c r="L26" s="491"/>
      <c r="M26" s="184"/>
      <c r="N26" s="492" t="str">
        <f>+B26</f>
        <v>AL 31 de Julio  del  2025</v>
      </c>
      <c r="O26" s="491"/>
      <c r="P26" s="491"/>
      <c r="Q26" s="491"/>
      <c r="R26" s="491"/>
    </row>
    <row r="27" spans="2:18" s="264" customFormat="1" ht="14.4">
      <c r="B27" s="491" t="str">
        <f>+B9</f>
        <v>-millones de colones-</v>
      </c>
      <c r="C27" s="491"/>
      <c r="D27" s="491"/>
      <c r="E27" s="491"/>
      <c r="F27" s="491"/>
      <c r="G27" s="184"/>
      <c r="H27" s="494" t="str">
        <f>+H9</f>
        <v>-millones de dólares-</v>
      </c>
      <c r="I27" s="494"/>
      <c r="J27" s="494"/>
      <c r="K27" s="494"/>
      <c r="L27" s="494"/>
      <c r="M27" s="184"/>
      <c r="N27" s="492" t="str">
        <f>+N9</f>
        <v>como porcentaje del Total de la Deuda</v>
      </c>
      <c r="O27" s="491"/>
      <c r="P27" s="491"/>
      <c r="Q27" s="491"/>
      <c r="R27" s="491"/>
    </row>
    <row r="28" spans="2:18">
      <c r="B28" s="2"/>
      <c r="C28" s="2"/>
      <c r="D28" s="2"/>
      <c r="E28" s="2"/>
      <c r="F28" s="2"/>
    </row>
    <row r="29" spans="2:18">
      <c r="B29" s="2"/>
      <c r="C29" s="2"/>
      <c r="D29" s="2"/>
      <c r="E29" s="2"/>
      <c r="F29" s="2"/>
    </row>
    <row r="30" spans="2:18">
      <c r="B30" s="2"/>
      <c r="C30" s="2"/>
      <c r="D30" s="2"/>
      <c r="E30" s="2"/>
      <c r="F30" s="2"/>
    </row>
    <row r="31" spans="2:18">
      <c r="B31" s="2"/>
      <c r="C31" s="2"/>
      <c r="D31" s="2"/>
      <c r="E31" s="2"/>
      <c r="F31" s="2"/>
    </row>
    <row r="32" spans="2:18">
      <c r="B32" s="2"/>
      <c r="C32" s="2"/>
      <c r="D32" s="2"/>
      <c r="E32" s="2"/>
      <c r="F32" s="2"/>
    </row>
    <row r="33" spans="1:19">
      <c r="B33" s="2"/>
      <c r="C33" s="2"/>
      <c r="D33" s="2"/>
      <c r="E33" s="2"/>
      <c r="F33" s="2"/>
    </row>
    <row r="34" spans="1:19">
      <c r="B34" s="2"/>
      <c r="C34" s="2"/>
      <c r="D34" s="2"/>
      <c r="E34" s="2"/>
      <c r="F34" s="2"/>
    </row>
    <row r="35" spans="1:19">
      <c r="B35" s="2"/>
      <c r="C35" s="2"/>
      <c r="D35" s="2"/>
      <c r="E35" s="2"/>
      <c r="F35" s="2"/>
    </row>
    <row r="36" spans="1:19">
      <c r="B36" s="2"/>
      <c r="C36" s="2"/>
      <c r="D36" s="2"/>
      <c r="E36" s="2"/>
      <c r="F36" s="2"/>
    </row>
    <row r="37" spans="1:19">
      <c r="B37" s="2"/>
      <c r="C37" s="2"/>
      <c r="D37" s="2"/>
      <c r="E37" s="2"/>
      <c r="F37" s="2"/>
    </row>
    <row r="38" spans="1:19">
      <c r="B38" s="5"/>
      <c r="C38" s="2"/>
      <c r="D38" s="2"/>
      <c r="E38" s="2"/>
      <c r="F38" s="2"/>
    </row>
    <row r="39" spans="1:19">
      <c r="B39" s="2"/>
      <c r="C39" s="2"/>
      <c r="D39" s="2"/>
      <c r="E39" s="2"/>
      <c r="F39" s="2"/>
    </row>
    <row r="41" spans="1:19" s="264" customFormat="1" ht="12.75" customHeight="1">
      <c r="B41" s="493" t="str">
        <f>+B5</f>
        <v>Gobierno Central de Costa Rica</v>
      </c>
      <c r="C41" s="493"/>
      <c r="D41" s="493"/>
      <c r="E41" s="493"/>
      <c r="F41" s="493"/>
      <c r="G41" s="184"/>
      <c r="H41" s="493" t="str">
        <f>+H5</f>
        <v>Gobierno Central de Costa Rica</v>
      </c>
      <c r="I41" s="493"/>
      <c r="J41" s="493"/>
      <c r="K41" s="493"/>
      <c r="L41" s="493"/>
      <c r="M41" s="184"/>
      <c r="N41" s="493" t="str">
        <f>+N23</f>
        <v>Gobierno Central de Costa Rica</v>
      </c>
      <c r="O41" s="493"/>
      <c r="P41" s="493"/>
      <c r="Q41" s="493"/>
      <c r="R41" s="493"/>
    </row>
    <row r="42" spans="1:19" s="264" customFormat="1" ht="12.75" customHeight="1">
      <c r="A42" s="184"/>
      <c r="B42" s="493" t="str">
        <f>+B6</f>
        <v>Perfil de Vencimientos Deuda Externa</v>
      </c>
      <c r="C42" s="493"/>
      <c r="D42" s="493"/>
      <c r="E42" s="493"/>
      <c r="F42" s="493"/>
      <c r="G42" s="265"/>
      <c r="H42" s="493" t="str">
        <f>+H6</f>
        <v>Perfil de Vencimientos Deuda Externa</v>
      </c>
      <c r="I42" s="493"/>
      <c r="J42" s="493"/>
      <c r="K42" s="493"/>
      <c r="L42" s="493"/>
      <c r="M42" s="265"/>
      <c r="N42" s="493" t="str">
        <f>+N24</f>
        <v>Perfil de Vencimientos Deuda Externa</v>
      </c>
      <c r="O42" s="493"/>
      <c r="P42" s="493"/>
      <c r="Q42" s="493"/>
      <c r="R42" s="493"/>
      <c r="S42" s="184"/>
    </row>
    <row r="43" spans="1:19" s="264" customFormat="1" ht="14.4">
      <c r="A43" s="184"/>
      <c r="B43" s="491">
        <v>2026</v>
      </c>
      <c r="C43" s="491"/>
      <c r="D43" s="491"/>
      <c r="E43" s="491"/>
      <c r="F43" s="491"/>
      <c r="G43" s="184"/>
      <c r="H43" s="491">
        <f>+B43</f>
        <v>2026</v>
      </c>
      <c r="I43" s="491"/>
      <c r="J43" s="491"/>
      <c r="K43" s="491"/>
      <c r="L43" s="491"/>
      <c r="M43" s="184"/>
      <c r="N43" s="491">
        <f>+B43</f>
        <v>2026</v>
      </c>
      <c r="O43" s="491"/>
      <c r="P43" s="491"/>
      <c r="Q43" s="491"/>
      <c r="R43" s="491"/>
    </row>
    <row r="44" spans="1:19" s="264" customFormat="1" ht="14.4">
      <c r="A44" s="187"/>
      <c r="B44" s="492" t="str">
        <f>+B26</f>
        <v>AL 31 de Julio  del  2025</v>
      </c>
      <c r="C44" s="491"/>
      <c r="D44" s="491"/>
      <c r="E44" s="491"/>
      <c r="F44" s="491"/>
      <c r="G44" s="184"/>
      <c r="H44" s="492" t="str">
        <f>+B44</f>
        <v>AL 31 de Julio  del  2025</v>
      </c>
      <c r="I44" s="491"/>
      <c r="J44" s="491"/>
      <c r="K44" s="491"/>
      <c r="L44" s="491"/>
      <c r="M44" s="184"/>
      <c r="N44" s="492" t="str">
        <f>+H44</f>
        <v>AL 31 de Julio  del  2025</v>
      </c>
      <c r="O44" s="491"/>
      <c r="P44" s="491"/>
      <c r="Q44" s="491"/>
      <c r="R44" s="491"/>
    </row>
    <row r="45" spans="1:19" s="264" customFormat="1" ht="14.4">
      <c r="A45" s="184"/>
      <c r="B45" s="491" t="str">
        <f>+B9</f>
        <v>-millones de colones-</v>
      </c>
      <c r="C45" s="491"/>
      <c r="D45" s="491"/>
      <c r="E45" s="491"/>
      <c r="F45" s="491"/>
      <c r="G45" s="184"/>
      <c r="H45" s="494" t="str">
        <f>+H9</f>
        <v>-millones de dólares-</v>
      </c>
      <c r="I45" s="494"/>
      <c r="J45" s="494"/>
      <c r="K45" s="494"/>
      <c r="L45" s="494"/>
      <c r="M45" s="184"/>
      <c r="N45" s="492" t="str">
        <f>+N27</f>
        <v>como porcentaje del Total de la Deuda</v>
      </c>
      <c r="O45" s="491"/>
      <c r="P45" s="491"/>
      <c r="Q45" s="491"/>
      <c r="R45" s="491"/>
    </row>
    <row r="46" spans="1:19">
      <c r="A46" s="2"/>
      <c r="B46" s="2"/>
      <c r="C46" s="2"/>
      <c r="D46" s="2"/>
      <c r="E46" s="2"/>
      <c r="F46" s="2"/>
    </row>
    <row r="47" spans="1:19">
      <c r="A47" s="2"/>
      <c r="B47" s="2"/>
      <c r="C47" s="2"/>
      <c r="D47" s="2"/>
      <c r="E47" s="2"/>
      <c r="F47" s="2"/>
    </row>
    <row r="48" spans="1:19">
      <c r="A48" s="2"/>
      <c r="B48" s="2"/>
      <c r="C48" s="2"/>
      <c r="D48" s="2"/>
      <c r="E48" s="2"/>
      <c r="F48" s="2"/>
    </row>
    <row r="49" spans="1:19">
      <c r="A49" s="2"/>
      <c r="B49" s="2"/>
      <c r="C49" s="2"/>
      <c r="D49" s="2"/>
      <c r="E49" s="2"/>
      <c r="F49" s="2"/>
    </row>
    <row r="50" spans="1:19">
      <c r="A50" s="2"/>
      <c r="B50" s="2"/>
      <c r="C50" s="2"/>
      <c r="D50" s="2"/>
      <c r="E50" s="2"/>
      <c r="F50" s="2"/>
    </row>
    <row r="51" spans="1:19">
      <c r="A51" s="2"/>
      <c r="B51" s="2"/>
      <c r="C51" s="2"/>
      <c r="D51" s="2"/>
      <c r="E51" s="2"/>
      <c r="F51" s="2"/>
    </row>
    <row r="52" spans="1:19">
      <c r="A52" s="2"/>
      <c r="B52" s="2"/>
      <c r="C52" s="2"/>
      <c r="D52" s="2"/>
      <c r="E52" s="2"/>
      <c r="F52" s="2"/>
    </row>
    <row r="53" spans="1:19">
      <c r="A53" s="2"/>
      <c r="B53" s="2"/>
      <c r="C53" s="2"/>
      <c r="D53" s="2"/>
      <c r="E53" s="2"/>
      <c r="F53" s="2"/>
    </row>
    <row r="54" spans="1:19">
      <c r="A54" s="2"/>
      <c r="B54" s="2"/>
      <c r="C54" s="2"/>
      <c r="D54" s="2"/>
      <c r="E54" s="2"/>
      <c r="F54" s="2"/>
    </row>
    <row r="55" spans="1:19">
      <c r="A55" s="2"/>
      <c r="B55" s="2"/>
      <c r="C55" s="2"/>
      <c r="D55" s="2"/>
      <c r="E55" s="2"/>
      <c r="F55" s="2"/>
    </row>
    <row r="56" spans="1:19">
      <c r="A56" s="2"/>
      <c r="B56" s="5"/>
      <c r="C56" s="2"/>
      <c r="D56" s="2"/>
      <c r="E56" s="2"/>
      <c r="F56" s="2"/>
    </row>
    <row r="57" spans="1:19">
      <c r="A57" s="2"/>
      <c r="B57" s="2"/>
      <c r="C57" s="2"/>
      <c r="D57" s="2"/>
      <c r="E57" s="2"/>
      <c r="F57" s="2"/>
    </row>
    <row r="58" spans="1:1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9" s="2" customFormat="1" ht="11.4"/>
    <row r="62" spans="1:19" s="2" customFormat="1" ht="26.25" customHeight="1">
      <c r="B62" s="504" t="str">
        <f>+B2</f>
        <v>Gráficos Perfil de Vencimientos Deuda Pública Externa del Gobierno Central</v>
      </c>
      <c r="C62" s="504"/>
      <c r="D62" s="504"/>
      <c r="E62" s="504"/>
      <c r="F62" s="504"/>
      <c r="G62" s="504"/>
      <c r="H62" s="504"/>
      <c r="I62" s="504"/>
      <c r="J62" s="504"/>
      <c r="K62" s="504"/>
      <c r="L62" s="504"/>
      <c r="M62" s="504"/>
      <c r="N62" s="504"/>
      <c r="O62" s="504"/>
      <c r="P62" s="504"/>
      <c r="Q62" s="504"/>
      <c r="R62" s="505"/>
      <c r="S62" s="1" t="s">
        <v>41</v>
      </c>
    </row>
    <row r="63" spans="1:1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9" s="264" customFormat="1" ht="12.75" customHeight="1">
      <c r="A64" s="184"/>
      <c r="B64" s="493" t="str">
        <f>+B5</f>
        <v>Gobierno Central de Costa Rica</v>
      </c>
      <c r="C64" s="493"/>
      <c r="D64" s="493"/>
      <c r="E64" s="493"/>
      <c r="F64" s="493"/>
      <c r="G64" s="184"/>
      <c r="H64" s="493" t="str">
        <f>+H5</f>
        <v>Gobierno Central de Costa Rica</v>
      </c>
      <c r="I64" s="493"/>
      <c r="J64" s="493"/>
      <c r="K64" s="493"/>
      <c r="L64" s="493"/>
      <c r="M64" s="184"/>
      <c r="N64" s="493" t="str">
        <f>+N5</f>
        <v>Gobierno Central de Costa Rica</v>
      </c>
      <c r="O64" s="493"/>
      <c r="P64" s="493"/>
      <c r="Q64" s="493"/>
      <c r="R64" s="493"/>
    </row>
    <row r="65" spans="1:18" s="264" customFormat="1" ht="12.75" customHeight="1">
      <c r="A65" s="184"/>
      <c r="B65" s="493" t="str">
        <f>+B6</f>
        <v>Perfil de Vencimientos Deuda Externa</v>
      </c>
      <c r="C65" s="493"/>
      <c r="D65" s="493"/>
      <c r="E65" s="493"/>
      <c r="F65" s="493"/>
      <c r="G65" s="265"/>
      <c r="H65" s="493" t="str">
        <f>+H6</f>
        <v>Perfil de Vencimientos Deuda Externa</v>
      </c>
      <c r="I65" s="493"/>
      <c r="J65" s="493"/>
      <c r="K65" s="493"/>
      <c r="L65" s="493"/>
      <c r="M65" s="265"/>
      <c r="N65" s="493" t="str">
        <f>+N6</f>
        <v>Perfil de Vencimientos Deuda Externa</v>
      </c>
      <c r="O65" s="493"/>
      <c r="P65" s="493"/>
      <c r="Q65" s="493"/>
      <c r="R65" s="493"/>
    </row>
    <row r="66" spans="1:18" s="264" customFormat="1" ht="14.4">
      <c r="A66" s="184"/>
      <c r="B66" s="491">
        <v>2027</v>
      </c>
      <c r="C66" s="491"/>
      <c r="D66" s="491"/>
      <c r="E66" s="491"/>
      <c r="F66" s="491"/>
      <c r="G66" s="184"/>
      <c r="H66" s="491">
        <f>+B66</f>
        <v>2027</v>
      </c>
      <c r="I66" s="491"/>
      <c r="J66" s="491"/>
      <c r="K66" s="491"/>
      <c r="L66" s="491"/>
      <c r="M66" s="184"/>
      <c r="N66" s="493">
        <f>+B66</f>
        <v>2027</v>
      </c>
      <c r="O66" s="493"/>
      <c r="P66" s="493"/>
      <c r="Q66" s="493"/>
      <c r="R66" s="493"/>
    </row>
    <row r="67" spans="1:18" s="264" customFormat="1" ht="14.4">
      <c r="A67" s="184"/>
      <c r="B67" s="492" t="str">
        <f>+B44</f>
        <v>AL 31 de Julio  del  2025</v>
      </c>
      <c r="C67" s="491"/>
      <c r="D67" s="491"/>
      <c r="E67" s="491"/>
      <c r="F67" s="491"/>
      <c r="G67" s="184"/>
      <c r="H67" s="492" t="str">
        <f>+B67</f>
        <v>AL 31 de Julio  del  2025</v>
      </c>
      <c r="I67" s="491"/>
      <c r="J67" s="491"/>
      <c r="K67" s="491"/>
      <c r="L67" s="491"/>
      <c r="M67" s="184"/>
      <c r="N67" s="502" t="str">
        <f>+B67</f>
        <v>AL 31 de Julio  del  2025</v>
      </c>
      <c r="O67" s="493"/>
      <c r="P67" s="493"/>
      <c r="Q67" s="493"/>
      <c r="R67" s="493"/>
    </row>
    <row r="68" spans="1:18" s="264" customFormat="1" ht="14.4">
      <c r="A68" s="184"/>
      <c r="B68" s="491" t="str">
        <f>+B9</f>
        <v>-millones de colones-</v>
      </c>
      <c r="C68" s="491"/>
      <c r="D68" s="491"/>
      <c r="E68" s="491"/>
      <c r="F68" s="491"/>
      <c r="G68" s="184"/>
      <c r="H68" s="494" t="str">
        <f>+H9</f>
        <v>-millones de dólares-</v>
      </c>
      <c r="I68" s="494"/>
      <c r="J68" s="494"/>
      <c r="K68" s="494"/>
      <c r="L68" s="494"/>
      <c r="M68" s="184"/>
      <c r="N68" s="493" t="str">
        <f>+N9</f>
        <v>como porcentaje del Total de la Deuda</v>
      </c>
      <c r="O68" s="493"/>
      <c r="P68" s="493"/>
      <c r="Q68" s="493"/>
      <c r="R68" s="493"/>
    </row>
    <row r="69" spans="1:18">
      <c r="A69" s="2"/>
      <c r="B69" s="2"/>
      <c r="C69" s="2"/>
      <c r="D69" s="2"/>
      <c r="E69" s="2"/>
      <c r="F69" s="2"/>
    </row>
    <row r="70" spans="1:18">
      <c r="A70" s="2"/>
      <c r="B70" s="2"/>
      <c r="C70" s="2"/>
      <c r="D70" s="2"/>
      <c r="E70" s="2"/>
      <c r="F70" s="2"/>
    </row>
    <row r="71" spans="1:18">
      <c r="A71" s="2"/>
      <c r="B71" s="2"/>
      <c r="C71" s="2"/>
      <c r="D71" s="2"/>
      <c r="E71" s="2"/>
      <c r="F71" s="2"/>
    </row>
    <row r="72" spans="1:18">
      <c r="A72" s="2"/>
      <c r="B72" s="2"/>
      <c r="C72" s="2"/>
      <c r="D72" s="2"/>
      <c r="E72" s="2"/>
      <c r="F72" s="2"/>
    </row>
    <row r="73" spans="1:18">
      <c r="A73" s="2"/>
      <c r="B73" s="2"/>
      <c r="C73" s="2"/>
      <c r="D73" s="2"/>
      <c r="E73" s="2"/>
      <c r="F73" s="2"/>
    </row>
    <row r="74" spans="1:18">
      <c r="A74" s="2"/>
      <c r="B74" s="2"/>
      <c r="C74" s="2"/>
      <c r="D74" s="2"/>
      <c r="E74" s="2"/>
      <c r="F74" s="2"/>
    </row>
    <row r="75" spans="1:18">
      <c r="A75" s="2"/>
      <c r="B75" s="2"/>
      <c r="C75" s="2"/>
      <c r="D75" s="2"/>
      <c r="E75" s="2"/>
      <c r="F75" s="2"/>
    </row>
    <row r="76" spans="1:18">
      <c r="A76" s="2"/>
      <c r="B76" s="2"/>
      <c r="C76" s="2"/>
      <c r="D76" s="2"/>
      <c r="E76" s="2"/>
      <c r="F76" s="2"/>
    </row>
    <row r="77" spans="1:18">
      <c r="A77" s="2"/>
      <c r="B77" s="2"/>
      <c r="C77" s="2"/>
      <c r="D77" s="2"/>
      <c r="E77" s="2"/>
      <c r="F77" s="2"/>
    </row>
    <row r="78" spans="1:18">
      <c r="A78" s="2"/>
      <c r="B78" s="2"/>
      <c r="C78" s="2"/>
      <c r="D78" s="2"/>
      <c r="E78" s="2"/>
      <c r="F78" s="2"/>
    </row>
    <row r="79" spans="1:18">
      <c r="A79" s="2"/>
      <c r="B79" s="5"/>
      <c r="C79" s="2"/>
      <c r="D79" s="2"/>
      <c r="E79" s="2"/>
      <c r="F79" s="2"/>
    </row>
    <row r="80" spans="1:18">
      <c r="A80" s="2"/>
      <c r="B80" s="2"/>
      <c r="C80" s="2"/>
      <c r="D80" s="2"/>
      <c r="E80" s="2"/>
      <c r="F80" s="2"/>
    </row>
    <row r="81" spans="1:3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3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34" s="264" customFormat="1" ht="27" customHeight="1">
      <c r="A83" s="184"/>
      <c r="B83" s="267" t="s">
        <v>41</v>
      </c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</row>
    <row r="84" spans="1:34" s="264" customFormat="1" ht="14.4">
      <c r="A84" s="189"/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268"/>
      <c r="R84" s="268"/>
      <c r="S84" s="268"/>
      <c r="T84" s="268"/>
      <c r="U84" s="268"/>
      <c r="V84" s="268"/>
      <c r="W84" s="268"/>
      <c r="X84" s="268"/>
      <c r="Y84" s="268"/>
      <c r="Z84" s="268"/>
      <c r="AA84" s="268"/>
      <c r="AB84" s="268"/>
      <c r="AC84" s="268"/>
      <c r="AD84" s="268"/>
      <c r="AE84" s="268"/>
      <c r="AF84" s="268"/>
      <c r="AG84" s="268"/>
      <c r="AH84" s="268"/>
    </row>
    <row r="85" spans="1:34" s="264" customFormat="1" ht="15" customHeight="1">
      <c r="A85" s="184"/>
      <c r="B85" s="512" t="str">
        <f>+B5</f>
        <v>Gobierno Central de Costa Rica</v>
      </c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  <c r="N85" s="512"/>
      <c r="O85" s="512"/>
      <c r="P85" s="512"/>
      <c r="Q85" s="512"/>
      <c r="R85" s="512"/>
      <c r="S85" s="512"/>
      <c r="T85" s="512"/>
      <c r="U85" s="512"/>
      <c r="V85" s="512"/>
      <c r="W85" s="512"/>
      <c r="X85" s="512"/>
      <c r="Y85" s="512"/>
      <c r="Z85" s="512"/>
      <c r="AA85" s="512"/>
      <c r="AB85" s="512"/>
      <c r="AC85" s="512"/>
      <c r="AD85" s="512"/>
      <c r="AE85" s="512"/>
      <c r="AF85" s="512"/>
      <c r="AG85" s="512"/>
      <c r="AH85" s="512"/>
    </row>
    <row r="86" spans="1:34" s="264" customFormat="1" ht="15" customHeight="1">
      <c r="A86" s="184"/>
      <c r="B86" s="511" t="str">
        <f>+B6</f>
        <v>Perfil de Vencimientos Deuda Externa</v>
      </c>
      <c r="C86" s="511"/>
      <c r="D86" s="511"/>
      <c r="E86" s="511"/>
      <c r="F86" s="511"/>
      <c r="G86" s="511"/>
      <c r="H86" s="511"/>
      <c r="I86" s="511"/>
      <c r="J86" s="511"/>
      <c r="K86" s="511"/>
      <c r="L86" s="511"/>
      <c r="M86" s="511"/>
      <c r="N86" s="511"/>
      <c r="O86" s="511"/>
      <c r="P86" s="511"/>
      <c r="Q86" s="511"/>
      <c r="R86" s="511"/>
      <c r="S86" s="511"/>
      <c r="T86" s="511"/>
      <c r="U86" s="511"/>
      <c r="V86" s="511"/>
      <c r="W86" s="511"/>
      <c r="X86" s="511"/>
      <c r="Y86" s="511"/>
      <c r="Z86" s="511"/>
      <c r="AA86" s="511"/>
      <c r="AB86" s="511"/>
      <c r="AC86" s="511"/>
      <c r="AD86" s="511"/>
      <c r="AE86" s="511"/>
      <c r="AF86" s="511"/>
      <c r="AG86" s="511"/>
      <c r="AH86" s="511"/>
    </row>
    <row r="87" spans="1:34" s="264" customFormat="1" ht="15">
      <c r="A87" s="184"/>
      <c r="B87" s="497" t="str">
        <f>+B67</f>
        <v>AL 31 de Julio  del  2025</v>
      </c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497"/>
      <c r="P87" s="497"/>
      <c r="Q87" s="497"/>
      <c r="R87" s="497"/>
      <c r="S87" s="497"/>
      <c r="T87" s="497"/>
      <c r="U87" s="497"/>
      <c r="V87" s="497"/>
      <c r="W87" s="497"/>
      <c r="X87" s="497"/>
      <c r="Y87" s="497"/>
      <c r="Z87" s="497"/>
      <c r="AA87" s="497"/>
      <c r="AB87" s="497"/>
      <c r="AC87" s="497"/>
      <c r="AD87" s="497"/>
      <c r="AE87" s="497"/>
      <c r="AF87" s="497"/>
      <c r="AG87" s="497"/>
      <c r="AH87" s="497"/>
    </row>
    <row r="88" spans="1:34" s="264" customFormat="1" ht="15">
      <c r="A88" s="184"/>
      <c r="B88" s="497" t="str">
        <f>+B9</f>
        <v>-millones de colones-</v>
      </c>
      <c r="C88" s="497"/>
      <c r="D88" s="497"/>
      <c r="E88" s="497"/>
      <c r="F88" s="497"/>
      <c r="G88" s="497"/>
      <c r="H88" s="497"/>
      <c r="I88" s="497"/>
      <c r="J88" s="497"/>
      <c r="K88" s="497"/>
      <c r="L88" s="497"/>
      <c r="M88" s="497"/>
      <c r="N88" s="497"/>
      <c r="O88" s="497"/>
      <c r="P88" s="497"/>
      <c r="Q88" s="497"/>
      <c r="R88" s="497"/>
      <c r="S88" s="497"/>
      <c r="T88" s="497"/>
      <c r="U88" s="497"/>
      <c r="V88" s="497"/>
      <c r="W88" s="497"/>
      <c r="X88" s="497"/>
      <c r="Y88" s="497"/>
      <c r="Z88" s="497"/>
      <c r="AA88" s="497"/>
      <c r="AB88" s="497"/>
      <c r="AC88" s="497"/>
      <c r="AD88" s="497"/>
      <c r="AE88" s="497"/>
      <c r="AF88" s="497"/>
      <c r="AG88" s="497"/>
      <c r="AH88" s="497"/>
    </row>
    <row r="89" spans="1:34" s="264" customFormat="1" ht="15">
      <c r="A89" s="184"/>
      <c r="B89" s="309"/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09"/>
      <c r="Y89" s="309"/>
      <c r="Z89" s="309"/>
      <c r="AA89" s="309"/>
      <c r="AB89" s="309"/>
      <c r="AC89" s="309"/>
      <c r="AD89" s="309"/>
      <c r="AE89" s="309"/>
      <c r="AF89" s="309"/>
      <c r="AG89" s="309"/>
      <c r="AH89" s="309"/>
    </row>
    <row r="90" spans="1:34" s="264" customFormat="1" ht="14.4">
      <c r="A90" s="184"/>
      <c r="B90" s="310" t="s">
        <v>137</v>
      </c>
      <c r="C90" s="311">
        <v>2025</v>
      </c>
      <c r="D90" s="311">
        <v>2026</v>
      </c>
      <c r="E90" s="311">
        <v>2027</v>
      </c>
      <c r="F90" s="311">
        <v>2028</v>
      </c>
      <c r="G90" s="311">
        <v>2029</v>
      </c>
      <c r="H90" s="311">
        <v>2030</v>
      </c>
      <c r="I90" s="311">
        <v>2031</v>
      </c>
      <c r="J90" s="311">
        <v>2032</v>
      </c>
      <c r="K90" s="311">
        <v>2033</v>
      </c>
      <c r="L90" s="311">
        <v>2034</v>
      </c>
      <c r="M90" s="311">
        <v>2035</v>
      </c>
      <c r="N90" s="311">
        <v>2036</v>
      </c>
      <c r="O90" s="311">
        <v>2037</v>
      </c>
      <c r="P90" s="311">
        <v>2038</v>
      </c>
      <c r="Q90" s="311">
        <v>2039</v>
      </c>
      <c r="R90" s="311">
        <v>2040</v>
      </c>
      <c r="S90" s="311">
        <v>2041</v>
      </c>
      <c r="T90" s="311">
        <v>2042</v>
      </c>
      <c r="U90" s="311">
        <v>2043</v>
      </c>
      <c r="V90" s="311">
        <v>2044</v>
      </c>
      <c r="W90" s="311">
        <v>2045</v>
      </c>
      <c r="X90" s="311">
        <v>2046</v>
      </c>
      <c r="Y90" s="311">
        <v>2047</v>
      </c>
      <c r="Z90" s="311">
        <v>2048</v>
      </c>
      <c r="AA90" s="311">
        <v>2049</v>
      </c>
      <c r="AB90" s="311">
        <v>2050</v>
      </c>
      <c r="AC90" s="311">
        <v>2051</v>
      </c>
      <c r="AD90" s="311">
        <v>2052</v>
      </c>
      <c r="AE90" s="311">
        <v>2053</v>
      </c>
      <c r="AF90" s="311">
        <v>2054</v>
      </c>
      <c r="AG90" s="311" t="s">
        <v>151</v>
      </c>
    </row>
    <row r="91" spans="1:34" s="264" customFormat="1" ht="14.4">
      <c r="A91" s="184"/>
      <c r="B91" s="184" t="s">
        <v>138</v>
      </c>
      <c r="C91" s="312"/>
      <c r="D91" s="312">
        <v>12408.526521391848</v>
      </c>
      <c r="E91" s="313">
        <v>12408.526835992247</v>
      </c>
      <c r="F91" s="313">
        <v>24328.619912391314</v>
      </c>
      <c r="G91" s="313">
        <v>35731.405615786782</v>
      </c>
      <c r="H91" s="313">
        <v>35731.405615786782</v>
      </c>
      <c r="I91" s="313">
        <v>35731.405615786782</v>
      </c>
      <c r="J91" s="313">
        <v>23909.785381655998</v>
      </c>
      <c r="K91" s="313">
        <v>23909.785381655998</v>
      </c>
      <c r="L91" s="313">
        <v>12094.467291428466</v>
      </c>
      <c r="M91" s="313">
        <v>12977.336161286188</v>
      </c>
      <c r="N91" s="313">
        <v>12977.336161286188</v>
      </c>
      <c r="O91" s="313">
        <v>12977.336161286188</v>
      </c>
      <c r="P91" s="313">
        <v>12977.336161286188</v>
      </c>
      <c r="Q91" s="313">
        <v>12977.336161286188</v>
      </c>
      <c r="R91" s="313">
        <v>12977.336161286188</v>
      </c>
      <c r="S91" s="313">
        <v>12977.336161286188</v>
      </c>
      <c r="T91" s="313">
        <v>12977.336161286188</v>
      </c>
      <c r="U91" s="313">
        <v>12977.336142592096</v>
      </c>
      <c r="V91" s="313">
        <v>12698.187015085525</v>
      </c>
      <c r="W91" s="313"/>
      <c r="X91" s="313"/>
      <c r="Y91" s="313"/>
      <c r="Z91" s="313"/>
      <c r="AA91" s="313"/>
      <c r="AB91" s="313"/>
      <c r="AC91" s="313"/>
      <c r="AD91" s="313"/>
      <c r="AE91" s="313"/>
      <c r="AG91" s="313">
        <f>SUM(C91:AF91)</f>
        <v>345748.14061984327</v>
      </c>
    </row>
    <row r="92" spans="1:34" s="264" customFormat="1" ht="14.4">
      <c r="A92" s="184"/>
      <c r="B92" s="184" t="s">
        <v>139</v>
      </c>
      <c r="C92" s="312"/>
      <c r="D92" s="312">
        <v>10552.884602535063</v>
      </c>
      <c r="E92" s="313">
        <v>10552.884602535063</v>
      </c>
      <c r="F92" s="313">
        <v>10552.884602535063</v>
      </c>
      <c r="G92" s="313">
        <v>213520.88460253505</v>
      </c>
      <c r="H92" s="313">
        <v>213520.88460253505</v>
      </c>
      <c r="I92" s="313">
        <v>213617.30648927944</v>
      </c>
      <c r="J92" s="313">
        <v>10649.306489279463</v>
      </c>
      <c r="K92" s="313">
        <v>10649.306489279463</v>
      </c>
      <c r="L92" s="313">
        <v>10649.306489279463</v>
      </c>
      <c r="M92" s="313">
        <v>10649.306489279463</v>
      </c>
      <c r="N92" s="313">
        <v>10649.306489279463</v>
      </c>
      <c r="O92" s="313">
        <v>10649.306489279463</v>
      </c>
      <c r="P92" s="313">
        <v>10649.306489279463</v>
      </c>
      <c r="Q92" s="313">
        <v>10649.306489279463</v>
      </c>
      <c r="R92" s="313">
        <v>10649.306489279463</v>
      </c>
      <c r="S92" s="313">
        <v>10405.744889279464</v>
      </c>
      <c r="T92" s="313">
        <v>5884.6326892794623</v>
      </c>
      <c r="U92" s="313">
        <v>5884.6326892794623</v>
      </c>
      <c r="V92" s="313">
        <v>3985.7961867444001</v>
      </c>
      <c r="W92" s="313">
        <v>3985.7961360024001</v>
      </c>
      <c r="X92" s="313">
        <v>3889.3742999999999</v>
      </c>
      <c r="Y92" s="313">
        <v>3889.3742999999999</v>
      </c>
      <c r="Z92" s="313">
        <v>3889.3742999999999</v>
      </c>
      <c r="AA92" s="313">
        <v>3889.3742999999999</v>
      </c>
      <c r="AB92" s="313"/>
      <c r="AC92" s="313"/>
      <c r="AD92" s="313"/>
      <c r="AE92" s="313"/>
      <c r="AG92" s="313">
        <f t="shared" ref="AG92:AG101" si="0">SUM(C92:AF92)</f>
        <v>813865.58769605553</v>
      </c>
    </row>
    <row r="93" spans="1:34" s="264" customFormat="1" ht="14.4">
      <c r="A93" s="184"/>
      <c r="B93" s="184" t="s">
        <v>140</v>
      </c>
      <c r="C93" s="312"/>
      <c r="D93" s="312">
        <v>38940.88477543828</v>
      </c>
      <c r="E93" s="313">
        <v>51392.921435767763</v>
      </c>
      <c r="F93" s="313">
        <v>51392.921496658157</v>
      </c>
      <c r="G93" s="313">
        <v>41340.966237599358</v>
      </c>
      <c r="H93" s="313">
        <v>41340.966237599358</v>
      </c>
      <c r="I93" s="313">
        <v>41340.965883234319</v>
      </c>
      <c r="J93" s="313">
        <v>39974.840551299865</v>
      </c>
      <c r="K93" s="313">
        <v>28159.519910434883</v>
      </c>
      <c r="L93" s="313">
        <v>28159.519910434883</v>
      </c>
      <c r="M93" s="313">
        <v>24199.245358344881</v>
      </c>
      <c r="N93" s="313">
        <v>24199.245448494879</v>
      </c>
      <c r="O93" s="313">
        <v>22448.61716529488</v>
      </c>
      <c r="P93" s="313">
        <v>21020.612752623889</v>
      </c>
      <c r="Q93" s="313">
        <v>12385.443774578738</v>
      </c>
      <c r="R93" s="313">
        <v>1561.9116170689381</v>
      </c>
      <c r="S93" s="313">
        <v>1561.9116170689381</v>
      </c>
      <c r="T93" s="313">
        <v>1561.9116170689381</v>
      </c>
      <c r="U93" s="313">
        <v>1561.9116170689381</v>
      </c>
      <c r="V93" s="313">
        <v>1561.9116170689381</v>
      </c>
      <c r="W93" s="313">
        <v>661207.91157719574</v>
      </c>
      <c r="X93" s="313"/>
      <c r="Y93" s="313"/>
      <c r="Z93" s="313"/>
      <c r="AA93" s="313"/>
      <c r="AB93" s="313"/>
      <c r="AC93" s="313"/>
      <c r="AD93" s="313"/>
      <c r="AE93" s="313"/>
      <c r="AG93" s="313">
        <f t="shared" si="0"/>
        <v>1135314.1406003446</v>
      </c>
    </row>
    <row r="94" spans="1:34" s="264" customFormat="1" ht="14.4">
      <c r="A94" s="184"/>
      <c r="B94" s="184" t="s">
        <v>141</v>
      </c>
      <c r="C94" s="312"/>
      <c r="D94" s="312">
        <v>14653.030164499934</v>
      </c>
      <c r="E94" s="313">
        <v>14653.030164499934</v>
      </c>
      <c r="F94" s="313">
        <v>16487.225909260334</v>
      </c>
      <c r="G94" s="313">
        <v>16487.225909260334</v>
      </c>
      <c r="H94" s="313">
        <v>16487.225909260334</v>
      </c>
      <c r="I94" s="313">
        <v>16487.225909260334</v>
      </c>
      <c r="J94" s="313">
        <v>270197.22590926033</v>
      </c>
      <c r="K94" s="313">
        <v>270197.22590926033</v>
      </c>
      <c r="L94" s="313">
        <v>270197.22590926033</v>
      </c>
      <c r="M94" s="313">
        <v>16487.225909260334</v>
      </c>
      <c r="N94" s="313">
        <v>16487.225939280335</v>
      </c>
      <c r="O94" s="313">
        <v>15772.853492458333</v>
      </c>
      <c r="P94" s="313">
        <v>7738.9491934871994</v>
      </c>
      <c r="Q94" s="313">
        <v>12331.727039858399</v>
      </c>
      <c r="R94" s="313">
        <v>7476.8732584631998</v>
      </c>
      <c r="S94" s="313">
        <v>2312.9786547432004</v>
      </c>
      <c r="T94" s="313">
        <v>2349.8374760946003</v>
      </c>
      <c r="U94" s="313">
        <v>254031.06838125602</v>
      </c>
      <c r="V94" s="313">
        <v>507741.06838125596</v>
      </c>
      <c r="W94" s="313">
        <v>321.06838125600007</v>
      </c>
      <c r="X94" s="313">
        <v>321.06838125600007</v>
      </c>
      <c r="Y94" s="313">
        <v>327.36383971200001</v>
      </c>
      <c r="Z94" s="313"/>
      <c r="AA94" s="313"/>
      <c r="AB94" s="313"/>
      <c r="AC94" s="313"/>
      <c r="AD94" s="313"/>
      <c r="AE94" s="313"/>
      <c r="AG94" s="313">
        <f t="shared" si="0"/>
        <v>1749545.9500222036</v>
      </c>
    </row>
    <row r="95" spans="1:34" s="264" customFormat="1" ht="14.4">
      <c r="A95" s="184"/>
      <c r="B95" s="184" t="s">
        <v>142</v>
      </c>
      <c r="C95" s="312"/>
      <c r="D95" s="312">
        <v>11442.692068218106</v>
      </c>
      <c r="E95" s="313">
        <v>26153.094769410127</v>
      </c>
      <c r="F95" s="313">
        <v>26153.094769410127</v>
      </c>
      <c r="G95" s="313">
        <v>25515.801183646323</v>
      </c>
      <c r="H95" s="313">
        <v>25435.233142604524</v>
      </c>
      <c r="I95" s="313">
        <v>25435.233142604524</v>
      </c>
      <c r="J95" s="313">
        <v>25435.233142604524</v>
      </c>
      <c r="K95" s="313">
        <v>13619.915251752967</v>
      </c>
      <c r="L95" s="313">
        <v>13619.915251752967</v>
      </c>
      <c r="M95" s="313">
        <v>13619.915251752967</v>
      </c>
      <c r="N95" s="313">
        <v>13619.915251752967</v>
      </c>
      <c r="O95" s="313">
        <v>13619.915251752967</v>
      </c>
      <c r="P95" s="313">
        <v>13619.915251752967</v>
      </c>
      <c r="Q95" s="313">
        <v>13619.915251752967</v>
      </c>
      <c r="R95" s="313">
        <v>7037.2173710664692</v>
      </c>
      <c r="S95" s="313">
        <v>5632.2081810416621</v>
      </c>
      <c r="T95" s="313">
        <v>2737.1233707012002</v>
      </c>
      <c r="U95" s="313">
        <v>2737.1233707012002</v>
      </c>
      <c r="V95" s="313">
        <v>2737.1233707012002</v>
      </c>
      <c r="W95" s="313">
        <v>2737.1233707012002</v>
      </c>
      <c r="X95" s="313">
        <v>2737.1233707012002</v>
      </c>
      <c r="Y95" s="313">
        <v>2737.1233707012002</v>
      </c>
      <c r="Z95" s="313">
        <v>2737.1233707012002</v>
      </c>
      <c r="AA95" s="313">
        <v>2737.1233707012002</v>
      </c>
      <c r="AB95" s="313">
        <v>2737.1233707012002</v>
      </c>
      <c r="AC95" s="313">
        <v>2737.1233707012002</v>
      </c>
      <c r="AD95" s="313">
        <v>2737.1233707012002</v>
      </c>
      <c r="AE95" s="313">
        <v>2737.1233757754003</v>
      </c>
      <c r="AF95" s="313">
        <v>2572.6194</v>
      </c>
      <c r="AG95" s="313">
        <f t="shared" si="0"/>
        <v>308997.31438636599</v>
      </c>
    </row>
    <row r="96" spans="1:34" s="264" customFormat="1" ht="14.4">
      <c r="A96" s="184"/>
      <c r="B96" s="184" t="s">
        <v>143</v>
      </c>
      <c r="C96" s="312"/>
      <c r="D96" s="312">
        <v>18954.759311236652</v>
      </c>
      <c r="E96" s="313">
        <v>29948.441379158055</v>
      </c>
      <c r="F96" s="313">
        <v>29948.441379158055</v>
      </c>
      <c r="G96" s="313">
        <v>24826.874710710614</v>
      </c>
      <c r="H96" s="313">
        <v>24974.898435867613</v>
      </c>
      <c r="I96" s="313">
        <v>24974.898435867613</v>
      </c>
      <c r="J96" s="313">
        <v>24974.898435867613</v>
      </c>
      <c r="K96" s="313">
        <v>24817.984839147164</v>
      </c>
      <c r="L96" s="313">
        <v>24817.987589160592</v>
      </c>
      <c r="M96" s="313">
        <v>19351.760455838365</v>
      </c>
      <c r="N96" s="313">
        <v>19351.760455838365</v>
      </c>
      <c r="O96" s="313">
        <v>19281.138633297567</v>
      </c>
      <c r="P96" s="313">
        <v>18683.962266415165</v>
      </c>
      <c r="Q96" s="313">
        <v>18683.962266415165</v>
      </c>
      <c r="R96" s="313">
        <v>18683.962317157162</v>
      </c>
      <c r="S96" s="313">
        <v>18206.649220897965</v>
      </c>
      <c r="T96" s="313">
        <v>7212.9671218765625</v>
      </c>
      <c r="U96" s="313">
        <v>7212.9671218765625</v>
      </c>
      <c r="V96" s="313">
        <v>7212.9671218765625</v>
      </c>
      <c r="W96" s="313">
        <v>863.87361433379999</v>
      </c>
      <c r="X96" s="313">
        <v>863.87361433379999</v>
      </c>
      <c r="Y96" s="313">
        <v>863.87361433379999</v>
      </c>
      <c r="Z96" s="313">
        <v>863.87361433379999</v>
      </c>
      <c r="AA96" s="313">
        <v>757.97664348420005</v>
      </c>
      <c r="AB96" s="313">
        <v>757.97664348420005</v>
      </c>
      <c r="AC96" s="313">
        <v>757.97664348420005</v>
      </c>
      <c r="AD96" s="313">
        <v>757.97664348420005</v>
      </c>
      <c r="AE96" s="313">
        <v>757.97664348420005</v>
      </c>
      <c r="AF96" s="264">
        <v>757.97664348420005</v>
      </c>
      <c r="AG96" s="313">
        <f t="shared" si="0"/>
        <v>390124.63581590389</v>
      </c>
    </row>
    <row r="97" spans="1:35" s="264" customFormat="1" ht="14.4">
      <c r="A97" s="184"/>
      <c r="B97" s="184" t="s">
        <v>144</v>
      </c>
      <c r="C97" s="312"/>
      <c r="D97" s="312">
        <v>12408.526521391848</v>
      </c>
      <c r="E97" s="313">
        <v>12100.769380331447</v>
      </c>
      <c r="F97" s="313">
        <v>35731.405615786782</v>
      </c>
      <c r="G97" s="313">
        <v>35731.405615786782</v>
      </c>
      <c r="H97" s="313">
        <v>35731.405615786782</v>
      </c>
      <c r="I97" s="313">
        <v>35731.405615786782</v>
      </c>
      <c r="J97" s="313">
        <v>23909.785381655998</v>
      </c>
      <c r="K97" s="313">
        <v>23909.785409156131</v>
      </c>
      <c r="L97" s="313">
        <v>12977.336161286188</v>
      </c>
      <c r="M97" s="313">
        <v>12977.336161286188</v>
      </c>
      <c r="N97" s="313">
        <v>12977.336161286188</v>
      </c>
      <c r="O97" s="313">
        <v>12977.336161286188</v>
      </c>
      <c r="P97" s="313">
        <v>12977.336161286188</v>
      </c>
      <c r="Q97" s="313">
        <v>12977.336161286188</v>
      </c>
      <c r="R97" s="313">
        <v>12977.336161286188</v>
      </c>
      <c r="S97" s="313">
        <v>12977.336161286188</v>
      </c>
      <c r="T97" s="313">
        <v>12977.336161286188</v>
      </c>
      <c r="U97" s="313">
        <v>12698.187015085525</v>
      </c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G97" s="313">
        <f t="shared" si="0"/>
        <v>344748.70162234368</v>
      </c>
    </row>
    <row r="98" spans="1:35" s="264" customFormat="1" ht="14.4">
      <c r="A98" s="184"/>
      <c r="B98" s="184" t="s">
        <v>145</v>
      </c>
      <c r="C98" s="312">
        <v>10751.002316832662</v>
      </c>
      <c r="D98" s="312">
        <v>10552.884602535063</v>
      </c>
      <c r="E98" s="313">
        <v>10552.884602535063</v>
      </c>
      <c r="F98" s="313">
        <v>10552.884602535063</v>
      </c>
      <c r="G98" s="313">
        <v>10552.884602535063</v>
      </c>
      <c r="H98" s="313">
        <v>10649.306489279463</v>
      </c>
      <c r="I98" s="313">
        <v>10649.306489279463</v>
      </c>
      <c r="J98" s="313">
        <v>10649.306489279463</v>
      </c>
      <c r="K98" s="313">
        <v>10649.306489279463</v>
      </c>
      <c r="L98" s="313">
        <v>10649.306489279463</v>
      </c>
      <c r="M98" s="313">
        <v>10649.306489279463</v>
      </c>
      <c r="N98" s="313">
        <v>10649.306489279463</v>
      </c>
      <c r="O98" s="313">
        <v>10649.306489279463</v>
      </c>
      <c r="P98" s="313">
        <v>10649.306489279463</v>
      </c>
      <c r="Q98" s="313">
        <v>10649.306489279463</v>
      </c>
      <c r="R98" s="313">
        <v>10649.306489279463</v>
      </c>
      <c r="S98" s="313">
        <v>5884.6326892794623</v>
      </c>
      <c r="T98" s="313">
        <v>5884.6326892794623</v>
      </c>
      <c r="U98" s="313">
        <v>5884.6326221364761</v>
      </c>
      <c r="V98" s="313">
        <v>3985.7961867444001</v>
      </c>
      <c r="W98" s="313">
        <v>3889.3742999999999</v>
      </c>
      <c r="X98" s="313">
        <v>3889.3742999999999</v>
      </c>
      <c r="Y98" s="313">
        <v>3889.3742999999999</v>
      </c>
      <c r="Z98" s="313">
        <v>3889.3742999999999</v>
      </c>
      <c r="AA98" s="313">
        <v>3665.6020800000001</v>
      </c>
      <c r="AB98" s="313"/>
      <c r="AC98" s="313"/>
      <c r="AD98" s="313"/>
      <c r="AE98" s="313"/>
      <c r="AG98" s="313">
        <f t="shared" si="0"/>
        <v>210967.70557648686</v>
      </c>
    </row>
    <row r="99" spans="1:35" s="264" customFormat="1" ht="14.4">
      <c r="A99" s="184"/>
      <c r="B99" s="184" t="s">
        <v>146</v>
      </c>
      <c r="C99" s="312">
        <v>69761.157745407269</v>
      </c>
      <c r="D99" s="312">
        <v>51392.921435767763</v>
      </c>
      <c r="E99" s="313">
        <v>51392.921435767763</v>
      </c>
      <c r="F99" s="313">
        <v>42312.93178977356</v>
      </c>
      <c r="G99" s="313">
        <v>41340.966237599358</v>
      </c>
      <c r="H99" s="313">
        <v>41340.966237599358</v>
      </c>
      <c r="I99" s="313">
        <v>39974.837801286441</v>
      </c>
      <c r="J99" s="313">
        <v>28159.519910434883</v>
      </c>
      <c r="K99" s="313">
        <v>28159.519910434883</v>
      </c>
      <c r="L99" s="313">
        <v>28159.519960514885</v>
      </c>
      <c r="M99" s="313">
        <v>24199.245358344881</v>
      </c>
      <c r="N99" s="313">
        <v>22448.61716529488</v>
      </c>
      <c r="O99" s="313">
        <v>21020.612733929796</v>
      </c>
      <c r="P99" s="313">
        <v>12385.443666328738</v>
      </c>
      <c r="Q99" s="313">
        <v>1561.9116170689381</v>
      </c>
      <c r="R99" s="313">
        <v>1561.9116170689381</v>
      </c>
      <c r="S99" s="313">
        <v>1561.9116170689381</v>
      </c>
      <c r="T99" s="313">
        <v>1561.9116170689381</v>
      </c>
      <c r="U99" s="313">
        <v>1561.9116170689381</v>
      </c>
      <c r="V99" s="313">
        <v>1561.9116170689381</v>
      </c>
      <c r="W99" s="313"/>
      <c r="X99" s="313"/>
      <c r="Y99" s="313"/>
      <c r="Z99" s="313"/>
      <c r="AA99" s="313"/>
      <c r="AB99" s="313"/>
      <c r="AC99" s="313"/>
      <c r="AD99" s="313"/>
      <c r="AE99" s="313"/>
      <c r="AF99" s="184"/>
      <c r="AG99" s="313">
        <f t="shared" si="0"/>
        <v>511420.65109089803</v>
      </c>
    </row>
    <row r="100" spans="1:35" s="264" customFormat="1" ht="14.4">
      <c r="A100" s="184"/>
      <c r="B100" s="184" t="s">
        <v>147</v>
      </c>
      <c r="C100" s="312">
        <v>14653.030164499934</v>
      </c>
      <c r="D100" s="312">
        <v>14653.030164499934</v>
      </c>
      <c r="E100" s="313">
        <v>16899.758323592534</v>
      </c>
      <c r="F100" s="313">
        <v>16487.225909260334</v>
      </c>
      <c r="G100" s="313">
        <v>16487.225909260334</v>
      </c>
      <c r="H100" s="313">
        <v>16487.225909260334</v>
      </c>
      <c r="I100" s="313">
        <v>16487.225909260334</v>
      </c>
      <c r="J100" s="313">
        <v>16487.225909260334</v>
      </c>
      <c r="K100" s="313">
        <v>16487.225909260334</v>
      </c>
      <c r="L100" s="313">
        <v>16487.225909260334</v>
      </c>
      <c r="M100" s="313">
        <v>16487.225909260334</v>
      </c>
      <c r="N100" s="313">
        <v>15772.853543200332</v>
      </c>
      <c r="O100" s="313">
        <v>13526.125384107732</v>
      </c>
      <c r="P100" s="313">
        <v>7738.9491934871994</v>
      </c>
      <c r="Q100" s="313">
        <v>7643.5212004451996</v>
      </c>
      <c r="R100" s="313">
        <v>7568.3266915355998</v>
      </c>
      <c r="S100" s="313">
        <v>2312.9786547432004</v>
      </c>
      <c r="T100" s="313">
        <v>321.06838125600007</v>
      </c>
      <c r="U100" s="313">
        <v>321.06838125600007</v>
      </c>
      <c r="V100" s="313">
        <v>321.06838125600007</v>
      </c>
      <c r="W100" s="313">
        <v>321.06838125600007</v>
      </c>
      <c r="X100" s="313">
        <v>321.06838125600007</v>
      </c>
      <c r="Y100" s="313"/>
      <c r="Z100" s="313"/>
      <c r="AA100" s="313"/>
      <c r="AB100" s="313"/>
      <c r="AC100" s="313"/>
      <c r="AD100" s="313"/>
      <c r="AE100" s="313"/>
      <c r="AF100" s="313"/>
      <c r="AG100" s="313">
        <f t="shared" si="0"/>
        <v>234271.72250047425</v>
      </c>
    </row>
    <row r="101" spans="1:35" s="264" customFormat="1" ht="14.4">
      <c r="A101" s="184"/>
      <c r="B101" s="184" t="s">
        <v>148</v>
      </c>
      <c r="C101" s="312">
        <v>11278.188097516906</v>
      </c>
      <c r="D101" s="312">
        <v>11442.692068218106</v>
      </c>
      <c r="E101" s="313">
        <v>26153.094769410127</v>
      </c>
      <c r="F101" s="313">
        <v>26153.094769410127</v>
      </c>
      <c r="G101" s="313">
        <v>26039.335868599923</v>
      </c>
      <c r="H101" s="313">
        <v>25435.233142604524</v>
      </c>
      <c r="I101" s="313">
        <v>25435.233142604524</v>
      </c>
      <c r="J101" s="313">
        <v>25435.235892617955</v>
      </c>
      <c r="K101" s="313">
        <v>13619.915251752967</v>
      </c>
      <c r="L101" s="313">
        <v>13619.915251752967</v>
      </c>
      <c r="M101" s="313">
        <v>13619.915251752967</v>
      </c>
      <c r="N101" s="313">
        <v>13619.915251752967</v>
      </c>
      <c r="O101" s="313">
        <v>13619.915251752967</v>
      </c>
      <c r="P101" s="313">
        <v>13619.915251752967</v>
      </c>
      <c r="Q101" s="313">
        <v>13619.915374475342</v>
      </c>
      <c r="R101" s="313">
        <v>7037.217408454655</v>
      </c>
      <c r="S101" s="313">
        <v>5632.2081810416621</v>
      </c>
      <c r="T101" s="313">
        <v>2737.1233707012002</v>
      </c>
      <c r="U101" s="313">
        <v>2737.1233707012002</v>
      </c>
      <c r="V101" s="313">
        <v>2737.1233707012002</v>
      </c>
      <c r="W101" s="313">
        <v>2737.1233707012002</v>
      </c>
      <c r="X101" s="313">
        <v>2737.1233707012002</v>
      </c>
      <c r="Y101" s="313">
        <v>2737.1233707012002</v>
      </c>
      <c r="Z101" s="313">
        <v>2737.1233707012002</v>
      </c>
      <c r="AA101" s="313">
        <v>2737.1233707012002</v>
      </c>
      <c r="AB101" s="313">
        <v>2737.1233707012002</v>
      </c>
      <c r="AC101" s="313">
        <v>2737.1233707012002</v>
      </c>
      <c r="AD101" s="313">
        <v>256447.12337070121</v>
      </c>
      <c r="AE101" s="313">
        <v>256282.6194</v>
      </c>
      <c r="AF101" s="313">
        <v>256724.0748</v>
      </c>
      <c r="AG101" s="313">
        <f t="shared" si="0"/>
        <v>1082205.9915031849</v>
      </c>
    </row>
    <row r="102" spans="1:35" s="264" customFormat="1" ht="14.4">
      <c r="A102" s="184"/>
      <c r="B102" s="184" t="s">
        <v>149</v>
      </c>
      <c r="C102" s="312">
        <v>18954.759311236652</v>
      </c>
      <c r="D102" s="312">
        <v>18954.759311236652</v>
      </c>
      <c r="E102" s="313">
        <v>29948.441379158055</v>
      </c>
      <c r="F102" s="313">
        <v>24720.977739861013</v>
      </c>
      <c r="G102" s="313">
        <v>24974.898435867613</v>
      </c>
      <c r="H102" s="313">
        <v>24974.898435867613</v>
      </c>
      <c r="I102" s="313">
        <v>24974.898435867613</v>
      </c>
      <c r="J102" s="313">
        <v>24975.28506865387</v>
      </c>
      <c r="K102" s="313">
        <v>24817.984839147164</v>
      </c>
      <c r="L102" s="313">
        <v>19351.760455838365</v>
      </c>
      <c r="M102" s="313">
        <v>19351.760455838365</v>
      </c>
      <c r="N102" s="313">
        <v>19351.760455838365</v>
      </c>
      <c r="O102" s="313">
        <v>18683.962266415165</v>
      </c>
      <c r="P102" s="313">
        <v>18683.962266415165</v>
      </c>
      <c r="Q102" s="313">
        <v>18683.962266415165</v>
      </c>
      <c r="R102" s="313">
        <v>18206.649189797961</v>
      </c>
      <c r="S102" s="313">
        <v>13640.287093122761</v>
      </c>
      <c r="T102" s="313">
        <v>7212.9671218765625</v>
      </c>
      <c r="U102" s="313">
        <v>7212.9671218765625</v>
      </c>
      <c r="V102" s="313">
        <v>863.87361433379999</v>
      </c>
      <c r="W102" s="313">
        <v>863.87361433379999</v>
      </c>
      <c r="X102" s="313">
        <v>863.87361433379999</v>
      </c>
      <c r="Y102" s="313">
        <v>863.87361433379999</v>
      </c>
      <c r="Z102" s="313">
        <v>863.87367014999995</v>
      </c>
      <c r="AA102" s="313">
        <v>757.97664348420005</v>
      </c>
      <c r="AB102" s="313">
        <v>757.97664348420005</v>
      </c>
      <c r="AC102" s="313">
        <v>757.97664348420005</v>
      </c>
      <c r="AD102" s="313">
        <v>757.97664348420005</v>
      </c>
      <c r="AE102" s="184">
        <v>757.97664348420005</v>
      </c>
      <c r="AG102" s="313">
        <f>SUM(C102:AF102)</f>
        <v>385786.19299523701</v>
      </c>
    </row>
    <row r="103" spans="1:35" s="264" customFormat="1" ht="14.4">
      <c r="A103" s="184"/>
      <c r="B103" s="314" t="s">
        <v>150</v>
      </c>
      <c r="C103" s="465">
        <f>SUM(C98:C102)</f>
        <v>125398.13763549342</v>
      </c>
      <c r="D103" s="465">
        <f>SUM(D91:D102)</f>
        <v>226357.59154696926</v>
      </c>
      <c r="E103" s="465">
        <f t="shared" ref="E103:AF103" si="1">SUM(E91:E102)</f>
        <v>292156.76907815819</v>
      </c>
      <c r="F103" s="465">
        <f t="shared" si="1"/>
        <v>314821.70849603991</v>
      </c>
      <c r="G103" s="465">
        <f t="shared" si="1"/>
        <v>512549.87492918759</v>
      </c>
      <c r="H103" s="465">
        <f t="shared" si="1"/>
        <v>512109.6497740518</v>
      </c>
      <c r="I103" s="465">
        <f t="shared" si="1"/>
        <v>510839.94287011819</v>
      </c>
      <c r="J103" s="465">
        <f t="shared" si="1"/>
        <v>524757.64856187033</v>
      </c>
      <c r="K103" s="465">
        <f t="shared" si="1"/>
        <v>488997.47559056175</v>
      </c>
      <c r="L103" s="465">
        <f t="shared" si="1"/>
        <v>460783.48666924878</v>
      </c>
      <c r="M103" s="465">
        <f t="shared" si="1"/>
        <v>194569.57925152441</v>
      </c>
      <c r="N103" s="465">
        <f t="shared" si="1"/>
        <v>192104.5788125844</v>
      </c>
      <c r="O103" s="465">
        <f t="shared" si="1"/>
        <v>185226.42548014069</v>
      </c>
      <c r="P103" s="465">
        <f t="shared" si="1"/>
        <v>160744.9951433946</v>
      </c>
      <c r="Q103" s="465">
        <f t="shared" si="1"/>
        <v>145783.64409214121</v>
      </c>
      <c r="R103" s="465">
        <f t="shared" si="1"/>
        <v>116387.35477174423</v>
      </c>
      <c r="S103" s="465">
        <f t="shared" si="1"/>
        <v>93106.183120859627</v>
      </c>
      <c r="T103" s="465">
        <f t="shared" si="1"/>
        <v>63418.847777775307</v>
      </c>
      <c r="U103" s="465">
        <f t="shared" si="1"/>
        <v>314820.92945089901</v>
      </c>
      <c r="V103" s="465">
        <f t="shared" si="1"/>
        <v>545406.82686283684</v>
      </c>
      <c r="W103" s="465">
        <f t="shared" si="1"/>
        <v>676927.21274578013</v>
      </c>
      <c r="X103" s="465">
        <f t="shared" si="1"/>
        <v>15622.879332581999</v>
      </c>
      <c r="Y103" s="465">
        <f t="shared" si="1"/>
        <v>15308.106409782</v>
      </c>
      <c r="Z103" s="465">
        <f t="shared" si="1"/>
        <v>14980.7426258862</v>
      </c>
      <c r="AA103" s="465">
        <f t="shared" si="1"/>
        <v>14545.1764083708</v>
      </c>
      <c r="AB103" s="465">
        <f t="shared" si="1"/>
        <v>6990.2000283708003</v>
      </c>
      <c r="AC103" s="465">
        <f t="shared" si="1"/>
        <v>6990.2000283708003</v>
      </c>
      <c r="AD103" s="465">
        <f t="shared" si="1"/>
        <v>260700.2000283708</v>
      </c>
      <c r="AE103" s="465">
        <f t="shared" si="1"/>
        <v>260535.69606274381</v>
      </c>
      <c r="AF103" s="465">
        <f t="shared" si="1"/>
        <v>260054.6708434842</v>
      </c>
      <c r="AG103" s="315">
        <f>SUM(AG91:AG102)</f>
        <v>7512996.7344293408</v>
      </c>
      <c r="AH103" s="316"/>
    </row>
    <row r="104" spans="1:35" s="264" customFormat="1" ht="14.4">
      <c r="A104" s="184"/>
      <c r="B104" s="317" t="s">
        <v>116</v>
      </c>
      <c r="C104" s="318"/>
      <c r="D104" s="319" t="s">
        <v>116</v>
      </c>
      <c r="E104" s="319" t="s">
        <v>116</v>
      </c>
      <c r="F104" s="319" t="s">
        <v>116</v>
      </c>
      <c r="G104" s="319" t="s">
        <v>116</v>
      </c>
      <c r="H104" s="319" t="s">
        <v>116</v>
      </c>
      <c r="I104" s="319" t="s">
        <v>116</v>
      </c>
      <c r="J104" s="319" t="s">
        <v>116</v>
      </c>
      <c r="K104" s="319" t="s">
        <v>116</v>
      </c>
      <c r="L104" s="319" t="s">
        <v>116</v>
      </c>
      <c r="M104" s="319" t="s">
        <v>116</v>
      </c>
      <c r="N104" s="319"/>
      <c r="P104" s="320"/>
      <c r="Q104" s="321"/>
      <c r="R104" s="322"/>
      <c r="S104" s="322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316">
        <f>+AG103-'Deuda Externa colones'!DH7</f>
        <v>0</v>
      </c>
      <c r="AI104" s="319"/>
    </row>
    <row r="105" spans="1:35" s="264" customFormat="1" ht="14.4">
      <c r="A105" s="184"/>
      <c r="B105" s="323"/>
      <c r="C105" s="324"/>
      <c r="D105" s="324"/>
      <c r="E105" s="324"/>
      <c r="F105" s="324"/>
      <c r="G105" s="324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  <c r="T105" s="324"/>
      <c r="U105" s="324"/>
      <c r="V105" s="324"/>
      <c r="W105" s="324"/>
      <c r="X105" s="324"/>
      <c r="Y105" s="324"/>
      <c r="Z105" s="324"/>
      <c r="AA105" s="324"/>
      <c r="AB105" s="324"/>
      <c r="AC105" s="324"/>
      <c r="AD105" s="324"/>
      <c r="AE105" s="324"/>
      <c r="AF105" s="466">
        <f>SUM(C103:AF103)</f>
        <v>7512996.7344293436</v>
      </c>
      <c r="AG105" s="355">
        <f>SUM(C103:AF103)</f>
        <v>7512996.7344293436</v>
      </c>
      <c r="AH105" s="468">
        <f>+AG103-AG105</f>
        <v>0</v>
      </c>
      <c r="AI105" s="325"/>
    </row>
    <row r="106" spans="1:35" s="264" customFormat="1" ht="14.4">
      <c r="A106" s="184"/>
      <c r="B106" s="323"/>
      <c r="C106" s="324"/>
      <c r="D106" s="324"/>
      <c r="E106" s="324"/>
      <c r="F106" s="324"/>
      <c r="G106" s="324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  <c r="T106" s="324"/>
      <c r="U106" s="324"/>
      <c r="V106" s="324"/>
      <c r="W106" s="324"/>
      <c r="X106" s="324"/>
      <c r="Y106" s="324"/>
      <c r="Z106" s="324"/>
      <c r="AA106" s="324"/>
      <c r="AB106" s="324"/>
      <c r="AC106" s="324"/>
      <c r="AD106" s="324"/>
      <c r="AE106" s="324"/>
      <c r="AF106" s="184"/>
      <c r="AG106" s="184"/>
      <c r="AH106" s="184"/>
      <c r="AI106" s="326"/>
    </row>
    <row r="107" spans="1:35" s="264" customFormat="1" ht="26.25" customHeight="1">
      <c r="A107" s="184"/>
      <c r="B107" s="267" t="s">
        <v>41</v>
      </c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184"/>
      <c r="Q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4"/>
      <c r="AD107" s="184"/>
      <c r="AE107" s="184"/>
      <c r="AF107" s="184"/>
      <c r="AG107" s="184"/>
      <c r="AH107" s="184"/>
      <c r="AI107" s="318"/>
    </row>
    <row r="108" spans="1:35" s="264" customFormat="1" ht="14.4">
      <c r="A108" s="184"/>
      <c r="B108" s="185"/>
      <c r="C108" s="327"/>
      <c r="D108" s="327"/>
      <c r="E108" s="328"/>
      <c r="F108" s="328"/>
      <c r="G108" s="184"/>
      <c r="H108" s="184"/>
      <c r="I108" s="184"/>
      <c r="J108" s="184"/>
      <c r="K108" s="184"/>
      <c r="L108" s="184"/>
      <c r="M108" s="184"/>
      <c r="N108" s="184"/>
      <c r="O108" s="318"/>
      <c r="P108" s="321"/>
      <c r="Q108" s="184"/>
      <c r="R108" s="322"/>
      <c r="S108" s="322"/>
      <c r="T108" s="322"/>
      <c r="U108" s="322"/>
      <c r="V108" s="322"/>
      <c r="W108" s="322"/>
      <c r="X108" s="184"/>
      <c r="Y108" s="184"/>
      <c r="Z108" s="184"/>
      <c r="AA108" s="184"/>
      <c r="AB108" s="184"/>
      <c r="AC108" s="184"/>
      <c r="AD108" s="184"/>
      <c r="AE108" s="184"/>
      <c r="AF108" s="184"/>
      <c r="AG108" s="184"/>
      <c r="AH108" s="184"/>
      <c r="AI108" s="318"/>
    </row>
    <row r="109" spans="1:35" s="264" customFormat="1" ht="15">
      <c r="A109" s="184"/>
      <c r="B109" s="497" t="str">
        <f>+H5</f>
        <v>Gobierno Central de Costa Rica</v>
      </c>
      <c r="C109" s="497"/>
      <c r="D109" s="497"/>
      <c r="E109" s="497"/>
      <c r="F109" s="497"/>
      <c r="G109" s="497"/>
      <c r="H109" s="497"/>
      <c r="I109" s="497"/>
      <c r="J109" s="497"/>
      <c r="K109" s="497"/>
      <c r="L109" s="497"/>
      <c r="M109" s="497"/>
      <c r="N109" s="497"/>
      <c r="O109" s="497"/>
      <c r="P109" s="497"/>
      <c r="Q109" s="497"/>
      <c r="R109" s="497"/>
      <c r="S109" s="497"/>
      <c r="T109" s="497"/>
      <c r="U109" s="497"/>
      <c r="V109" s="497"/>
      <c r="W109" s="497"/>
      <c r="X109" s="497"/>
      <c r="Y109" s="497"/>
      <c r="Z109" s="497"/>
      <c r="AA109" s="497"/>
      <c r="AB109" s="497"/>
      <c r="AC109" s="497"/>
      <c r="AD109" s="497"/>
      <c r="AE109" s="497"/>
      <c r="AF109" s="497"/>
      <c r="AG109" s="497"/>
      <c r="AH109" s="497"/>
      <c r="AI109" s="497"/>
    </row>
    <row r="110" spans="1:35" s="264" customFormat="1" ht="15">
      <c r="A110" s="184"/>
      <c r="B110" s="497" t="str">
        <f>+H6</f>
        <v>Perfil de Vencimientos Deuda Externa</v>
      </c>
      <c r="C110" s="497"/>
      <c r="D110" s="497"/>
      <c r="E110" s="497"/>
      <c r="F110" s="497"/>
      <c r="G110" s="497"/>
      <c r="H110" s="497"/>
      <c r="I110" s="497"/>
      <c r="J110" s="497"/>
      <c r="K110" s="497"/>
      <c r="L110" s="497"/>
      <c r="M110" s="497"/>
      <c r="N110" s="497"/>
      <c r="O110" s="497"/>
      <c r="P110" s="497"/>
      <c r="Q110" s="497"/>
      <c r="R110" s="497"/>
      <c r="S110" s="497"/>
      <c r="T110" s="497"/>
      <c r="U110" s="497"/>
      <c r="V110" s="497"/>
      <c r="W110" s="497"/>
      <c r="X110" s="497"/>
      <c r="Y110" s="497"/>
      <c r="Z110" s="497"/>
      <c r="AA110" s="497"/>
      <c r="AB110" s="497"/>
      <c r="AC110" s="497"/>
      <c r="AD110" s="497"/>
      <c r="AE110" s="497"/>
      <c r="AF110" s="497"/>
      <c r="AG110" s="497"/>
      <c r="AH110" s="497"/>
      <c r="AI110" s="497"/>
    </row>
    <row r="111" spans="1:35" s="264" customFormat="1" ht="15">
      <c r="A111" s="184"/>
      <c r="B111" s="497" t="str">
        <f>+B87</f>
        <v>AL 31 de Julio  del  2025</v>
      </c>
      <c r="C111" s="497"/>
      <c r="D111" s="497"/>
      <c r="E111" s="497"/>
      <c r="F111" s="497"/>
      <c r="G111" s="497"/>
      <c r="H111" s="497"/>
      <c r="I111" s="497"/>
      <c r="J111" s="497"/>
      <c r="K111" s="497"/>
      <c r="L111" s="497"/>
      <c r="M111" s="497"/>
      <c r="N111" s="497"/>
      <c r="O111" s="497"/>
      <c r="P111" s="497"/>
      <c r="Q111" s="497"/>
      <c r="R111" s="497"/>
      <c r="S111" s="497"/>
      <c r="T111" s="497"/>
      <c r="U111" s="497"/>
      <c r="V111" s="497"/>
      <c r="W111" s="497"/>
      <c r="X111" s="497"/>
      <c r="Y111" s="497"/>
      <c r="Z111" s="497"/>
      <c r="AA111" s="497"/>
      <c r="AB111" s="497"/>
      <c r="AC111" s="497"/>
      <c r="AD111" s="497"/>
      <c r="AE111" s="497"/>
      <c r="AF111" s="497"/>
      <c r="AG111" s="497"/>
      <c r="AH111" s="497"/>
      <c r="AI111" s="497"/>
    </row>
    <row r="112" spans="1:35" s="264" customFormat="1" ht="15">
      <c r="A112" s="184"/>
      <c r="B112" s="497" t="str">
        <f>+H9</f>
        <v>-millones de dólares-</v>
      </c>
      <c r="C112" s="497"/>
      <c r="D112" s="497"/>
      <c r="E112" s="497"/>
      <c r="F112" s="497"/>
      <c r="G112" s="497"/>
      <c r="H112" s="497"/>
      <c r="I112" s="497"/>
      <c r="J112" s="497"/>
      <c r="K112" s="497"/>
      <c r="L112" s="497"/>
      <c r="M112" s="497"/>
      <c r="N112" s="497"/>
      <c r="O112" s="497"/>
      <c r="P112" s="497"/>
      <c r="Q112" s="497"/>
      <c r="R112" s="497"/>
      <c r="S112" s="497"/>
      <c r="T112" s="497"/>
      <c r="U112" s="497"/>
      <c r="V112" s="497"/>
      <c r="W112" s="497"/>
      <c r="X112" s="497"/>
      <c r="Y112" s="497"/>
      <c r="Z112" s="497"/>
      <c r="AA112" s="497"/>
      <c r="AB112" s="497"/>
      <c r="AC112" s="497"/>
      <c r="AD112" s="497"/>
      <c r="AE112" s="497"/>
      <c r="AF112" s="497"/>
      <c r="AG112" s="497"/>
      <c r="AH112" s="497"/>
      <c r="AI112" s="497"/>
    </row>
    <row r="113" spans="1:34" s="264" customFormat="1" ht="15">
      <c r="A113" s="184"/>
      <c r="B113" s="309"/>
      <c r="C113" s="309"/>
      <c r="D113" s="309"/>
      <c r="E113" s="309"/>
      <c r="F113" s="309"/>
      <c r="G113" s="309"/>
      <c r="H113" s="309"/>
      <c r="I113" s="309"/>
      <c r="J113" s="309"/>
      <c r="K113" s="309"/>
      <c r="L113" s="309"/>
      <c r="M113" s="309"/>
      <c r="N113" s="309"/>
      <c r="O113" s="309"/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  <c r="AC113" s="309"/>
      <c r="AD113" s="309"/>
      <c r="AE113" s="309"/>
      <c r="AF113" s="309"/>
      <c r="AG113" s="309"/>
      <c r="AH113" s="309"/>
    </row>
    <row r="114" spans="1:34" s="264" customFormat="1" ht="14.4">
      <c r="A114" s="184"/>
      <c r="B114" s="310" t="s">
        <v>137</v>
      </c>
      <c r="C114" s="311">
        <v>2025</v>
      </c>
      <c r="D114" s="311">
        <v>2026</v>
      </c>
      <c r="E114" s="311">
        <v>2027</v>
      </c>
      <c r="F114" s="311">
        <v>2028</v>
      </c>
      <c r="G114" s="311">
        <v>2029</v>
      </c>
      <c r="H114" s="311">
        <v>2030</v>
      </c>
      <c r="I114" s="311">
        <v>2031</v>
      </c>
      <c r="J114" s="311">
        <v>2032</v>
      </c>
      <c r="K114" s="311">
        <v>2033</v>
      </c>
      <c r="L114" s="311">
        <v>2034</v>
      </c>
      <c r="M114" s="311">
        <v>2035</v>
      </c>
      <c r="N114" s="311">
        <v>2036</v>
      </c>
      <c r="O114" s="311">
        <v>2037</v>
      </c>
      <c r="P114" s="311">
        <v>2038</v>
      </c>
      <c r="Q114" s="311">
        <v>2039</v>
      </c>
      <c r="R114" s="311">
        <v>2040</v>
      </c>
      <c r="S114" s="311">
        <v>2041</v>
      </c>
      <c r="T114" s="311">
        <v>2042</v>
      </c>
      <c r="U114" s="311">
        <v>2043</v>
      </c>
      <c r="V114" s="311">
        <v>2044</v>
      </c>
      <c r="W114" s="311">
        <v>2045</v>
      </c>
      <c r="X114" s="311">
        <v>2046</v>
      </c>
      <c r="Y114" s="311">
        <v>2047</v>
      </c>
      <c r="Z114" s="311">
        <v>2048</v>
      </c>
      <c r="AA114" s="311">
        <v>2049</v>
      </c>
      <c r="AB114" s="311">
        <v>2050</v>
      </c>
      <c r="AC114" s="311">
        <v>2051</v>
      </c>
      <c r="AD114" s="311">
        <v>2052</v>
      </c>
      <c r="AE114" s="311">
        <v>2053</v>
      </c>
      <c r="AF114" s="311">
        <v>2054</v>
      </c>
      <c r="AG114" s="311" t="s">
        <v>151</v>
      </c>
    </row>
    <row r="115" spans="1:34" s="264" customFormat="1" ht="14.4">
      <c r="B115" s="184" t="s">
        <v>138</v>
      </c>
      <c r="C115" s="312"/>
      <c r="D115" s="312">
        <v>24.454153406235164</v>
      </c>
      <c r="E115" s="312">
        <v>24.454154026235162</v>
      </c>
      <c r="F115" s="312">
        <v>47.945725261896087</v>
      </c>
      <c r="G115" s="312">
        <v>70.41781091755702</v>
      </c>
      <c r="H115" s="312">
        <v>70.41781091755702</v>
      </c>
      <c r="I115" s="312">
        <v>70.41781091755702</v>
      </c>
      <c r="J115" s="312">
        <v>47.120305430720109</v>
      </c>
      <c r="K115" s="312">
        <v>47.120305430720109</v>
      </c>
      <c r="L115" s="312">
        <v>23.835219919255181</v>
      </c>
      <c r="M115" s="312">
        <v>25.575137285259128</v>
      </c>
      <c r="N115" s="312">
        <v>25.575137285259128</v>
      </c>
      <c r="O115" s="312">
        <v>25.575137285259128</v>
      </c>
      <c r="P115" s="312">
        <v>25.575137285259128</v>
      </c>
      <c r="Q115" s="312">
        <v>25.575137285259128</v>
      </c>
      <c r="R115" s="312">
        <v>25.575137285259128</v>
      </c>
      <c r="S115" s="312">
        <v>25.575137285259128</v>
      </c>
      <c r="T115" s="312">
        <v>25.575137285259128</v>
      </c>
      <c r="U115" s="312">
        <v>25.575137248417672</v>
      </c>
      <c r="V115" s="312">
        <v>25.025002985860873</v>
      </c>
      <c r="W115" s="312"/>
      <c r="X115" s="312"/>
      <c r="Y115" s="312"/>
      <c r="Z115" s="312"/>
      <c r="AA115" s="312"/>
      <c r="AB115" s="312"/>
      <c r="AC115" s="312"/>
      <c r="AD115" s="312"/>
      <c r="AE115" s="312"/>
      <c r="AF115" s="252"/>
      <c r="AG115" s="313">
        <f t="shared" ref="AG115:AG126" si="2">SUM(C115:AF115)</f>
        <v>681.38453474408425</v>
      </c>
    </row>
    <row r="116" spans="1:34" s="264" customFormat="1" ht="14.4">
      <c r="B116" s="184" t="s">
        <v>139</v>
      </c>
      <c r="C116" s="312"/>
      <c r="D116" s="312">
        <v>20.79713965262517</v>
      </c>
      <c r="E116" s="312">
        <v>20.79713965262517</v>
      </c>
      <c r="F116" s="312">
        <v>20.79713965262517</v>
      </c>
      <c r="G116" s="312">
        <v>420.79713965262522</v>
      </c>
      <c r="H116" s="312">
        <v>420.79713965262522</v>
      </c>
      <c r="I116" s="312">
        <v>420.98716347262518</v>
      </c>
      <c r="J116" s="312">
        <v>20.98716347262517</v>
      </c>
      <c r="K116" s="312">
        <v>20.98716347262517</v>
      </c>
      <c r="L116" s="312">
        <v>20.98716347262517</v>
      </c>
      <c r="M116" s="312">
        <v>20.98716347262517</v>
      </c>
      <c r="N116" s="312">
        <v>20.98716347262517</v>
      </c>
      <c r="O116" s="312">
        <v>20.98716347262517</v>
      </c>
      <c r="P116" s="312">
        <v>20.98716347262517</v>
      </c>
      <c r="Q116" s="312">
        <v>20.98716347262517</v>
      </c>
      <c r="R116" s="312">
        <v>20.98716347262517</v>
      </c>
      <c r="S116" s="312">
        <v>20.507163472625169</v>
      </c>
      <c r="T116" s="312">
        <v>11.597163472625166</v>
      </c>
      <c r="U116" s="312">
        <v>11.597163472625166</v>
      </c>
      <c r="V116" s="312">
        <v>7.8550238200000004</v>
      </c>
      <c r="W116" s="312">
        <v>7.8550237200000002</v>
      </c>
      <c r="X116" s="312">
        <v>7.665</v>
      </c>
      <c r="Y116" s="312">
        <v>7.665</v>
      </c>
      <c r="Z116" s="312">
        <v>7.665</v>
      </c>
      <c r="AA116" s="312">
        <v>7.665</v>
      </c>
      <c r="AB116" s="312"/>
      <c r="AC116" s="312"/>
      <c r="AD116" s="312"/>
      <c r="AE116" s="252"/>
      <c r="AF116" s="252"/>
      <c r="AG116" s="313">
        <f t="shared" si="2"/>
        <v>1603.9288709472521</v>
      </c>
    </row>
    <row r="117" spans="1:34" s="264" customFormat="1" ht="14.4">
      <c r="B117" s="184" t="s">
        <v>140</v>
      </c>
      <c r="C117" s="312"/>
      <c r="D117" s="312">
        <v>76.742904843006343</v>
      </c>
      <c r="E117" s="312">
        <v>101.28280603004957</v>
      </c>
      <c r="F117" s="312">
        <v>101.28280615004958</v>
      </c>
      <c r="G117" s="312">
        <v>81.472875010049577</v>
      </c>
      <c r="H117" s="312">
        <v>81.472875010049577</v>
      </c>
      <c r="I117" s="312">
        <v>81.47287431168327</v>
      </c>
      <c r="J117" s="312">
        <v>78.780577334949101</v>
      </c>
      <c r="K117" s="312">
        <v>55.495486796805167</v>
      </c>
      <c r="L117" s="312">
        <v>55.495486796805167</v>
      </c>
      <c r="M117" s="312">
        <v>47.690759840654451</v>
      </c>
      <c r="N117" s="312">
        <v>47.690760018317924</v>
      </c>
      <c r="O117" s="312">
        <v>44.240702308334079</v>
      </c>
      <c r="P117" s="312">
        <v>41.4264568850733</v>
      </c>
      <c r="Q117" s="312">
        <v>24.408662990380236</v>
      </c>
      <c r="R117" s="312">
        <v>3.0781435833608013</v>
      </c>
      <c r="S117" s="312">
        <v>3.0781435833608013</v>
      </c>
      <c r="T117" s="312">
        <v>3.0781435833608013</v>
      </c>
      <c r="U117" s="312">
        <v>3.0781435833608013</v>
      </c>
      <c r="V117" s="312">
        <v>3.0781435833608013</v>
      </c>
      <c r="W117" s="312">
        <v>1303.0781435047809</v>
      </c>
      <c r="X117" s="312"/>
      <c r="Y117" s="312"/>
      <c r="Z117" s="312"/>
      <c r="AA117" s="312"/>
      <c r="AB117" s="312"/>
      <c r="AC117" s="312"/>
      <c r="AD117" s="312"/>
      <c r="AE117" s="252"/>
      <c r="AF117" s="252"/>
      <c r="AG117" s="313">
        <f t="shared" si="2"/>
        <v>2237.4248957477921</v>
      </c>
    </row>
    <row r="118" spans="1:34" s="264" customFormat="1" ht="14.4">
      <c r="B118" s="184" t="s">
        <v>141</v>
      </c>
      <c r="C118" s="312"/>
      <c r="D118" s="312">
        <v>28.877517962437295</v>
      </c>
      <c r="E118" s="312">
        <v>28.877517962437295</v>
      </c>
      <c r="F118" s="312">
        <v>32.492266582437296</v>
      </c>
      <c r="G118" s="312">
        <v>32.492266582437296</v>
      </c>
      <c r="H118" s="312">
        <v>32.492266582437296</v>
      </c>
      <c r="I118" s="312">
        <v>32.492266582437296</v>
      </c>
      <c r="J118" s="312">
        <v>532.49226658243731</v>
      </c>
      <c r="K118" s="312">
        <v>532.49226658243731</v>
      </c>
      <c r="L118" s="312">
        <v>532.49226658243731</v>
      </c>
      <c r="M118" s="312">
        <v>32.492266582437296</v>
      </c>
      <c r="N118" s="312">
        <v>32.492266641599329</v>
      </c>
      <c r="O118" s="312">
        <v>31.084414277045312</v>
      </c>
      <c r="P118" s="312">
        <v>15.25156516</v>
      </c>
      <c r="Q118" s="312">
        <v>24.302800519999998</v>
      </c>
      <c r="R118" s="312">
        <v>14.735077960000002</v>
      </c>
      <c r="S118" s="312">
        <v>4.5583119600000002</v>
      </c>
      <c r="T118" s="312">
        <v>4.6309516300000002</v>
      </c>
      <c r="U118" s="312">
        <v>500.63274680000001</v>
      </c>
      <c r="V118" s="312">
        <v>1000.6327467999999</v>
      </c>
      <c r="W118" s="312">
        <v>0.63274680000000005</v>
      </c>
      <c r="X118" s="312">
        <v>0.63274680000000005</v>
      </c>
      <c r="Y118" s="312">
        <v>0.64515359999999999</v>
      </c>
      <c r="Z118" s="312"/>
      <c r="AA118" s="312"/>
      <c r="AB118" s="312"/>
      <c r="AC118" s="312"/>
      <c r="AD118" s="312"/>
      <c r="AE118" s="252"/>
      <c r="AF118" s="252"/>
      <c r="AG118" s="313">
        <f t="shared" si="2"/>
        <v>3447.9246975330175</v>
      </c>
    </row>
    <row r="119" spans="1:34" s="264" customFormat="1" ht="14.4">
      <c r="B119" s="184" t="s">
        <v>142</v>
      </c>
      <c r="C119" s="312"/>
      <c r="D119" s="312">
        <v>22.550731284178994</v>
      </c>
      <c r="E119" s="312">
        <v>51.5413164033939</v>
      </c>
      <c r="F119" s="312">
        <v>51.5413164033939</v>
      </c>
      <c r="G119" s="312">
        <v>50.285367513393886</v>
      </c>
      <c r="H119" s="312">
        <v>50.126587723393897</v>
      </c>
      <c r="I119" s="312">
        <v>50.126587723393897</v>
      </c>
      <c r="J119" s="312">
        <v>50.126587723393897</v>
      </c>
      <c r="K119" s="312">
        <v>26.841502604849961</v>
      </c>
      <c r="L119" s="312">
        <v>26.841502604849961</v>
      </c>
      <c r="M119" s="312">
        <v>26.841502604849961</v>
      </c>
      <c r="N119" s="312">
        <v>26.841502604849961</v>
      </c>
      <c r="O119" s="312">
        <v>26.841502604849961</v>
      </c>
      <c r="P119" s="312">
        <v>26.841502604849961</v>
      </c>
      <c r="Q119" s="312">
        <v>26.841502604849961</v>
      </c>
      <c r="R119" s="312">
        <v>13.868624356679808</v>
      </c>
      <c r="S119" s="312">
        <v>11.099696860670965</v>
      </c>
      <c r="T119" s="312">
        <v>5.3941968600000001</v>
      </c>
      <c r="U119" s="312">
        <v>5.3941968600000001</v>
      </c>
      <c r="V119" s="312">
        <v>5.3941968600000001</v>
      </c>
      <c r="W119" s="312">
        <v>5.3941968600000001</v>
      </c>
      <c r="X119" s="312">
        <v>5.3941968600000001</v>
      </c>
      <c r="Y119" s="312">
        <v>5.3941968600000001</v>
      </c>
      <c r="Z119" s="312">
        <v>5.3941968600000001</v>
      </c>
      <c r="AA119" s="312">
        <v>5.3941968600000001</v>
      </c>
      <c r="AB119" s="312">
        <v>5.3941968600000001</v>
      </c>
      <c r="AC119" s="312">
        <v>5.3941968600000001</v>
      </c>
      <c r="AD119" s="312">
        <v>5.3941968600000001</v>
      </c>
      <c r="AE119" s="312">
        <v>5.39419687</v>
      </c>
      <c r="AF119" s="312">
        <v>5.07</v>
      </c>
      <c r="AG119" s="313">
        <f t="shared" si="2"/>
        <v>608.9576965558424</v>
      </c>
    </row>
    <row r="120" spans="1:34" s="264" customFormat="1" ht="14.4">
      <c r="B120" s="184" t="s">
        <v>143</v>
      </c>
      <c r="C120" s="312"/>
      <c r="D120" s="312">
        <v>37.355167930386358</v>
      </c>
      <c r="E120" s="312">
        <v>59.021010955733011</v>
      </c>
      <c r="F120" s="312">
        <v>59.021010955733011</v>
      </c>
      <c r="G120" s="312">
        <v>48.927662903926944</v>
      </c>
      <c r="H120" s="312">
        <v>49.219381253926947</v>
      </c>
      <c r="I120" s="312">
        <v>49.219381253926947</v>
      </c>
      <c r="J120" s="312">
        <v>49.219381253926947</v>
      </c>
      <c r="K120" s="312">
        <v>48.91014315389058</v>
      </c>
      <c r="L120" s="312">
        <v>48.910148573490574</v>
      </c>
      <c r="M120" s="312">
        <v>38.137559528277095</v>
      </c>
      <c r="N120" s="312">
        <v>38.137559528277095</v>
      </c>
      <c r="O120" s="312">
        <v>37.998381288277088</v>
      </c>
      <c r="P120" s="312">
        <v>36.821493568277091</v>
      </c>
      <c r="Q120" s="312">
        <v>36.821493568277091</v>
      </c>
      <c r="R120" s="312">
        <v>36.821493668277093</v>
      </c>
      <c r="S120" s="312">
        <v>35.880826969567543</v>
      </c>
      <c r="T120" s="312">
        <v>14.214983882930436</v>
      </c>
      <c r="U120" s="312">
        <v>14.214983882930436</v>
      </c>
      <c r="V120" s="312">
        <v>14.214983882930436</v>
      </c>
      <c r="W120" s="312">
        <v>1.7024823900000001</v>
      </c>
      <c r="X120" s="312">
        <v>1.7024823900000001</v>
      </c>
      <c r="Y120" s="312">
        <v>1.7024823900000001</v>
      </c>
      <c r="Z120" s="312">
        <v>1.7024823900000001</v>
      </c>
      <c r="AA120" s="312">
        <v>1.4937855099999999</v>
      </c>
      <c r="AB120" s="312">
        <v>1.4937855099999999</v>
      </c>
      <c r="AC120" s="312">
        <v>1.4937855099999999</v>
      </c>
      <c r="AD120" s="312">
        <v>1.4937855099999999</v>
      </c>
      <c r="AE120" s="252">
        <v>1.4937855099999999</v>
      </c>
      <c r="AF120" s="252">
        <v>1.4937855099999999</v>
      </c>
      <c r="AG120" s="313">
        <f t="shared" si="2"/>
        <v>768.83969062296262</v>
      </c>
    </row>
    <row r="121" spans="1:34" s="264" customFormat="1" ht="14.4">
      <c r="B121" s="184" t="s">
        <v>144</v>
      </c>
      <c r="C121" s="312"/>
      <c r="D121" s="312">
        <v>24.454153406235164</v>
      </c>
      <c r="E121" s="312">
        <v>23.847639786235163</v>
      </c>
      <c r="F121" s="312">
        <v>70.41781091755702</v>
      </c>
      <c r="G121" s="312">
        <v>70.41781091755702</v>
      </c>
      <c r="H121" s="312">
        <v>70.41781091755702</v>
      </c>
      <c r="I121" s="312">
        <v>70.41781091755702</v>
      </c>
      <c r="J121" s="312">
        <v>47.120305430720109</v>
      </c>
      <c r="K121" s="312">
        <v>47.120305484916109</v>
      </c>
      <c r="L121" s="312">
        <v>25.575137285259128</v>
      </c>
      <c r="M121" s="312">
        <v>25.575137285259128</v>
      </c>
      <c r="N121" s="312">
        <v>25.575137285259128</v>
      </c>
      <c r="O121" s="312">
        <v>25.575137285259128</v>
      </c>
      <c r="P121" s="312">
        <v>25.575137285259128</v>
      </c>
      <c r="Q121" s="312">
        <v>25.575137285259128</v>
      </c>
      <c r="R121" s="312">
        <v>25.575137285259128</v>
      </c>
      <c r="S121" s="312">
        <v>25.575137285259128</v>
      </c>
      <c r="T121" s="312">
        <v>25.575137285259128</v>
      </c>
      <c r="U121" s="312">
        <v>25.025002985860873</v>
      </c>
      <c r="V121" s="312"/>
      <c r="W121" s="312"/>
      <c r="X121" s="312"/>
      <c r="Y121" s="312"/>
      <c r="Z121" s="312"/>
      <c r="AA121" s="312"/>
      <c r="AB121" s="312"/>
      <c r="AC121" s="312"/>
      <c r="AD121" s="312"/>
      <c r="AE121" s="312"/>
      <c r="AF121" s="252"/>
      <c r="AG121" s="313">
        <f t="shared" si="2"/>
        <v>679.41488633152733</v>
      </c>
    </row>
    <row r="122" spans="1:34" s="264" customFormat="1" ht="14.4">
      <c r="B122" s="184" t="s">
        <v>145</v>
      </c>
      <c r="C122" s="312">
        <v>21.187580932625171</v>
      </c>
      <c r="D122" s="312">
        <v>20.79713965262517</v>
      </c>
      <c r="E122" s="312">
        <v>20.79713965262517</v>
      </c>
      <c r="F122" s="312">
        <v>20.79713965262517</v>
      </c>
      <c r="G122" s="312">
        <v>20.79713965262517</v>
      </c>
      <c r="H122" s="312">
        <v>20.98716347262517</v>
      </c>
      <c r="I122" s="312">
        <v>20.98716347262517</v>
      </c>
      <c r="J122" s="312">
        <v>20.98716347262517</v>
      </c>
      <c r="K122" s="312">
        <v>20.98716347262517</v>
      </c>
      <c r="L122" s="312">
        <v>20.98716347262517</v>
      </c>
      <c r="M122" s="312">
        <v>20.98716347262517</v>
      </c>
      <c r="N122" s="312">
        <v>20.98716347262517</v>
      </c>
      <c r="O122" s="312">
        <v>20.98716347262517</v>
      </c>
      <c r="P122" s="312">
        <v>20.98716347262517</v>
      </c>
      <c r="Q122" s="312">
        <v>20.98716347262517</v>
      </c>
      <c r="R122" s="312">
        <v>20.98716347262517</v>
      </c>
      <c r="S122" s="312">
        <v>11.597163472625166</v>
      </c>
      <c r="T122" s="312">
        <v>11.597163472625166</v>
      </c>
      <c r="U122" s="312">
        <v>11.597163340302858</v>
      </c>
      <c r="V122" s="312">
        <v>7.8550238200000004</v>
      </c>
      <c r="W122" s="312">
        <v>7.665</v>
      </c>
      <c r="X122" s="312">
        <v>7.665</v>
      </c>
      <c r="Y122" s="312">
        <v>7.665</v>
      </c>
      <c r="Z122" s="312">
        <v>7.665</v>
      </c>
      <c r="AA122" s="312">
        <v>7.2240000000000002</v>
      </c>
      <c r="AB122" s="312"/>
      <c r="AC122" s="312"/>
      <c r="AD122" s="312"/>
      <c r="AE122" s="252"/>
      <c r="AF122" s="252"/>
      <c r="AG122" s="313">
        <f t="shared" si="2"/>
        <v>415.76545184755605</v>
      </c>
    </row>
    <row r="123" spans="1:34" s="264" customFormat="1" ht="14.4">
      <c r="B123" s="184" t="s">
        <v>146</v>
      </c>
      <c r="C123" s="312">
        <v>137.48208140279704</v>
      </c>
      <c r="D123" s="312">
        <v>101.28280603004957</v>
      </c>
      <c r="E123" s="312">
        <v>101.28280603004957</v>
      </c>
      <c r="F123" s="312">
        <v>83.388380020049581</v>
      </c>
      <c r="G123" s="312">
        <v>81.472875010049577</v>
      </c>
      <c r="H123" s="312">
        <v>81.472875010049577</v>
      </c>
      <c r="I123" s="312">
        <v>78.780571915349114</v>
      </c>
      <c r="J123" s="312">
        <v>55.495486796805167</v>
      </c>
      <c r="K123" s="312">
        <v>55.495486796805167</v>
      </c>
      <c r="L123" s="312">
        <v>55.495486895500534</v>
      </c>
      <c r="M123" s="312">
        <v>47.690759840654451</v>
      </c>
      <c r="N123" s="312">
        <v>44.240702308334079</v>
      </c>
      <c r="O123" s="312">
        <v>41.426456848231837</v>
      </c>
      <c r="P123" s="312">
        <v>24.408662777046114</v>
      </c>
      <c r="Q123" s="312">
        <v>3.0781435833608013</v>
      </c>
      <c r="R123" s="312">
        <v>3.0781435833608013</v>
      </c>
      <c r="S123" s="312">
        <v>3.0781435833608013</v>
      </c>
      <c r="T123" s="312">
        <v>3.0781435833608013</v>
      </c>
      <c r="U123" s="312">
        <v>3.0781435833608013</v>
      </c>
      <c r="V123" s="312">
        <v>3.0781435833608013</v>
      </c>
      <c r="W123" s="312"/>
      <c r="X123" s="312"/>
      <c r="Y123" s="312"/>
      <c r="Z123" s="312"/>
      <c r="AA123" s="312"/>
      <c r="AB123" s="312"/>
      <c r="AC123" s="312"/>
      <c r="AD123" s="312"/>
      <c r="AE123" s="252"/>
      <c r="AF123" s="252"/>
      <c r="AG123" s="313">
        <f t="shared" si="2"/>
        <v>1007.8842991819359</v>
      </c>
    </row>
    <row r="124" spans="1:34" s="264" customFormat="1" ht="14.4">
      <c r="B124" s="184" t="s">
        <v>147</v>
      </c>
      <c r="C124" s="312">
        <v>28.877517962437295</v>
      </c>
      <c r="D124" s="312">
        <v>28.877517962437295</v>
      </c>
      <c r="E124" s="312">
        <v>33.305266492437298</v>
      </c>
      <c r="F124" s="312">
        <v>32.492266582437296</v>
      </c>
      <c r="G124" s="312">
        <v>32.492266582437296</v>
      </c>
      <c r="H124" s="312">
        <v>32.492266582437296</v>
      </c>
      <c r="I124" s="312">
        <v>32.492266582437296</v>
      </c>
      <c r="J124" s="312">
        <v>32.492266582437296</v>
      </c>
      <c r="K124" s="312">
        <v>32.492266582437296</v>
      </c>
      <c r="L124" s="312">
        <v>32.492266582437296</v>
      </c>
      <c r="M124" s="312">
        <v>32.492266582437296</v>
      </c>
      <c r="N124" s="312">
        <v>31.084414377045317</v>
      </c>
      <c r="O124" s="312">
        <v>26.656665847045314</v>
      </c>
      <c r="P124" s="312">
        <v>15.25156516</v>
      </c>
      <c r="Q124" s="312">
        <v>15.063500060000001</v>
      </c>
      <c r="R124" s="312">
        <v>14.915310180000001</v>
      </c>
      <c r="S124" s="312">
        <v>4.5583119600000002</v>
      </c>
      <c r="T124" s="312">
        <v>0.63274680000000005</v>
      </c>
      <c r="U124" s="312">
        <v>0.63274680000000005</v>
      </c>
      <c r="V124" s="312">
        <v>0.63274680000000005</v>
      </c>
      <c r="W124" s="312">
        <v>0.63274680000000005</v>
      </c>
      <c r="X124" s="312">
        <v>0.63274680000000005</v>
      </c>
      <c r="Y124" s="312"/>
      <c r="Z124" s="312"/>
      <c r="AA124" s="312"/>
      <c r="AB124" s="312"/>
      <c r="AC124" s="312"/>
      <c r="AD124" s="312"/>
      <c r="AE124" s="252"/>
      <c r="AF124" s="252"/>
      <c r="AG124" s="313">
        <f t="shared" si="2"/>
        <v>461.69193666090104</v>
      </c>
    </row>
    <row r="125" spans="1:34" s="264" customFormat="1" ht="14.4">
      <c r="B125" s="184" t="s">
        <v>148</v>
      </c>
      <c r="C125" s="312">
        <v>22.226534424178997</v>
      </c>
      <c r="D125" s="312">
        <v>22.550731284178994</v>
      </c>
      <c r="E125" s="312">
        <v>51.5413164033939</v>
      </c>
      <c r="F125" s="312">
        <v>51.5413164033939</v>
      </c>
      <c r="G125" s="312">
        <v>51.317125593393882</v>
      </c>
      <c r="H125" s="312">
        <v>50.126587723393897</v>
      </c>
      <c r="I125" s="312">
        <v>50.126587723393897</v>
      </c>
      <c r="J125" s="312">
        <v>50.12659314299389</v>
      </c>
      <c r="K125" s="312">
        <v>26.841502604849961</v>
      </c>
      <c r="L125" s="312">
        <v>26.841502604849961</v>
      </c>
      <c r="M125" s="312">
        <v>26.841502604849961</v>
      </c>
      <c r="N125" s="312">
        <v>26.841502604849961</v>
      </c>
      <c r="O125" s="312">
        <v>26.841502604849961</v>
      </c>
      <c r="P125" s="312">
        <v>26.841502604849961</v>
      </c>
      <c r="Q125" s="312">
        <v>26.841502846705573</v>
      </c>
      <c r="R125" s="312">
        <v>13.868624430362726</v>
      </c>
      <c r="S125" s="312">
        <v>11.099696860670965</v>
      </c>
      <c r="T125" s="312">
        <v>5.3941968600000001</v>
      </c>
      <c r="U125" s="312">
        <v>5.3941968600000001</v>
      </c>
      <c r="V125" s="312">
        <v>5.3941968600000001</v>
      </c>
      <c r="W125" s="312">
        <v>5.3941968600000001</v>
      </c>
      <c r="X125" s="312">
        <v>5.3941968600000001</v>
      </c>
      <c r="Y125" s="312">
        <v>5.3941968600000001</v>
      </c>
      <c r="Z125" s="312">
        <v>5.3941968600000001</v>
      </c>
      <c r="AA125" s="312">
        <v>5.3941968600000001</v>
      </c>
      <c r="AB125" s="312">
        <v>5.3941968600000001</v>
      </c>
      <c r="AC125" s="312">
        <v>5.3941968600000001</v>
      </c>
      <c r="AD125" s="312">
        <v>505.39419686000002</v>
      </c>
      <c r="AE125" s="312">
        <v>505.07</v>
      </c>
      <c r="AF125" s="312">
        <v>505.94</v>
      </c>
      <c r="AG125" s="313">
        <f t="shared" si="2"/>
        <v>2132.76179792516</v>
      </c>
    </row>
    <row r="126" spans="1:34" s="264" customFormat="1" ht="14.4">
      <c r="B126" s="184" t="s">
        <v>149</v>
      </c>
      <c r="C126" s="312">
        <v>37.355167930386358</v>
      </c>
      <c r="D126" s="312">
        <v>37.355167930386358</v>
      </c>
      <c r="E126" s="312">
        <v>59.021010955733011</v>
      </c>
      <c r="F126" s="312">
        <v>48.718966023926946</v>
      </c>
      <c r="G126" s="312">
        <v>49.219381253926947</v>
      </c>
      <c r="H126" s="312">
        <v>49.219381253926947</v>
      </c>
      <c r="I126" s="312">
        <v>49.219381253926947</v>
      </c>
      <c r="J126" s="312">
        <v>49.220143212041037</v>
      </c>
      <c r="K126" s="312">
        <v>48.91014315389058</v>
      </c>
      <c r="L126" s="312">
        <v>38.137559528277095</v>
      </c>
      <c r="M126" s="312">
        <v>38.137559528277095</v>
      </c>
      <c r="N126" s="312">
        <v>38.137559528277095</v>
      </c>
      <c r="O126" s="312">
        <v>36.821493568277091</v>
      </c>
      <c r="P126" s="312">
        <v>36.821493568277091</v>
      </c>
      <c r="Q126" s="312">
        <v>36.821493568277091</v>
      </c>
      <c r="R126" s="312">
        <v>35.880826908277093</v>
      </c>
      <c r="S126" s="312">
        <v>26.881650492930433</v>
      </c>
      <c r="T126" s="312">
        <v>14.214983882930436</v>
      </c>
      <c r="U126" s="312">
        <v>14.214983882930436</v>
      </c>
      <c r="V126" s="312">
        <v>1.7024823900000001</v>
      </c>
      <c r="W126" s="312">
        <v>1.7024823900000001</v>
      </c>
      <c r="X126" s="312">
        <v>1.7024823900000001</v>
      </c>
      <c r="Y126" s="312">
        <v>1.7024823900000001</v>
      </c>
      <c r="Z126" s="312">
        <v>1.7024824999999999</v>
      </c>
      <c r="AA126" s="312">
        <v>1.4937855099999999</v>
      </c>
      <c r="AB126" s="312">
        <v>1.4937855099999999</v>
      </c>
      <c r="AC126" s="312">
        <v>1.4937855099999999</v>
      </c>
      <c r="AD126" s="312">
        <v>1.4937855099999999</v>
      </c>
      <c r="AE126" s="312">
        <v>1.4937855099999999</v>
      </c>
      <c r="AF126" s="252"/>
      <c r="AG126" s="313">
        <f t="shared" si="2"/>
        <v>760.28968703487601</v>
      </c>
    </row>
    <row r="127" spans="1:34" s="264" customFormat="1" ht="14.4">
      <c r="B127" s="314" t="s">
        <v>150</v>
      </c>
      <c r="C127" s="315">
        <f t="shared" ref="C127:AF127" si="3">SUM(C115:C126)</f>
        <v>247.12888265242483</v>
      </c>
      <c r="D127" s="315">
        <f t="shared" si="3"/>
        <v>446.09513134478186</v>
      </c>
      <c r="E127" s="315">
        <f t="shared" si="3"/>
        <v>575.76912435094823</v>
      </c>
      <c r="F127" s="315">
        <f t="shared" si="3"/>
        <v>620.43614460612491</v>
      </c>
      <c r="G127" s="315">
        <f t="shared" si="3"/>
        <v>1010.1097215899799</v>
      </c>
      <c r="H127" s="315">
        <f t="shared" si="3"/>
        <v>1009.2421460999799</v>
      </c>
      <c r="I127" s="315">
        <f t="shared" si="3"/>
        <v>1006.7398661269131</v>
      </c>
      <c r="J127" s="315">
        <f t="shared" si="3"/>
        <v>1034.1682404356752</v>
      </c>
      <c r="K127" s="315">
        <f t="shared" si="3"/>
        <v>963.69373613685264</v>
      </c>
      <c r="L127" s="315">
        <f t="shared" si="3"/>
        <v>908.09090431841264</v>
      </c>
      <c r="M127" s="315">
        <f t="shared" si="3"/>
        <v>383.44877862820624</v>
      </c>
      <c r="N127" s="315">
        <f t="shared" si="3"/>
        <v>378.59086912731942</v>
      </c>
      <c r="O127" s="315">
        <f t="shared" si="3"/>
        <v>365.03572086267928</v>
      </c>
      <c r="P127" s="315">
        <f t="shared" si="3"/>
        <v>316.78884384414221</v>
      </c>
      <c r="Q127" s="315">
        <f t="shared" si="3"/>
        <v>287.30370125761937</v>
      </c>
      <c r="R127" s="315">
        <f t="shared" si="3"/>
        <v>229.37084618608691</v>
      </c>
      <c r="S127" s="315">
        <f t="shared" si="3"/>
        <v>183.48938378633011</v>
      </c>
      <c r="T127" s="315">
        <f t="shared" si="3"/>
        <v>124.98294859835107</v>
      </c>
      <c r="U127" s="315">
        <f t="shared" si="3"/>
        <v>620.43460929978892</v>
      </c>
      <c r="V127" s="315">
        <f t="shared" si="3"/>
        <v>1074.8626913855128</v>
      </c>
      <c r="W127" s="315">
        <f t="shared" si="3"/>
        <v>1334.0570193247804</v>
      </c>
      <c r="X127" s="315">
        <f t="shared" si="3"/>
        <v>30.7888521</v>
      </c>
      <c r="Y127" s="315">
        <f t="shared" si="3"/>
        <v>30.168512100000001</v>
      </c>
      <c r="Z127" s="315">
        <f t="shared" si="3"/>
        <v>29.523358609999999</v>
      </c>
      <c r="AA127" s="315">
        <f t="shared" si="3"/>
        <v>28.664964739999998</v>
      </c>
      <c r="AB127" s="315">
        <f t="shared" si="3"/>
        <v>13.775964740000001</v>
      </c>
      <c r="AC127" s="315">
        <f t="shared" si="3"/>
        <v>13.775964740000001</v>
      </c>
      <c r="AD127" s="315">
        <f t="shared" si="3"/>
        <v>513.77596473999995</v>
      </c>
      <c r="AE127" s="315">
        <f t="shared" si="3"/>
        <v>513.45176788999993</v>
      </c>
      <c r="AF127" s="315">
        <f t="shared" si="3"/>
        <v>512.50378550999994</v>
      </c>
      <c r="AG127" s="315">
        <f>SUM(AG115:AG126)</f>
        <v>14806.26844513291</v>
      </c>
    </row>
    <row r="128" spans="1:34" s="264" customFormat="1" ht="14.4">
      <c r="B128" s="185"/>
      <c r="C128" s="319" t="s">
        <v>116</v>
      </c>
      <c r="D128" s="319" t="s">
        <v>116</v>
      </c>
      <c r="E128" s="319" t="s">
        <v>116</v>
      </c>
      <c r="F128" s="319" t="s">
        <v>116</v>
      </c>
      <c r="G128" s="319" t="s">
        <v>116</v>
      </c>
      <c r="H128" s="319" t="s">
        <v>116</v>
      </c>
      <c r="I128" s="319" t="s">
        <v>116</v>
      </c>
      <c r="J128" s="319" t="s">
        <v>116</v>
      </c>
      <c r="K128" s="319" t="s">
        <v>116</v>
      </c>
      <c r="L128" s="319" t="s">
        <v>116</v>
      </c>
      <c r="M128" s="319"/>
      <c r="O128" s="320"/>
      <c r="P128" s="329"/>
      <c r="AG128" s="316">
        <f>+AG127-'Deuda Externa dólares'!DH7</f>
        <v>0</v>
      </c>
      <c r="AH128" s="390">
        <f>SUM(C127:AF127)</f>
        <v>14806.268445132911</v>
      </c>
    </row>
    <row r="129" spans="2:35" s="264" customFormat="1" ht="14.4">
      <c r="B129" s="330"/>
      <c r="C129" s="330"/>
      <c r="D129" s="330"/>
      <c r="E129" s="330"/>
      <c r="F129" s="330"/>
      <c r="G129" s="330"/>
      <c r="H129" s="330"/>
      <c r="I129" s="330"/>
      <c r="J129" s="330"/>
      <c r="K129" s="330"/>
      <c r="L129" s="330"/>
      <c r="M129" s="330"/>
      <c r="N129" s="330"/>
      <c r="O129" s="330"/>
      <c r="P129" s="184"/>
      <c r="Q129" s="184"/>
      <c r="AF129" s="390">
        <f>SUM(C127:AF127)</f>
        <v>14806.268445132911</v>
      </c>
      <c r="AG129" s="390">
        <f>SUM(C127:AF127)</f>
        <v>14806.268445132911</v>
      </c>
      <c r="AI129" s="325"/>
    </row>
    <row r="130" spans="2:35" s="264" customFormat="1" ht="14.4">
      <c r="B130" s="330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  <c r="N130" s="331"/>
      <c r="O130" s="331"/>
      <c r="P130" s="331"/>
      <c r="Q130" s="331"/>
      <c r="R130" s="331"/>
      <c r="S130" s="331"/>
      <c r="T130" s="331"/>
      <c r="U130" s="331"/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I130" s="252"/>
    </row>
    <row r="131" spans="2:35" s="264" customFormat="1" ht="26.25" customHeight="1">
      <c r="B131" s="267" t="s">
        <v>41</v>
      </c>
      <c r="C131" s="330"/>
      <c r="D131" s="330"/>
      <c r="E131" s="330"/>
      <c r="F131" s="330"/>
      <c r="G131" s="330"/>
      <c r="H131" s="330"/>
      <c r="I131" s="330"/>
      <c r="J131" s="330"/>
      <c r="K131" s="330"/>
      <c r="L131" s="330"/>
      <c r="M131" s="330"/>
      <c r="N131" s="330"/>
      <c r="O131" s="330"/>
      <c r="P131" s="184"/>
      <c r="Q131" s="184"/>
      <c r="AI131" s="252"/>
    </row>
    <row r="132" spans="2:35" s="264" customFormat="1" ht="14.4">
      <c r="B132" s="184"/>
      <c r="C132" s="332"/>
      <c r="D132" s="332"/>
      <c r="E132" s="184"/>
      <c r="F132" s="184"/>
      <c r="G132" s="184"/>
      <c r="H132" s="184"/>
      <c r="I132" s="184"/>
      <c r="J132" s="184"/>
      <c r="K132" s="184"/>
      <c r="L132" s="184"/>
      <c r="M132" s="184"/>
      <c r="N132" s="184"/>
      <c r="O132" s="184"/>
      <c r="P132" s="184"/>
      <c r="Q132" s="184"/>
    </row>
    <row r="133" spans="2:35" s="264" customFormat="1" ht="15">
      <c r="B133" s="497" t="str">
        <f>+N5</f>
        <v>Gobierno Central de Costa Rica</v>
      </c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497"/>
      <c r="AE133" s="497"/>
      <c r="AF133" s="497"/>
      <c r="AG133" s="497"/>
      <c r="AH133" s="497"/>
      <c r="AI133" s="497"/>
    </row>
    <row r="134" spans="2:35" s="264" customFormat="1" ht="15">
      <c r="B134" s="497" t="str">
        <f>+N6</f>
        <v>Perfil de Vencimientos Deuda Externa</v>
      </c>
      <c r="C134" s="497"/>
      <c r="D134" s="497"/>
      <c r="E134" s="497"/>
      <c r="F134" s="497"/>
      <c r="G134" s="497"/>
      <c r="H134" s="497"/>
      <c r="I134" s="497"/>
      <c r="J134" s="497"/>
      <c r="K134" s="497"/>
      <c r="L134" s="497"/>
      <c r="M134" s="497"/>
      <c r="N134" s="497"/>
      <c r="O134" s="497"/>
      <c r="P134" s="497"/>
      <c r="Q134" s="497"/>
      <c r="R134" s="497"/>
      <c r="S134" s="497"/>
      <c r="T134" s="497"/>
      <c r="U134" s="497"/>
      <c r="V134" s="497"/>
      <c r="W134" s="497"/>
      <c r="X134" s="497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7"/>
    </row>
    <row r="135" spans="2:35" s="264" customFormat="1" ht="15">
      <c r="B135" s="497" t="str">
        <f>+B111</f>
        <v>AL 31 de Julio  del  2025</v>
      </c>
      <c r="C135" s="497"/>
      <c r="D135" s="497"/>
      <c r="E135" s="497"/>
      <c r="F135" s="497"/>
      <c r="G135" s="497"/>
      <c r="H135" s="497"/>
      <c r="I135" s="497"/>
      <c r="J135" s="497"/>
      <c r="K135" s="497"/>
      <c r="L135" s="497"/>
      <c r="M135" s="497"/>
      <c r="N135" s="497"/>
      <c r="O135" s="497"/>
      <c r="P135" s="497"/>
      <c r="Q135" s="497"/>
      <c r="R135" s="497"/>
      <c r="S135" s="497"/>
      <c r="T135" s="497"/>
      <c r="U135" s="497"/>
      <c r="V135" s="497"/>
      <c r="W135" s="497"/>
      <c r="X135" s="497"/>
      <c r="Y135" s="497"/>
      <c r="Z135" s="497"/>
      <c r="AA135" s="497"/>
      <c r="AB135" s="497"/>
      <c r="AC135" s="497"/>
      <c r="AD135" s="497"/>
      <c r="AE135" s="497"/>
      <c r="AF135" s="497"/>
      <c r="AG135" s="497"/>
      <c r="AH135" s="497"/>
      <c r="AI135" s="497"/>
    </row>
    <row r="136" spans="2:35" s="264" customFormat="1" ht="15">
      <c r="B136" s="497" t="s">
        <v>296</v>
      </c>
      <c r="C136" s="497"/>
      <c r="D136" s="497"/>
      <c r="E136" s="497"/>
      <c r="F136" s="497"/>
      <c r="G136" s="497"/>
      <c r="H136" s="497"/>
      <c r="I136" s="497"/>
      <c r="J136" s="497"/>
      <c r="K136" s="497"/>
      <c r="L136" s="497"/>
      <c r="M136" s="497"/>
      <c r="N136" s="497"/>
      <c r="O136" s="497"/>
      <c r="P136" s="497"/>
      <c r="Q136" s="497"/>
      <c r="R136" s="497"/>
      <c r="S136" s="497"/>
      <c r="T136" s="497"/>
      <c r="U136" s="497"/>
      <c r="V136" s="497"/>
      <c r="W136" s="497"/>
      <c r="X136" s="497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7"/>
    </row>
    <row r="137" spans="2:35" s="264" customFormat="1" ht="15">
      <c r="B137" s="497"/>
      <c r="C137" s="497"/>
      <c r="D137" s="497"/>
      <c r="E137" s="497"/>
      <c r="F137" s="497"/>
      <c r="G137" s="497"/>
      <c r="H137" s="497"/>
      <c r="I137" s="497"/>
      <c r="J137" s="497"/>
      <c r="K137" s="497"/>
      <c r="L137" s="497"/>
      <c r="M137" s="497"/>
      <c r="N137" s="497"/>
      <c r="O137" s="497"/>
      <c r="P137" s="497"/>
      <c r="Q137" s="497"/>
      <c r="R137" s="497"/>
      <c r="S137" s="497"/>
      <c r="T137" s="497"/>
      <c r="U137" s="497"/>
      <c r="V137" s="497"/>
      <c r="W137" s="497"/>
      <c r="X137" s="497"/>
      <c r="Y137" s="497"/>
      <c r="Z137" s="497"/>
      <c r="AA137" s="497"/>
      <c r="AB137" s="497"/>
      <c r="AC137" s="497"/>
      <c r="AD137" s="497"/>
      <c r="AE137" s="497"/>
      <c r="AF137" s="497"/>
      <c r="AG137" s="497"/>
      <c r="AH137" s="497"/>
    </row>
    <row r="138" spans="2:35" s="264" customFormat="1" ht="14.4">
      <c r="B138" s="310" t="s">
        <v>137</v>
      </c>
      <c r="C138" s="311">
        <v>2025</v>
      </c>
      <c r="D138" s="311">
        <v>2026</v>
      </c>
      <c r="E138" s="311">
        <v>2027</v>
      </c>
      <c r="F138" s="311">
        <v>2028</v>
      </c>
      <c r="G138" s="311">
        <v>2029</v>
      </c>
      <c r="H138" s="311">
        <v>2030</v>
      </c>
      <c r="I138" s="311">
        <v>2031</v>
      </c>
      <c r="J138" s="311">
        <v>2032</v>
      </c>
      <c r="K138" s="311">
        <v>2033</v>
      </c>
      <c r="L138" s="311">
        <v>2034</v>
      </c>
      <c r="M138" s="311">
        <v>2035</v>
      </c>
      <c r="N138" s="311">
        <v>2036</v>
      </c>
      <c r="O138" s="311">
        <v>2037</v>
      </c>
      <c r="P138" s="311">
        <v>2038</v>
      </c>
      <c r="Q138" s="311">
        <v>2039</v>
      </c>
      <c r="R138" s="311">
        <v>2040</v>
      </c>
      <c r="S138" s="311">
        <v>2041</v>
      </c>
      <c r="T138" s="311">
        <v>2042</v>
      </c>
      <c r="U138" s="311">
        <v>2043</v>
      </c>
      <c r="V138" s="311">
        <v>2044</v>
      </c>
      <c r="W138" s="311">
        <v>2045</v>
      </c>
      <c r="X138" s="311">
        <v>2046</v>
      </c>
      <c r="Y138" s="311">
        <v>2047</v>
      </c>
      <c r="Z138" s="311">
        <v>2048</v>
      </c>
      <c r="AA138" s="311">
        <v>2049</v>
      </c>
      <c r="AB138" s="311">
        <v>2050</v>
      </c>
      <c r="AC138" s="311">
        <v>2051</v>
      </c>
      <c r="AD138" s="311">
        <v>2052</v>
      </c>
      <c r="AE138" s="311">
        <v>2053</v>
      </c>
      <c r="AF138" s="311">
        <v>2054</v>
      </c>
      <c r="AG138" s="311" t="s">
        <v>151</v>
      </c>
    </row>
    <row r="139" spans="2:35" s="264" customFormat="1" ht="14.4">
      <c r="B139" s="184" t="s">
        <v>138</v>
      </c>
      <c r="C139" s="333">
        <f t="shared" ref="C139:AG139" si="4">+C91/$AG$103</f>
        <v>0</v>
      </c>
      <c r="D139" s="333">
        <f t="shared" si="4"/>
        <v>1.6516081345447774E-3</v>
      </c>
      <c r="E139" s="333">
        <f t="shared" si="4"/>
        <v>1.6516081764189337E-3</v>
      </c>
      <c r="F139" s="333">
        <f t="shared" si="4"/>
        <v>3.2382045104454881E-3</v>
      </c>
      <c r="G139" s="333">
        <f t="shared" si="4"/>
        <v>4.7559458467541591E-3</v>
      </c>
      <c r="H139" s="333">
        <f t="shared" si="4"/>
        <v>4.7559458467541591E-3</v>
      </c>
      <c r="I139" s="333">
        <f t="shared" si="4"/>
        <v>4.7559458467541591E-3</v>
      </c>
      <c r="J139" s="333">
        <f t="shared" si="4"/>
        <v>3.1824565119383213E-3</v>
      </c>
      <c r="K139" s="333">
        <f t="shared" si="4"/>
        <v>3.1824565119383213E-3</v>
      </c>
      <c r="L139" s="333">
        <f t="shared" si="4"/>
        <v>1.6098060093655978E-3</v>
      </c>
      <c r="M139" s="333">
        <f t="shared" si="4"/>
        <v>1.7273182220106339E-3</v>
      </c>
      <c r="N139" s="333">
        <f t="shared" si="4"/>
        <v>1.7273182220106339E-3</v>
      </c>
      <c r="O139" s="333">
        <f t="shared" si="4"/>
        <v>1.7273182220106339E-3</v>
      </c>
      <c r="P139" s="333">
        <f t="shared" si="4"/>
        <v>1.7273182220106339E-3</v>
      </c>
      <c r="Q139" s="333">
        <f t="shared" si="4"/>
        <v>1.7273182220106339E-3</v>
      </c>
      <c r="R139" s="333">
        <f t="shared" si="4"/>
        <v>1.7273182220106339E-3</v>
      </c>
      <c r="S139" s="333">
        <f t="shared" si="4"/>
        <v>1.7273182220106339E-3</v>
      </c>
      <c r="T139" s="333">
        <f t="shared" si="4"/>
        <v>1.7273182220106339E-3</v>
      </c>
      <c r="U139" s="333">
        <f t="shared" si="4"/>
        <v>1.7273182195224001E-3</v>
      </c>
      <c r="V139" s="333">
        <f t="shared" si="4"/>
        <v>1.6901627225384427E-3</v>
      </c>
      <c r="W139" s="333">
        <f t="shared" si="4"/>
        <v>0</v>
      </c>
      <c r="X139" s="333">
        <f t="shared" si="4"/>
        <v>0</v>
      </c>
      <c r="Y139" s="333">
        <f t="shared" si="4"/>
        <v>0</v>
      </c>
      <c r="Z139" s="333">
        <f t="shared" si="4"/>
        <v>0</v>
      </c>
      <c r="AA139" s="333">
        <f t="shared" si="4"/>
        <v>0</v>
      </c>
      <c r="AB139" s="333">
        <f t="shared" si="4"/>
        <v>0</v>
      </c>
      <c r="AC139" s="333">
        <f t="shared" si="4"/>
        <v>0</v>
      </c>
      <c r="AD139" s="333">
        <f t="shared" si="4"/>
        <v>0</v>
      </c>
      <c r="AE139" s="333">
        <f t="shared" si="4"/>
        <v>0</v>
      </c>
      <c r="AF139" s="333">
        <f t="shared" si="4"/>
        <v>0</v>
      </c>
      <c r="AG139" s="333">
        <f t="shared" si="4"/>
        <v>4.6020004113059822E-2</v>
      </c>
    </row>
    <row r="140" spans="2:35" s="264" customFormat="1" ht="14.4">
      <c r="B140" s="184" t="s">
        <v>139</v>
      </c>
      <c r="C140" s="333">
        <f t="shared" ref="C140:AG140" si="5">+C92/$AG$103</f>
        <v>0</v>
      </c>
      <c r="D140" s="333">
        <f t="shared" si="5"/>
        <v>1.4046172220699921E-3</v>
      </c>
      <c r="E140" s="333">
        <f t="shared" si="5"/>
        <v>1.4046172220699921E-3</v>
      </c>
      <c r="F140" s="333">
        <f t="shared" si="5"/>
        <v>1.4046172220699921E-3</v>
      </c>
      <c r="G140" s="333">
        <f t="shared" si="5"/>
        <v>2.8420201971344702E-2</v>
      </c>
      <c r="H140" s="333">
        <f t="shared" si="5"/>
        <v>2.8420201971344702E-2</v>
      </c>
      <c r="I140" s="333">
        <f t="shared" si="5"/>
        <v>2.8433035982878677E-2</v>
      </c>
      <c r="J140" s="333">
        <f t="shared" si="5"/>
        <v>1.4174512336039694E-3</v>
      </c>
      <c r="K140" s="333">
        <f t="shared" si="5"/>
        <v>1.4174512336039694E-3</v>
      </c>
      <c r="L140" s="333">
        <f t="shared" si="5"/>
        <v>1.4174512336039694E-3</v>
      </c>
      <c r="M140" s="333">
        <f t="shared" si="5"/>
        <v>1.4174512336039694E-3</v>
      </c>
      <c r="N140" s="333">
        <f t="shared" si="5"/>
        <v>1.4174512336039694E-3</v>
      </c>
      <c r="O140" s="333">
        <f t="shared" si="5"/>
        <v>1.4174512336039694E-3</v>
      </c>
      <c r="P140" s="333">
        <f t="shared" si="5"/>
        <v>1.4174512336039694E-3</v>
      </c>
      <c r="Q140" s="333">
        <f t="shared" si="5"/>
        <v>1.4174512336039694E-3</v>
      </c>
      <c r="R140" s="333">
        <f t="shared" si="5"/>
        <v>1.4174512336039694E-3</v>
      </c>
      <c r="S140" s="333">
        <f t="shared" si="5"/>
        <v>1.3850325319048399E-3</v>
      </c>
      <c r="T140" s="333">
        <f t="shared" si="5"/>
        <v>7.8326038161474548E-4</v>
      </c>
      <c r="U140" s="333">
        <f t="shared" si="5"/>
        <v>7.8326038161474548E-4</v>
      </c>
      <c r="V140" s="333">
        <f t="shared" si="5"/>
        <v>5.3052015429195392E-4</v>
      </c>
      <c r="W140" s="333">
        <f t="shared" si="5"/>
        <v>5.3052014753805776E-4</v>
      </c>
      <c r="X140" s="333">
        <f t="shared" si="5"/>
        <v>5.1768614275797661E-4</v>
      </c>
      <c r="Y140" s="333">
        <f t="shared" si="5"/>
        <v>5.1768614275797661E-4</v>
      </c>
      <c r="Z140" s="333">
        <f t="shared" si="5"/>
        <v>5.1768614275797661E-4</v>
      </c>
      <c r="AA140" s="333">
        <f t="shared" si="5"/>
        <v>5.1768614275797661E-4</v>
      </c>
      <c r="AB140" s="333">
        <f t="shared" si="5"/>
        <v>0</v>
      </c>
      <c r="AC140" s="333">
        <f t="shared" si="5"/>
        <v>0</v>
      </c>
      <c r="AD140" s="333">
        <f t="shared" si="5"/>
        <v>0</v>
      </c>
      <c r="AE140" s="333">
        <f t="shared" si="5"/>
        <v>0</v>
      </c>
      <c r="AF140" s="333">
        <f t="shared" si="5"/>
        <v>0</v>
      </c>
      <c r="AG140" s="333">
        <f t="shared" si="5"/>
        <v>0.10832769086221009</v>
      </c>
    </row>
    <row r="141" spans="2:35" s="264" customFormat="1" ht="14.4">
      <c r="B141" s="184" t="s">
        <v>140</v>
      </c>
      <c r="C141" s="333">
        <f t="shared" ref="C141:AG141" si="6">+C93/$AG$103</f>
        <v>0</v>
      </c>
      <c r="D141" s="333">
        <f t="shared" si="6"/>
        <v>5.1831361242294068E-3</v>
      </c>
      <c r="E141" s="333">
        <f t="shared" si="6"/>
        <v>6.8405355748728906E-3</v>
      </c>
      <c r="F141" s="333">
        <f t="shared" si="6"/>
        <v>6.8405355829775655E-3</v>
      </c>
      <c r="G141" s="333">
        <f t="shared" si="6"/>
        <v>5.5025933990026504E-3</v>
      </c>
      <c r="H141" s="333">
        <f t="shared" si="6"/>
        <v>5.5025933990026504E-3</v>
      </c>
      <c r="I141" s="333">
        <f t="shared" si="6"/>
        <v>5.5025933518357143E-3</v>
      </c>
      <c r="J141" s="333">
        <f t="shared" si="6"/>
        <v>5.3207584089727689E-3</v>
      </c>
      <c r="K141" s="333">
        <f t="shared" si="6"/>
        <v>3.7481075669033651E-3</v>
      </c>
      <c r="L141" s="333">
        <f t="shared" si="6"/>
        <v>3.7481075669033651E-3</v>
      </c>
      <c r="M141" s="333">
        <f t="shared" si="6"/>
        <v>3.2209844105812679E-3</v>
      </c>
      <c r="N141" s="333">
        <f t="shared" si="6"/>
        <v>3.2209844225804742E-3</v>
      </c>
      <c r="O141" s="333">
        <f t="shared" si="6"/>
        <v>2.9879711064455818E-3</v>
      </c>
      <c r="P141" s="333">
        <f t="shared" si="6"/>
        <v>2.7978998921021807E-3</v>
      </c>
      <c r="Q141" s="333">
        <f t="shared" si="6"/>
        <v>1.6485357590827557E-3</v>
      </c>
      <c r="R141" s="333">
        <f t="shared" si="6"/>
        <v>2.0789462211679972E-4</v>
      </c>
      <c r="S141" s="333">
        <f t="shared" si="6"/>
        <v>2.0789462211679972E-4</v>
      </c>
      <c r="T141" s="333">
        <f t="shared" si="6"/>
        <v>2.0789462211679972E-4</v>
      </c>
      <c r="U141" s="333">
        <f t="shared" si="6"/>
        <v>2.0789462211679972E-4</v>
      </c>
      <c r="V141" s="333">
        <f t="shared" si="6"/>
        <v>2.0789462211679972E-4</v>
      </c>
      <c r="W141" s="333">
        <f t="shared" si="6"/>
        <v>8.800854505195238E-2</v>
      </c>
      <c r="X141" s="333">
        <f t="shared" si="6"/>
        <v>0</v>
      </c>
      <c r="Y141" s="333">
        <f t="shared" si="6"/>
        <v>0</v>
      </c>
      <c r="Z141" s="333">
        <f t="shared" si="6"/>
        <v>0</v>
      </c>
      <c r="AA141" s="333">
        <f t="shared" si="6"/>
        <v>0</v>
      </c>
      <c r="AB141" s="333">
        <f t="shared" si="6"/>
        <v>0</v>
      </c>
      <c r="AC141" s="333">
        <f t="shared" si="6"/>
        <v>0</v>
      </c>
      <c r="AD141" s="333">
        <f t="shared" si="6"/>
        <v>0</v>
      </c>
      <c r="AE141" s="333">
        <f t="shared" si="6"/>
        <v>0</v>
      </c>
      <c r="AF141" s="333">
        <f t="shared" si="6"/>
        <v>0</v>
      </c>
      <c r="AG141" s="333">
        <f t="shared" si="6"/>
        <v>0.15111335472802903</v>
      </c>
    </row>
    <row r="142" spans="2:35" s="264" customFormat="1" ht="14.4">
      <c r="B142" s="184" t="s">
        <v>141</v>
      </c>
      <c r="C142" s="333">
        <f t="shared" ref="C142:AG142" si="7">+C94/$AG$103</f>
        <v>0</v>
      </c>
      <c r="D142" s="333">
        <f t="shared" si="7"/>
        <v>1.9503575846573191E-3</v>
      </c>
      <c r="E142" s="333">
        <f t="shared" si="7"/>
        <v>1.9503575846573191E-3</v>
      </c>
      <c r="F142" s="333">
        <f t="shared" si="7"/>
        <v>2.1944939538846536E-3</v>
      </c>
      <c r="G142" s="333">
        <f t="shared" si="7"/>
        <v>2.1944939538846536E-3</v>
      </c>
      <c r="H142" s="333">
        <f t="shared" si="7"/>
        <v>2.1944939538846536E-3</v>
      </c>
      <c r="I142" s="333">
        <f t="shared" si="7"/>
        <v>2.1944939538846536E-3</v>
      </c>
      <c r="J142" s="333">
        <f t="shared" si="7"/>
        <v>3.5963974890478041E-2</v>
      </c>
      <c r="K142" s="333">
        <f t="shared" si="7"/>
        <v>3.5963974890478041E-2</v>
      </c>
      <c r="L142" s="333">
        <f t="shared" si="7"/>
        <v>3.5963974890478041E-2</v>
      </c>
      <c r="M142" s="333">
        <f t="shared" si="7"/>
        <v>2.1944939538846536E-3</v>
      </c>
      <c r="N142" s="333">
        <f t="shared" si="7"/>
        <v>2.1944939578803961E-3</v>
      </c>
      <c r="O142" s="333">
        <f t="shared" si="7"/>
        <v>2.0994090707077062E-3</v>
      </c>
      <c r="P142" s="333">
        <f t="shared" si="7"/>
        <v>1.0300748778476637E-3</v>
      </c>
      <c r="Q142" s="333">
        <f t="shared" si="7"/>
        <v>1.6413859177319436E-3</v>
      </c>
      <c r="R142" s="333">
        <f t="shared" si="7"/>
        <v>9.9519186853887481E-4</v>
      </c>
      <c r="S142" s="333">
        <f t="shared" si="7"/>
        <v>3.0786365767253136E-4</v>
      </c>
      <c r="T142" s="333">
        <f t="shared" si="7"/>
        <v>3.1276966557514221E-4</v>
      </c>
      <c r="U142" s="333">
        <f t="shared" si="7"/>
        <v>3.3812215998593971E-2</v>
      </c>
      <c r="V142" s="333">
        <f t="shared" si="7"/>
        <v>6.7581696935187355E-2</v>
      </c>
      <c r="W142" s="333">
        <f t="shared" si="7"/>
        <v>4.2735062000580949E-5</v>
      </c>
      <c r="X142" s="333">
        <f t="shared" si="7"/>
        <v>4.2735062000580949E-5</v>
      </c>
      <c r="Y142" s="333">
        <f t="shared" si="7"/>
        <v>4.3573004392749196E-5</v>
      </c>
      <c r="Z142" s="333">
        <f t="shared" si="7"/>
        <v>0</v>
      </c>
      <c r="AA142" s="333">
        <f t="shared" si="7"/>
        <v>0</v>
      </c>
      <c r="AB142" s="333">
        <f t="shared" si="7"/>
        <v>0</v>
      </c>
      <c r="AC142" s="333">
        <f t="shared" si="7"/>
        <v>0</v>
      </c>
      <c r="AD142" s="333">
        <f t="shared" si="7"/>
        <v>0</v>
      </c>
      <c r="AE142" s="333">
        <f t="shared" si="7"/>
        <v>0</v>
      </c>
      <c r="AF142" s="333">
        <f t="shared" si="7"/>
        <v>0</v>
      </c>
      <c r="AG142" s="333">
        <f t="shared" si="7"/>
        <v>0.2328692546883015</v>
      </c>
    </row>
    <row r="143" spans="2:35" s="264" customFormat="1" ht="14.4">
      <c r="B143" s="184" t="s">
        <v>142</v>
      </c>
      <c r="C143" s="333">
        <f t="shared" ref="C143:AG143" si="8">+C95/$AG$103</f>
        <v>0</v>
      </c>
      <c r="D143" s="333">
        <f t="shared" si="8"/>
        <v>1.5230529804146455E-3</v>
      </c>
      <c r="E143" s="333">
        <f t="shared" si="8"/>
        <v>3.481047003462676E-3</v>
      </c>
      <c r="F143" s="333">
        <f t="shared" si="8"/>
        <v>3.481047003462676E-3</v>
      </c>
      <c r="G143" s="333">
        <f t="shared" si="8"/>
        <v>3.3962215192662941E-3</v>
      </c>
      <c r="H143" s="333">
        <f t="shared" si="8"/>
        <v>3.3854976970832517E-3</v>
      </c>
      <c r="I143" s="333">
        <f t="shared" si="8"/>
        <v>3.3854976970832517E-3</v>
      </c>
      <c r="J143" s="333">
        <f t="shared" si="8"/>
        <v>3.3854976970832517E-3</v>
      </c>
      <c r="K143" s="333">
        <f t="shared" si="8"/>
        <v>1.812847221048005E-3</v>
      </c>
      <c r="L143" s="333">
        <f t="shared" si="8"/>
        <v>1.812847221048005E-3</v>
      </c>
      <c r="M143" s="333">
        <f t="shared" si="8"/>
        <v>1.812847221048005E-3</v>
      </c>
      <c r="N143" s="333">
        <f t="shared" si="8"/>
        <v>1.812847221048005E-3</v>
      </c>
      <c r="O143" s="333">
        <f t="shared" si="8"/>
        <v>1.812847221048005E-3</v>
      </c>
      <c r="P143" s="333">
        <f t="shared" si="8"/>
        <v>1.812847221048005E-3</v>
      </c>
      <c r="Q143" s="333">
        <f t="shared" si="8"/>
        <v>1.812847221048005E-3</v>
      </c>
      <c r="R143" s="333">
        <f t="shared" si="8"/>
        <v>9.3667249165934718E-4</v>
      </c>
      <c r="S143" s="333">
        <f t="shared" si="8"/>
        <v>7.4966200307678742E-4</v>
      </c>
      <c r="T143" s="333">
        <f t="shared" si="8"/>
        <v>3.6431845606400387E-4</v>
      </c>
      <c r="U143" s="333">
        <f t="shared" si="8"/>
        <v>3.6431845606400387E-4</v>
      </c>
      <c r="V143" s="333">
        <f t="shared" si="8"/>
        <v>3.6431845606400387E-4</v>
      </c>
      <c r="W143" s="333">
        <f t="shared" si="8"/>
        <v>3.6431845606400387E-4</v>
      </c>
      <c r="X143" s="333">
        <f t="shared" si="8"/>
        <v>3.6431845606400387E-4</v>
      </c>
      <c r="Y143" s="333">
        <f t="shared" si="8"/>
        <v>3.6431845606400387E-4</v>
      </c>
      <c r="Z143" s="333">
        <f t="shared" si="8"/>
        <v>3.6431845606400387E-4</v>
      </c>
      <c r="AA143" s="333">
        <f t="shared" si="8"/>
        <v>3.6431845606400387E-4</v>
      </c>
      <c r="AB143" s="333">
        <f t="shared" si="8"/>
        <v>3.6431845606400387E-4</v>
      </c>
      <c r="AC143" s="333">
        <f t="shared" si="8"/>
        <v>3.6431845606400387E-4</v>
      </c>
      <c r="AD143" s="333">
        <f t="shared" si="8"/>
        <v>3.6431845606400387E-4</v>
      </c>
      <c r="AE143" s="333">
        <f t="shared" si="8"/>
        <v>3.6431845673939346E-4</v>
      </c>
      <c r="AF143" s="333">
        <f t="shared" si="8"/>
        <v>3.4242253669705696E-4</v>
      </c>
      <c r="AG143" s="333">
        <f t="shared" si="8"/>
        <v>4.1128370650068739E-2</v>
      </c>
    </row>
    <row r="144" spans="2:35" s="264" customFormat="1" ht="14.4">
      <c r="B144" s="184" t="s">
        <v>143</v>
      </c>
      <c r="C144" s="333">
        <f t="shared" ref="C144:AG144" si="9">+C96/$AG$103</f>
        <v>0</v>
      </c>
      <c r="D144" s="333">
        <f t="shared" si="9"/>
        <v>2.5229292626168546E-3</v>
      </c>
      <c r="E144" s="333">
        <f t="shared" si="9"/>
        <v>3.9862178086561926E-3</v>
      </c>
      <c r="F144" s="333">
        <f t="shared" si="9"/>
        <v>3.9862178086561926E-3</v>
      </c>
      <c r="G144" s="333">
        <f t="shared" si="9"/>
        <v>3.3045235594124575E-3</v>
      </c>
      <c r="H144" s="333">
        <f t="shared" si="9"/>
        <v>3.3242259139308161E-3</v>
      </c>
      <c r="I144" s="333">
        <f t="shared" si="9"/>
        <v>3.3242259139308161E-3</v>
      </c>
      <c r="J144" s="333">
        <f t="shared" si="9"/>
        <v>3.3242259139308161E-3</v>
      </c>
      <c r="K144" s="333">
        <f t="shared" si="9"/>
        <v>3.3033402936827241E-3</v>
      </c>
      <c r="L144" s="333">
        <f t="shared" si="9"/>
        <v>3.303340659716881E-3</v>
      </c>
      <c r="M144" s="333">
        <f t="shared" si="9"/>
        <v>2.575771178916698E-3</v>
      </c>
      <c r="N144" s="333">
        <f t="shared" si="9"/>
        <v>2.575771178916698E-3</v>
      </c>
      <c r="O144" s="333">
        <f t="shared" si="9"/>
        <v>2.5663712250717612E-3</v>
      </c>
      <c r="P144" s="333">
        <f t="shared" si="9"/>
        <v>2.4868854502216589E-3</v>
      </c>
      <c r="Q144" s="333">
        <f t="shared" si="9"/>
        <v>2.4868854502216589E-3</v>
      </c>
      <c r="R144" s="333">
        <f t="shared" si="9"/>
        <v>2.4868854569755549E-3</v>
      </c>
      <c r="S144" s="333">
        <f t="shared" si="9"/>
        <v>2.4233538046760346E-3</v>
      </c>
      <c r="T144" s="333">
        <f t="shared" si="9"/>
        <v>9.6006525449720333E-4</v>
      </c>
      <c r="U144" s="333">
        <f t="shared" si="9"/>
        <v>9.6006525449720333E-4</v>
      </c>
      <c r="V144" s="333">
        <f t="shared" si="9"/>
        <v>9.6006525449720333E-4</v>
      </c>
      <c r="W144" s="333">
        <f t="shared" si="9"/>
        <v>1.149838932279819E-4</v>
      </c>
      <c r="X144" s="333">
        <f t="shared" si="9"/>
        <v>1.149838932279819E-4</v>
      </c>
      <c r="Y144" s="333">
        <f t="shared" si="9"/>
        <v>1.149838932279819E-4</v>
      </c>
      <c r="Z144" s="333">
        <f t="shared" si="9"/>
        <v>1.149838932279819E-4</v>
      </c>
      <c r="AA144" s="333">
        <f t="shared" si="9"/>
        <v>1.0088872260660887E-4</v>
      </c>
      <c r="AB144" s="333">
        <f t="shared" si="9"/>
        <v>1.0088872260660887E-4</v>
      </c>
      <c r="AC144" s="333">
        <f t="shared" si="9"/>
        <v>1.0088872260660887E-4</v>
      </c>
      <c r="AD144" s="333">
        <f t="shared" si="9"/>
        <v>1.0088872260660887E-4</v>
      </c>
      <c r="AE144" s="333">
        <f t="shared" si="9"/>
        <v>1.0088872260660887E-4</v>
      </c>
      <c r="AF144" s="333">
        <f t="shared" si="9"/>
        <v>1.0088872260660887E-4</v>
      </c>
      <c r="AG144" s="333">
        <f t="shared" si="9"/>
        <v>5.1926634551577013E-2</v>
      </c>
    </row>
    <row r="145" spans="2:35" s="264" customFormat="1" ht="14.4">
      <c r="B145" s="184" t="s">
        <v>144</v>
      </c>
      <c r="C145" s="333">
        <f t="shared" ref="C145:AG145" si="10">+C97/$AG$103</f>
        <v>0</v>
      </c>
      <c r="D145" s="333">
        <f t="shared" si="10"/>
        <v>1.6516081345447774E-3</v>
      </c>
      <c r="E145" s="333">
        <f t="shared" si="10"/>
        <v>1.6106448342880287E-3</v>
      </c>
      <c r="F145" s="333">
        <f t="shared" si="10"/>
        <v>4.7559458467541591E-3</v>
      </c>
      <c r="G145" s="333">
        <f t="shared" si="10"/>
        <v>4.7559458467541591E-3</v>
      </c>
      <c r="H145" s="333">
        <f t="shared" si="10"/>
        <v>4.7559458467541591E-3</v>
      </c>
      <c r="I145" s="333">
        <f t="shared" si="10"/>
        <v>4.7559458467541591E-3</v>
      </c>
      <c r="J145" s="333">
        <f t="shared" si="10"/>
        <v>3.1824565119383213E-3</v>
      </c>
      <c r="K145" s="333">
        <f t="shared" si="10"/>
        <v>3.1824565155986625E-3</v>
      </c>
      <c r="L145" s="333">
        <f t="shared" si="10"/>
        <v>1.7273182220106339E-3</v>
      </c>
      <c r="M145" s="333">
        <f t="shared" si="10"/>
        <v>1.7273182220106339E-3</v>
      </c>
      <c r="N145" s="333">
        <f t="shared" si="10"/>
        <v>1.7273182220106339E-3</v>
      </c>
      <c r="O145" s="333">
        <f t="shared" si="10"/>
        <v>1.7273182220106339E-3</v>
      </c>
      <c r="P145" s="333">
        <f t="shared" si="10"/>
        <v>1.7273182220106339E-3</v>
      </c>
      <c r="Q145" s="333">
        <f t="shared" si="10"/>
        <v>1.7273182220106339E-3</v>
      </c>
      <c r="R145" s="333">
        <f t="shared" si="10"/>
        <v>1.7273182220106339E-3</v>
      </c>
      <c r="S145" s="333">
        <f t="shared" si="10"/>
        <v>1.7273182220106339E-3</v>
      </c>
      <c r="T145" s="333">
        <f t="shared" si="10"/>
        <v>1.7273182220106339E-3</v>
      </c>
      <c r="U145" s="333">
        <f t="shared" si="10"/>
        <v>1.6901627225384427E-3</v>
      </c>
      <c r="V145" s="333">
        <f t="shared" si="10"/>
        <v>0</v>
      </c>
      <c r="W145" s="333">
        <f t="shared" si="10"/>
        <v>0</v>
      </c>
      <c r="X145" s="333">
        <f t="shared" si="10"/>
        <v>0</v>
      </c>
      <c r="Y145" s="333">
        <f t="shared" si="10"/>
        <v>0</v>
      </c>
      <c r="Z145" s="333">
        <f t="shared" si="10"/>
        <v>0</v>
      </c>
      <c r="AA145" s="333">
        <f t="shared" si="10"/>
        <v>0</v>
      </c>
      <c r="AB145" s="333">
        <f t="shared" si="10"/>
        <v>0</v>
      </c>
      <c r="AC145" s="333">
        <f t="shared" si="10"/>
        <v>0</v>
      </c>
      <c r="AD145" s="333">
        <f t="shared" si="10"/>
        <v>0</v>
      </c>
      <c r="AE145" s="333">
        <f t="shared" si="10"/>
        <v>0</v>
      </c>
      <c r="AF145" s="333">
        <f t="shared" si="10"/>
        <v>0</v>
      </c>
      <c r="AG145" s="333">
        <f t="shared" si="10"/>
        <v>4.5886976104020559E-2</v>
      </c>
    </row>
    <row r="146" spans="2:35" s="264" customFormat="1" ht="14.4">
      <c r="B146" s="184" t="s">
        <v>145</v>
      </c>
      <c r="C146" s="333">
        <f t="shared" ref="C146:AG146" si="11">+C98/$AG$103</f>
        <v>1.4309872207936302E-3</v>
      </c>
      <c r="D146" s="333">
        <f t="shared" si="11"/>
        <v>1.4046172220699921E-3</v>
      </c>
      <c r="E146" s="333">
        <f t="shared" si="11"/>
        <v>1.4046172220699921E-3</v>
      </c>
      <c r="F146" s="333">
        <f t="shared" si="11"/>
        <v>1.4046172220699921E-3</v>
      </c>
      <c r="G146" s="333">
        <f t="shared" si="11"/>
        <v>1.4046172220699921E-3</v>
      </c>
      <c r="H146" s="333">
        <f t="shared" si="11"/>
        <v>1.4174512336039694E-3</v>
      </c>
      <c r="I146" s="333">
        <f t="shared" si="11"/>
        <v>1.4174512336039694E-3</v>
      </c>
      <c r="J146" s="333">
        <f t="shared" si="11"/>
        <v>1.4174512336039694E-3</v>
      </c>
      <c r="K146" s="333">
        <f t="shared" si="11"/>
        <v>1.4174512336039694E-3</v>
      </c>
      <c r="L146" s="333">
        <f t="shared" si="11"/>
        <v>1.4174512336039694E-3</v>
      </c>
      <c r="M146" s="333">
        <f t="shared" si="11"/>
        <v>1.4174512336039694E-3</v>
      </c>
      <c r="N146" s="333">
        <f t="shared" si="11"/>
        <v>1.4174512336039694E-3</v>
      </c>
      <c r="O146" s="333">
        <f t="shared" si="11"/>
        <v>1.4174512336039694E-3</v>
      </c>
      <c r="P146" s="333">
        <f t="shared" si="11"/>
        <v>1.4174512336039694E-3</v>
      </c>
      <c r="Q146" s="333">
        <f t="shared" si="11"/>
        <v>1.4174512336039694E-3</v>
      </c>
      <c r="R146" s="333">
        <f t="shared" si="11"/>
        <v>1.4174512336039694E-3</v>
      </c>
      <c r="S146" s="333">
        <f t="shared" si="11"/>
        <v>7.8326038161474548E-4</v>
      </c>
      <c r="T146" s="333">
        <f t="shared" si="11"/>
        <v>7.8326038161474548E-4</v>
      </c>
      <c r="U146" s="333">
        <f t="shared" si="11"/>
        <v>7.8326037267783415E-4</v>
      </c>
      <c r="V146" s="333">
        <f t="shared" si="11"/>
        <v>5.3052015429195392E-4</v>
      </c>
      <c r="W146" s="333">
        <f t="shared" si="11"/>
        <v>5.1768614275797661E-4</v>
      </c>
      <c r="X146" s="333">
        <f t="shared" si="11"/>
        <v>5.1768614275797661E-4</v>
      </c>
      <c r="Y146" s="333">
        <f t="shared" si="11"/>
        <v>5.1768614275797661E-4</v>
      </c>
      <c r="Z146" s="333">
        <f t="shared" si="11"/>
        <v>5.1768614275797661E-4</v>
      </c>
      <c r="AA146" s="333">
        <f t="shared" si="11"/>
        <v>4.8790146057190126E-4</v>
      </c>
      <c r="AB146" s="333">
        <f t="shared" si="11"/>
        <v>0</v>
      </c>
      <c r="AC146" s="333">
        <f t="shared" si="11"/>
        <v>0</v>
      </c>
      <c r="AD146" s="333">
        <f t="shared" si="11"/>
        <v>0</v>
      </c>
      <c r="AE146" s="333">
        <f t="shared" si="11"/>
        <v>0</v>
      </c>
      <c r="AF146" s="333">
        <f t="shared" si="11"/>
        <v>0</v>
      </c>
      <c r="AG146" s="333">
        <f t="shared" si="11"/>
        <v>2.8080367000520357E-2</v>
      </c>
    </row>
    <row r="147" spans="2:35" s="264" customFormat="1" ht="14.4">
      <c r="B147" s="184" t="s">
        <v>146</v>
      </c>
      <c r="C147" s="333">
        <f t="shared" ref="C147:AG147" si="12">+C99/$AG$103</f>
        <v>9.2853970541098684E-3</v>
      </c>
      <c r="D147" s="333">
        <f t="shared" si="12"/>
        <v>6.8405355748728906E-3</v>
      </c>
      <c r="E147" s="333">
        <f t="shared" si="12"/>
        <v>6.8405355748728906E-3</v>
      </c>
      <c r="F147" s="333">
        <f t="shared" si="12"/>
        <v>5.6319646188409392E-3</v>
      </c>
      <c r="G147" s="333">
        <f t="shared" si="12"/>
        <v>5.5025933990026504E-3</v>
      </c>
      <c r="H147" s="333">
        <f t="shared" si="12"/>
        <v>5.5025933990026504E-3</v>
      </c>
      <c r="I147" s="333">
        <f t="shared" si="12"/>
        <v>5.320758042938612E-3</v>
      </c>
      <c r="J147" s="333">
        <f t="shared" si="12"/>
        <v>3.7481075669033651E-3</v>
      </c>
      <c r="K147" s="333">
        <f t="shared" si="12"/>
        <v>3.7481075669033651E-3</v>
      </c>
      <c r="L147" s="333">
        <f t="shared" si="12"/>
        <v>3.7481075735691476E-3</v>
      </c>
      <c r="M147" s="333">
        <f t="shared" si="12"/>
        <v>3.2209844105812679E-3</v>
      </c>
      <c r="N147" s="333">
        <f t="shared" si="12"/>
        <v>2.9879711064455818E-3</v>
      </c>
      <c r="O147" s="333">
        <f t="shared" si="12"/>
        <v>2.7978998896139471E-3</v>
      </c>
      <c r="P147" s="333">
        <f t="shared" si="12"/>
        <v>1.6485357446743905E-3</v>
      </c>
      <c r="Q147" s="333">
        <f t="shared" si="12"/>
        <v>2.0789462211679972E-4</v>
      </c>
      <c r="R147" s="333">
        <f t="shared" si="12"/>
        <v>2.0789462211679972E-4</v>
      </c>
      <c r="S147" s="333">
        <f t="shared" si="12"/>
        <v>2.0789462211679972E-4</v>
      </c>
      <c r="T147" s="333">
        <f t="shared" si="12"/>
        <v>2.0789462211679972E-4</v>
      </c>
      <c r="U147" s="333">
        <f t="shared" si="12"/>
        <v>2.0789462211679972E-4</v>
      </c>
      <c r="V147" s="333">
        <f t="shared" si="12"/>
        <v>2.0789462211679972E-4</v>
      </c>
      <c r="W147" s="333">
        <f t="shared" si="12"/>
        <v>0</v>
      </c>
      <c r="X147" s="333">
        <f t="shared" si="12"/>
        <v>0</v>
      </c>
      <c r="Y147" s="333">
        <f t="shared" si="12"/>
        <v>0</v>
      </c>
      <c r="Z147" s="333">
        <f t="shared" si="12"/>
        <v>0</v>
      </c>
      <c r="AA147" s="333">
        <f t="shared" si="12"/>
        <v>0</v>
      </c>
      <c r="AB147" s="333">
        <f t="shared" si="12"/>
        <v>0</v>
      </c>
      <c r="AC147" s="333">
        <f t="shared" si="12"/>
        <v>0</v>
      </c>
      <c r="AD147" s="333">
        <f t="shared" si="12"/>
        <v>0</v>
      </c>
      <c r="AE147" s="333">
        <f t="shared" si="12"/>
        <v>0</v>
      </c>
      <c r="AF147" s="333">
        <f t="shared" si="12"/>
        <v>0</v>
      </c>
      <c r="AG147" s="333">
        <f t="shared" si="12"/>
        <v>6.8071459255032357E-2</v>
      </c>
    </row>
    <row r="148" spans="2:35" s="264" customFormat="1" ht="14.4">
      <c r="B148" s="184" t="s">
        <v>147</v>
      </c>
      <c r="C148" s="333">
        <f t="shared" ref="C148:AG148" si="13">+C100/$AG$103</f>
        <v>1.9503575846573191E-3</v>
      </c>
      <c r="D148" s="333">
        <f t="shared" si="13"/>
        <v>1.9503575846573191E-3</v>
      </c>
      <c r="E148" s="333">
        <f t="shared" si="13"/>
        <v>2.2494031238090477E-3</v>
      </c>
      <c r="F148" s="333">
        <f t="shared" si="13"/>
        <v>2.1944939538846536E-3</v>
      </c>
      <c r="G148" s="333">
        <f t="shared" si="13"/>
        <v>2.1944939538846536E-3</v>
      </c>
      <c r="H148" s="333">
        <f t="shared" si="13"/>
        <v>2.1944939538846536E-3</v>
      </c>
      <c r="I148" s="333">
        <f t="shared" si="13"/>
        <v>2.1944939538846536E-3</v>
      </c>
      <c r="J148" s="333">
        <f t="shared" si="13"/>
        <v>2.1944939538846536E-3</v>
      </c>
      <c r="K148" s="333">
        <f t="shared" si="13"/>
        <v>2.1944939538846536E-3</v>
      </c>
      <c r="L148" s="333">
        <f t="shared" si="13"/>
        <v>2.1944939538846536E-3</v>
      </c>
      <c r="M148" s="333">
        <f t="shared" si="13"/>
        <v>2.1944939538846536E-3</v>
      </c>
      <c r="N148" s="333">
        <f t="shared" si="13"/>
        <v>2.0994090774616022E-3</v>
      </c>
      <c r="O148" s="333">
        <f t="shared" si="13"/>
        <v>1.8003635383098734E-3</v>
      </c>
      <c r="P148" s="333">
        <f t="shared" si="13"/>
        <v>1.0300748778476637E-3</v>
      </c>
      <c r="Q148" s="333">
        <f t="shared" si="13"/>
        <v>1.0173731562290868E-3</v>
      </c>
      <c r="R148" s="333">
        <f t="shared" si="13"/>
        <v>1.0073645655737746E-3</v>
      </c>
      <c r="S148" s="333">
        <f t="shared" si="13"/>
        <v>3.0786365767253136E-4</v>
      </c>
      <c r="T148" s="333">
        <f t="shared" si="13"/>
        <v>4.2735062000580949E-5</v>
      </c>
      <c r="U148" s="333">
        <f t="shared" si="13"/>
        <v>4.2735062000580949E-5</v>
      </c>
      <c r="V148" s="333">
        <f t="shared" si="13"/>
        <v>4.2735062000580949E-5</v>
      </c>
      <c r="W148" s="333">
        <f t="shared" si="13"/>
        <v>4.2735062000580949E-5</v>
      </c>
      <c r="X148" s="333">
        <f t="shared" si="13"/>
        <v>4.2735062000580949E-5</v>
      </c>
      <c r="Y148" s="333">
        <f t="shared" si="13"/>
        <v>0</v>
      </c>
      <c r="Z148" s="333">
        <f t="shared" si="13"/>
        <v>0</v>
      </c>
      <c r="AA148" s="333">
        <f t="shared" si="13"/>
        <v>0</v>
      </c>
      <c r="AB148" s="333">
        <f t="shared" si="13"/>
        <v>0</v>
      </c>
      <c r="AC148" s="333">
        <f t="shared" si="13"/>
        <v>0</v>
      </c>
      <c r="AD148" s="333">
        <f t="shared" si="13"/>
        <v>0</v>
      </c>
      <c r="AE148" s="333">
        <f t="shared" si="13"/>
        <v>0</v>
      </c>
      <c r="AF148" s="333">
        <f t="shared" si="13"/>
        <v>0</v>
      </c>
      <c r="AG148" s="333">
        <f t="shared" si="13"/>
        <v>3.1182194107298337E-2</v>
      </c>
    </row>
    <row r="149" spans="2:35" s="264" customFormat="1" ht="14.4">
      <c r="B149" s="184" t="s">
        <v>148</v>
      </c>
      <c r="C149" s="333">
        <f t="shared" ref="C149:AG149" si="14">+C101/$AG$103</f>
        <v>1.5011570610476985E-3</v>
      </c>
      <c r="D149" s="333">
        <f t="shared" si="14"/>
        <v>1.5230529804146455E-3</v>
      </c>
      <c r="E149" s="333">
        <f t="shared" si="14"/>
        <v>3.481047003462676E-3</v>
      </c>
      <c r="F149" s="333">
        <f t="shared" si="14"/>
        <v>3.481047003462676E-3</v>
      </c>
      <c r="G149" s="333">
        <f t="shared" si="14"/>
        <v>3.4659053888937666E-3</v>
      </c>
      <c r="H149" s="333">
        <f t="shared" si="14"/>
        <v>3.3854976970832517E-3</v>
      </c>
      <c r="I149" s="333">
        <f t="shared" si="14"/>
        <v>3.3854976970832517E-3</v>
      </c>
      <c r="J149" s="333">
        <f t="shared" si="14"/>
        <v>3.3854980631174095E-3</v>
      </c>
      <c r="K149" s="333">
        <f t="shared" si="14"/>
        <v>1.812847221048005E-3</v>
      </c>
      <c r="L149" s="333">
        <f t="shared" si="14"/>
        <v>1.812847221048005E-3</v>
      </c>
      <c r="M149" s="333">
        <f t="shared" si="14"/>
        <v>1.812847221048005E-3</v>
      </c>
      <c r="N149" s="333">
        <f t="shared" si="14"/>
        <v>1.812847221048005E-3</v>
      </c>
      <c r="O149" s="333">
        <f t="shared" si="14"/>
        <v>1.812847221048005E-3</v>
      </c>
      <c r="P149" s="333">
        <f t="shared" si="14"/>
        <v>1.812847221048005E-3</v>
      </c>
      <c r="Q149" s="333">
        <f t="shared" si="14"/>
        <v>1.8128472373826821E-3</v>
      </c>
      <c r="R149" s="333">
        <f t="shared" si="14"/>
        <v>9.3667249663581488E-4</v>
      </c>
      <c r="S149" s="333">
        <f t="shared" si="14"/>
        <v>7.4966200307678742E-4</v>
      </c>
      <c r="T149" s="333">
        <f t="shared" si="14"/>
        <v>3.6431845606400387E-4</v>
      </c>
      <c r="U149" s="333">
        <f t="shared" si="14"/>
        <v>3.6431845606400387E-4</v>
      </c>
      <c r="V149" s="333">
        <f t="shared" si="14"/>
        <v>3.6431845606400387E-4</v>
      </c>
      <c r="W149" s="333">
        <f t="shared" si="14"/>
        <v>3.6431845606400387E-4</v>
      </c>
      <c r="X149" s="333">
        <f t="shared" si="14"/>
        <v>3.6431845606400387E-4</v>
      </c>
      <c r="Y149" s="333">
        <f t="shared" si="14"/>
        <v>3.6431845606400387E-4</v>
      </c>
      <c r="Z149" s="333">
        <f t="shared" si="14"/>
        <v>3.6431845606400387E-4</v>
      </c>
      <c r="AA149" s="333">
        <f t="shared" si="14"/>
        <v>3.6431845606400387E-4</v>
      </c>
      <c r="AB149" s="333">
        <f t="shared" si="14"/>
        <v>3.6431845606400387E-4</v>
      </c>
      <c r="AC149" s="333">
        <f t="shared" si="14"/>
        <v>3.6431845606400387E-4</v>
      </c>
      <c r="AD149" s="333">
        <f t="shared" si="14"/>
        <v>3.4133799392657392E-2</v>
      </c>
      <c r="AE149" s="333">
        <f t="shared" si="14"/>
        <v>3.4111903473290447E-2</v>
      </c>
      <c r="AF149" s="333">
        <f t="shared" si="14"/>
        <v>3.417066237012012E-2</v>
      </c>
      <c r="AG149" s="333">
        <f t="shared" si="14"/>
        <v>0.14404451775465668</v>
      </c>
    </row>
    <row r="150" spans="2:35" s="264" customFormat="1" ht="14.4">
      <c r="B150" s="184" t="s">
        <v>149</v>
      </c>
      <c r="C150" s="333">
        <f t="shared" ref="C150:AG150" si="15">+C102/$AG$103</f>
        <v>2.5229292626168546E-3</v>
      </c>
      <c r="D150" s="333">
        <f t="shared" si="15"/>
        <v>2.5229292626168546E-3</v>
      </c>
      <c r="E150" s="333">
        <f t="shared" si="15"/>
        <v>3.9862178086561926E-3</v>
      </c>
      <c r="F150" s="333">
        <f t="shared" si="15"/>
        <v>3.2904283887910842E-3</v>
      </c>
      <c r="G150" s="333">
        <f t="shared" si="15"/>
        <v>3.3242259139308161E-3</v>
      </c>
      <c r="H150" s="333">
        <f t="shared" si="15"/>
        <v>3.3242259139308161E-3</v>
      </c>
      <c r="I150" s="333">
        <f t="shared" si="15"/>
        <v>3.3242259139308161E-3</v>
      </c>
      <c r="J150" s="333">
        <f t="shared" si="15"/>
        <v>3.3242773757908334E-3</v>
      </c>
      <c r="K150" s="333">
        <f t="shared" si="15"/>
        <v>3.3033402936827241E-3</v>
      </c>
      <c r="L150" s="333">
        <f t="shared" si="15"/>
        <v>2.575771178916698E-3</v>
      </c>
      <c r="M150" s="333">
        <f t="shared" si="15"/>
        <v>2.575771178916698E-3</v>
      </c>
      <c r="N150" s="333">
        <f t="shared" si="15"/>
        <v>2.575771178916698E-3</v>
      </c>
      <c r="O150" s="333">
        <f t="shared" si="15"/>
        <v>2.4868854502216589E-3</v>
      </c>
      <c r="P150" s="333">
        <f t="shared" si="15"/>
        <v>2.4868854502216589E-3</v>
      </c>
      <c r="Q150" s="333">
        <f t="shared" si="15"/>
        <v>2.4868854502216589E-3</v>
      </c>
      <c r="R150" s="333">
        <f t="shared" si="15"/>
        <v>2.4233538005365408E-3</v>
      </c>
      <c r="S150" s="333">
        <f t="shared" si="15"/>
        <v>1.8155587677303612E-3</v>
      </c>
      <c r="T150" s="333">
        <f t="shared" si="15"/>
        <v>9.6006525449720333E-4</v>
      </c>
      <c r="U150" s="333">
        <f t="shared" si="15"/>
        <v>9.6006525449720333E-4</v>
      </c>
      <c r="V150" s="333">
        <f t="shared" si="15"/>
        <v>1.149838932279819E-4</v>
      </c>
      <c r="W150" s="333">
        <f t="shared" si="15"/>
        <v>1.149838932279819E-4</v>
      </c>
      <c r="X150" s="333">
        <f t="shared" si="15"/>
        <v>1.149838932279819E-4</v>
      </c>
      <c r="Y150" s="333">
        <f t="shared" si="15"/>
        <v>1.149838932279819E-4</v>
      </c>
      <c r="Z150" s="333">
        <f t="shared" si="15"/>
        <v>1.149839006572677E-4</v>
      </c>
      <c r="AA150" s="333">
        <f t="shared" si="15"/>
        <v>1.0088872260660887E-4</v>
      </c>
      <c r="AB150" s="333">
        <f t="shared" si="15"/>
        <v>1.0088872260660887E-4</v>
      </c>
      <c r="AC150" s="333">
        <f t="shared" si="15"/>
        <v>1.0088872260660887E-4</v>
      </c>
      <c r="AD150" s="333">
        <f t="shared" si="15"/>
        <v>1.0088872260660887E-4</v>
      </c>
      <c r="AE150" s="333">
        <f t="shared" si="15"/>
        <v>1.0088872260660887E-4</v>
      </c>
      <c r="AF150" s="333">
        <f t="shared" si="15"/>
        <v>0</v>
      </c>
      <c r="AG150" s="333">
        <f t="shared" si="15"/>
        <v>5.134917618522563E-2</v>
      </c>
    </row>
    <row r="151" spans="2:35" s="264" customFormat="1" ht="14.4">
      <c r="B151" s="314" t="s">
        <v>150</v>
      </c>
      <c r="C151" s="334">
        <f t="shared" ref="C151:AG151" si="16">SUM(C139:C150)</f>
        <v>1.669082818322537E-2</v>
      </c>
      <c r="D151" s="334">
        <f t="shared" si="16"/>
        <v>3.0128802067709473E-2</v>
      </c>
      <c r="E151" s="334">
        <f t="shared" si="16"/>
        <v>3.8886848937296825E-2</v>
      </c>
      <c r="F151" s="334">
        <f t="shared" si="16"/>
        <v>4.1903613115300067E-2</v>
      </c>
      <c r="G151" s="334">
        <f t="shared" si="16"/>
        <v>6.8221761974200948E-2</v>
      </c>
      <c r="H151" s="334">
        <f t="shared" si="16"/>
        <v>6.8163166826259725E-2</v>
      </c>
      <c r="I151" s="334">
        <f t="shared" si="16"/>
        <v>6.7994165434562728E-2</v>
      </c>
      <c r="J151" s="334">
        <f t="shared" si="16"/>
        <v>6.9846649361245711E-2</v>
      </c>
      <c r="K151" s="334">
        <f t="shared" si="16"/>
        <v>6.5086874502375811E-2</v>
      </c>
      <c r="L151" s="334">
        <f t="shared" si="16"/>
        <v>6.1331516964148958E-2</v>
      </c>
      <c r="M151" s="334">
        <f t="shared" si="16"/>
        <v>2.5897732440090457E-2</v>
      </c>
      <c r="N151" s="334">
        <f t="shared" si="16"/>
        <v>2.5569634275526668E-2</v>
      </c>
      <c r="O151" s="334">
        <f t="shared" si="16"/>
        <v>2.465413363369575E-2</v>
      </c>
      <c r="P151" s="334">
        <f t="shared" si="16"/>
        <v>2.1395589646240436E-2</v>
      </c>
      <c r="Q151" s="334">
        <f t="shared" si="16"/>
        <v>1.9404193725263801E-2</v>
      </c>
      <c r="R151" s="334">
        <f t="shared" si="16"/>
        <v>1.5491468835382714E-2</v>
      </c>
      <c r="S151" s="334">
        <f t="shared" si="16"/>
        <v>1.2392682495679486E-2</v>
      </c>
      <c r="T151" s="334">
        <f t="shared" si="16"/>
        <v>8.441218600182496E-3</v>
      </c>
      <c r="U151" s="334">
        <f t="shared" si="16"/>
        <v>4.1903509422303982E-2</v>
      </c>
      <c r="V151" s="334">
        <f t="shared" si="16"/>
        <v>7.2595110332397086E-2</v>
      </c>
      <c r="W151" s="334">
        <f t="shared" si="16"/>
        <v>9.0100826164833558E-2</v>
      </c>
      <c r="X151" s="334">
        <f t="shared" si="16"/>
        <v>2.0794471081010866E-3</v>
      </c>
      <c r="Y151" s="334">
        <f t="shared" si="16"/>
        <v>2.0375499884926736E-3</v>
      </c>
      <c r="Z151" s="334">
        <f t="shared" si="16"/>
        <v>1.9939769915292105E-3</v>
      </c>
      <c r="AA151" s="334">
        <f t="shared" si="16"/>
        <v>1.9360019606711031E-3</v>
      </c>
      <c r="AB151" s="334">
        <f t="shared" si="16"/>
        <v>9.3041435734122547E-4</v>
      </c>
      <c r="AC151" s="334">
        <f t="shared" si="16"/>
        <v>9.3041435734122547E-4</v>
      </c>
      <c r="AD151" s="334">
        <f t="shared" si="16"/>
        <v>3.4699895293934614E-2</v>
      </c>
      <c r="AE151" s="334">
        <f t="shared" si="16"/>
        <v>3.467799937524306E-2</v>
      </c>
      <c r="AF151" s="334">
        <f t="shared" si="16"/>
        <v>3.4613973629423783E-2</v>
      </c>
      <c r="AG151" s="334">
        <f t="shared" si="16"/>
        <v>0.99999999999999989</v>
      </c>
    </row>
    <row r="152" spans="2:35" s="264" customFormat="1" ht="14.4">
      <c r="B152" s="335"/>
      <c r="C152" s="184"/>
      <c r="D152" s="184"/>
      <c r="E152" s="184"/>
      <c r="F152" s="184"/>
      <c r="G152" s="184"/>
      <c r="H152" s="184"/>
      <c r="I152" s="184"/>
      <c r="J152" s="184"/>
      <c r="K152" s="184"/>
      <c r="L152" s="184"/>
      <c r="M152" s="184"/>
      <c r="N152" s="184"/>
      <c r="P152" s="184"/>
      <c r="Q152" s="184"/>
      <c r="AI152" s="336"/>
    </row>
    <row r="153" spans="2:35" s="264" customFormat="1" ht="14.4">
      <c r="B153" s="323"/>
      <c r="C153" s="323"/>
      <c r="D153" s="323"/>
      <c r="E153" s="323"/>
      <c r="F153" s="323"/>
      <c r="G153" s="323"/>
      <c r="H153" s="323"/>
      <c r="I153" s="323"/>
      <c r="J153" s="323"/>
      <c r="K153" s="323"/>
      <c r="L153" s="323"/>
      <c r="M153" s="323"/>
      <c r="N153" s="323"/>
      <c r="O153" s="323"/>
      <c r="P153" s="184"/>
      <c r="Q153" s="184"/>
    </row>
    <row r="154" spans="2:35" s="264" customFormat="1" ht="14.4">
      <c r="B154" s="185"/>
      <c r="Q154" s="184"/>
      <c r="R154" s="184"/>
    </row>
  </sheetData>
  <mergeCells count="75">
    <mergeCell ref="B7:F7"/>
    <mergeCell ref="H7:L7"/>
    <mergeCell ref="N7:R7"/>
    <mergeCell ref="B8:F8"/>
    <mergeCell ref="H8:L8"/>
    <mergeCell ref="N8:R8"/>
    <mergeCell ref="B2:R2"/>
    <mergeCell ref="B5:F5"/>
    <mergeCell ref="H5:L5"/>
    <mergeCell ref="N5:R5"/>
    <mergeCell ref="B6:F6"/>
    <mergeCell ref="H6:L6"/>
    <mergeCell ref="N6:R6"/>
    <mergeCell ref="N9:R9"/>
    <mergeCell ref="B23:F23"/>
    <mergeCell ref="H23:L23"/>
    <mergeCell ref="N23:R23"/>
    <mergeCell ref="B24:F24"/>
    <mergeCell ref="H24:L24"/>
    <mergeCell ref="N24:R24"/>
    <mergeCell ref="B9:F9"/>
    <mergeCell ref="H9:L9"/>
    <mergeCell ref="B25:F25"/>
    <mergeCell ref="H25:L25"/>
    <mergeCell ref="N25:R25"/>
    <mergeCell ref="B26:F26"/>
    <mergeCell ref="H26:L26"/>
    <mergeCell ref="N26:R26"/>
    <mergeCell ref="B27:F27"/>
    <mergeCell ref="H27:L27"/>
    <mergeCell ref="N27:R27"/>
    <mergeCell ref="B41:F41"/>
    <mergeCell ref="H41:L41"/>
    <mergeCell ref="N41:R41"/>
    <mergeCell ref="B42:F42"/>
    <mergeCell ref="H42:L42"/>
    <mergeCell ref="N42:R42"/>
    <mergeCell ref="B43:F43"/>
    <mergeCell ref="H43:L43"/>
    <mergeCell ref="N43:R43"/>
    <mergeCell ref="B44:F44"/>
    <mergeCell ref="H44:L44"/>
    <mergeCell ref="N44:R44"/>
    <mergeCell ref="B45:F45"/>
    <mergeCell ref="H45:L45"/>
    <mergeCell ref="N45:R45"/>
    <mergeCell ref="B62:R62"/>
    <mergeCell ref="B64:F64"/>
    <mergeCell ref="H64:L64"/>
    <mergeCell ref="N64:R64"/>
    <mergeCell ref="B65:F65"/>
    <mergeCell ref="H65:L65"/>
    <mergeCell ref="N65:R65"/>
    <mergeCell ref="B66:F66"/>
    <mergeCell ref="H66:L66"/>
    <mergeCell ref="N66:R66"/>
    <mergeCell ref="B67:F67"/>
    <mergeCell ref="H67:L67"/>
    <mergeCell ref="N67:R67"/>
    <mergeCell ref="B68:F68"/>
    <mergeCell ref="H68:L68"/>
    <mergeCell ref="N68:R68"/>
    <mergeCell ref="B136:AI136"/>
    <mergeCell ref="B137:AH137"/>
    <mergeCell ref="B109:AI109"/>
    <mergeCell ref="B110:AI110"/>
    <mergeCell ref="B111:AI111"/>
    <mergeCell ref="B112:AI112"/>
    <mergeCell ref="B133:AI133"/>
    <mergeCell ref="B134:AI134"/>
    <mergeCell ref="B135:AI135"/>
    <mergeCell ref="B88:AH88"/>
    <mergeCell ref="B87:AH87"/>
    <mergeCell ref="B86:AH86"/>
    <mergeCell ref="B85:AH85"/>
  </mergeCells>
  <hyperlinks>
    <hyperlink ref="B83" location="INDICE!A41" display="Å INDICE" xr:uid="{00000000-0004-0000-0800-000000000000}"/>
    <hyperlink ref="B107" location="INDICE!A41" display="Å INDICE" xr:uid="{00000000-0004-0000-0800-000001000000}"/>
    <hyperlink ref="B131" location="INDICE!A41" display="Å INDICE" xr:uid="{00000000-0004-0000-0800-000002000000}"/>
    <hyperlink ref="S2" location="INDICE!I5" display="Å INDICE" xr:uid="{00000000-0004-0000-0800-000003000000}"/>
    <hyperlink ref="S62" location="INDICE!I5" display="Å INDICE" xr:uid="{00000000-0004-0000-0800-000004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landscape" r:id="rId1"/>
  <rowBreaks count="2" manualBreakCount="2">
    <brk id="58" max="18" man="1"/>
    <brk id="83" max="18" man="1"/>
  </rowBreaks>
  <colBreaks count="1" manualBreakCount="1">
    <brk id="2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EE35B43C72D1448E2A2A8A6E952E72" ma:contentTypeVersion="13" ma:contentTypeDescription="Crear nuevo documento." ma:contentTypeScope="" ma:versionID="26a701ab7b945af6bc5c28410563584d">
  <xsd:schema xmlns:xsd="http://www.w3.org/2001/XMLSchema" xmlns:xs="http://www.w3.org/2001/XMLSchema" xmlns:p="http://schemas.microsoft.com/office/2006/metadata/properties" xmlns:ns3="70bdd4d6-7ddc-4897-ae94-7e7e42e99cd7" xmlns:ns4="c8c3c16f-6327-44df-b234-254aaf518354" targetNamespace="http://schemas.microsoft.com/office/2006/metadata/properties" ma:root="true" ma:fieldsID="eaf4bea044cd86133fd158c83977dad1" ns3:_="" ns4:_="">
    <xsd:import namespace="70bdd4d6-7ddc-4897-ae94-7e7e42e99cd7"/>
    <xsd:import namespace="c8c3c16f-6327-44df-b234-254aaf5183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dd4d6-7ddc-4897-ae94-7e7e42e99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3c16f-6327-44df-b234-254aaf51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bdd4d6-7ddc-4897-ae94-7e7e42e99c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B300E-E1EC-4F64-9590-B7335F216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dd4d6-7ddc-4897-ae94-7e7e42e99cd7"/>
    <ds:schemaRef ds:uri="c8c3c16f-6327-44df-b234-254aaf51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3AA3CA-DB06-40ED-B476-813B3AE5E664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c8c3c16f-6327-44df-b234-254aaf518354"/>
    <ds:schemaRef ds:uri="http://schemas.microsoft.com/office/infopath/2007/PartnerControls"/>
    <ds:schemaRef ds:uri="70bdd4d6-7ddc-4897-ae94-7e7e42e99cd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25BC779-55D7-4F82-9796-0A70A7D0A5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INDICE</vt:lpstr>
      <vt:lpstr>Deuda Interna colones</vt:lpstr>
      <vt:lpstr>Deuda Interna dólares</vt:lpstr>
      <vt:lpstr>Gráficos Deuda Interna</vt:lpstr>
      <vt:lpstr>Perfil Vencimientos D. Interna</vt:lpstr>
      <vt:lpstr>Deuda Externa dólares</vt:lpstr>
      <vt:lpstr>Deuda Externa colones</vt:lpstr>
      <vt:lpstr>Gráficos Deuda Externa</vt:lpstr>
      <vt:lpstr>Perfil Vencimientos D. Externa</vt:lpstr>
      <vt:lpstr>Deuda Pública colones</vt:lpstr>
      <vt:lpstr>Deuda Pública dólares</vt:lpstr>
      <vt:lpstr>Gráficos Deuda Pública </vt:lpstr>
      <vt:lpstr>Perfil Vencimientos D. Pública</vt:lpstr>
      <vt:lpstr>'Deuda Externa colones'!Área_de_impresión</vt:lpstr>
      <vt:lpstr>'Deuda Externa dólares'!Área_de_impresión</vt:lpstr>
      <vt:lpstr>'Deuda Interna colones'!Área_de_impresión</vt:lpstr>
      <vt:lpstr>'Deuda Interna dólares'!Área_de_impresión</vt:lpstr>
      <vt:lpstr>'Deuda Pública colones'!Área_de_impresión</vt:lpstr>
      <vt:lpstr>'Deuda Pública dólares'!Área_de_impresión</vt:lpstr>
      <vt:lpstr>'Gráficos Deuda Externa'!Área_de_impresión</vt:lpstr>
      <vt:lpstr>'Gráficos Deuda Interna'!Área_de_impresión</vt:lpstr>
      <vt:lpstr>'Gráficos Deuda Pública '!Área_de_impresión</vt:lpstr>
      <vt:lpstr>INDICE!Área_de_impresión</vt:lpstr>
      <vt:lpstr>'Perfil Vencimientos D. Externa'!Área_de_impresión</vt:lpstr>
      <vt:lpstr>'Perfil Vencimientos D. Interna'!Área_de_impresión</vt:lpstr>
      <vt:lpstr>'Perfil Vencimientos D. Pública'!Área_de_impresión</vt:lpstr>
    </vt:vector>
  </TitlesOfParts>
  <Manager/>
  <Company>Tesorería Nacional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eddyvelas</dc:creator>
  <cp:keywords/>
  <dc:description/>
  <cp:lastModifiedBy>Karen Rojas Madrigal</cp:lastModifiedBy>
  <cp:revision/>
  <dcterms:created xsi:type="dcterms:W3CDTF">2001-05-11T18:03:00Z</dcterms:created>
  <dcterms:modified xsi:type="dcterms:W3CDTF">2025-09-11T17:35:29Z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0x0101007DEE35B43C72D1448E2A2A8A6E952E72</vt:lpwstr>
  </property>
</Properties>
</file>