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hidePivotFieldList="1"/>
  <mc:AlternateContent xmlns:mc="http://schemas.openxmlformats.org/markup-compatibility/2006">
    <mc:Choice Requires="x15">
      <x15ac:absPath xmlns:x15ac="http://schemas.microsoft.com/office/spreadsheetml/2010/11/ac" url="C:\Users\gamboanf\OneDrive - MH de CR\Escritorio\"/>
    </mc:Choice>
  </mc:AlternateContent>
  <xr:revisionPtr revIDLastSave="0" documentId="13_ncr:1_{83C61775-18D8-4CC5-AB41-838641089123}" xr6:coauthVersionLast="47" xr6:coauthVersionMax="47" xr10:uidLastSave="{00000000-0000-0000-0000-000000000000}"/>
  <bookViews>
    <workbookView xWindow="-108" yWindow="-108" windowWidth="23256" windowHeight="12456" tabRatio="712" xr2:uid="{00000000-000D-0000-FFFF-FFFF00000000}"/>
  </bookViews>
  <sheets>
    <sheet name="Índice" sheetId="52" r:id="rId1"/>
    <sheet name="Cuadro 1" sheetId="46" r:id="rId2"/>
    <sheet name="Cuadro 2" sheetId="42" r:id="rId3"/>
    <sheet name="Cuadro 3" sheetId="50" r:id="rId4"/>
    <sheet name="Cuadro 4" sheetId="17" r:id="rId5"/>
  </sheets>
  <definedNames>
    <definedName name="_xlnm._FilterDatabase" localSheetId="1" hidden="1">'Cuadro 1'!$A$8:$L$17</definedName>
    <definedName name="_xlnm.Print_Area" localSheetId="1">'Cuadro 1'!$A$2:$L$46</definedName>
    <definedName name="_xlnm.Print_Area" localSheetId="2">'Cuadro 2'!$A$2:$H$48</definedName>
    <definedName name="_xlnm.Print_Area" localSheetId="3">'Cuadro 3'!$A$1:$K$44</definedName>
    <definedName name="_xlnm.Print_Area" localSheetId="4">'Cuadro 4'!$A$2:$AL$48</definedName>
    <definedName name="_xlnm.Print_Titles" localSheetId="1">'Cuadro 1'!$2:$8</definedName>
    <definedName name="_xlnm.Print_Titles" localSheetId="2">'Cuadro 2'!$2:$8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6" i="50" l="1"/>
  <c r="H25" i="50"/>
  <c r="H24" i="50"/>
  <c r="H23" i="50"/>
  <c r="H22" i="50"/>
  <c r="H15" i="50"/>
  <c r="H14" i="50"/>
  <c r="H13" i="50"/>
  <c r="H12" i="50"/>
  <c r="F32" i="42" l="1"/>
  <c r="H37" i="17" l="1"/>
  <c r="G37" i="17"/>
  <c r="F37" i="17"/>
  <c r="O33" i="17"/>
  <c r="N33" i="17"/>
  <c r="M33" i="17"/>
  <c r="L33" i="17"/>
  <c r="K33" i="17"/>
  <c r="J33" i="17"/>
  <c r="I33" i="17"/>
  <c r="H33" i="17"/>
  <c r="G33" i="17"/>
  <c r="F33" i="17"/>
  <c r="O28" i="17"/>
  <c r="N28" i="17"/>
  <c r="M28" i="17"/>
  <c r="L28" i="17"/>
  <c r="K28" i="17"/>
  <c r="J28" i="17"/>
  <c r="I28" i="17"/>
  <c r="H28" i="17"/>
  <c r="G28" i="17"/>
  <c r="F28" i="17"/>
  <c r="O17" i="17"/>
  <c r="N17" i="17"/>
  <c r="M17" i="17"/>
  <c r="L17" i="17"/>
  <c r="K17" i="17"/>
  <c r="J17" i="17"/>
  <c r="I17" i="17"/>
  <c r="H17" i="17"/>
  <c r="G17" i="17"/>
  <c r="G39" i="17" s="1"/>
  <c r="F17" i="17"/>
  <c r="K37" i="50"/>
  <c r="J37" i="50"/>
  <c r="I37" i="50"/>
  <c r="H37" i="50"/>
  <c r="G37" i="50"/>
  <c r="F37" i="50"/>
  <c r="E37" i="50"/>
  <c r="K33" i="50"/>
  <c r="J33" i="50"/>
  <c r="I33" i="50"/>
  <c r="H33" i="50"/>
  <c r="G33" i="50"/>
  <c r="F33" i="50"/>
  <c r="E33" i="50"/>
  <c r="K28" i="50"/>
  <c r="J28" i="50"/>
  <c r="I28" i="50"/>
  <c r="H28" i="50"/>
  <c r="G28" i="50"/>
  <c r="F28" i="50"/>
  <c r="E28" i="50"/>
  <c r="G17" i="50"/>
  <c r="G39" i="50" s="1"/>
  <c r="F17" i="50"/>
  <c r="F39" i="50" s="1"/>
  <c r="E17" i="50"/>
  <c r="H37" i="42"/>
  <c r="G37" i="42"/>
  <c r="L33" i="42"/>
  <c r="K33" i="42"/>
  <c r="J33" i="42"/>
  <c r="I33" i="42"/>
  <c r="H33" i="42"/>
  <c r="G33" i="42"/>
  <c r="E33" i="42"/>
  <c r="L28" i="42"/>
  <c r="K28" i="42"/>
  <c r="J28" i="42"/>
  <c r="I28" i="42"/>
  <c r="H28" i="42"/>
  <c r="G28" i="42"/>
  <c r="E28" i="42"/>
  <c r="L17" i="42"/>
  <c r="K17" i="42"/>
  <c r="J17" i="42"/>
  <c r="I17" i="42"/>
  <c r="H17" i="42"/>
  <c r="H39" i="42" s="1"/>
  <c r="G17" i="42"/>
  <c r="G39" i="42" s="1"/>
  <c r="E17" i="42"/>
  <c r="H39" i="17" l="1"/>
  <c r="E39" i="50"/>
  <c r="F39" i="17"/>
  <c r="L36" i="42"/>
  <c r="L37" i="42" s="1"/>
  <c r="L39" i="42" s="1"/>
  <c r="E36" i="42"/>
  <c r="E37" i="42" s="1"/>
  <c r="E39" i="42" s="1"/>
  <c r="K36" i="42"/>
  <c r="K37" i="42" s="1"/>
  <c r="K39" i="42" s="1"/>
  <c r="I36" i="42"/>
  <c r="I37" i="42" s="1"/>
  <c r="I39" i="42" s="1"/>
  <c r="P31" i="17" l="1"/>
  <c r="P33" i="17" s="1"/>
  <c r="P27" i="17"/>
  <c r="P26" i="17"/>
  <c r="P25" i="17"/>
  <c r="P24" i="17"/>
  <c r="P23" i="17"/>
  <c r="P22" i="17"/>
  <c r="P21" i="17"/>
  <c r="P20" i="17"/>
  <c r="P16" i="17"/>
  <c r="P15" i="17"/>
  <c r="P14" i="17"/>
  <c r="P13" i="17"/>
  <c r="P12" i="17"/>
  <c r="P11" i="17"/>
  <c r="J36" i="42"/>
  <c r="P36" i="17" l="1"/>
  <c r="P37" i="17" s="1"/>
  <c r="J37" i="42"/>
  <c r="J39" i="42" s="1"/>
  <c r="P17" i="17"/>
  <c r="P28" i="17"/>
  <c r="H11" i="50"/>
  <c r="H17" i="50" s="1"/>
  <c r="H39" i="50" s="1"/>
  <c r="P39" i="17" l="1"/>
  <c r="E32" i="17"/>
  <c r="O36" i="17"/>
  <c r="O37" i="17" s="1"/>
  <c r="O39" i="17" s="1"/>
  <c r="E33" i="46" l="1"/>
  <c r="J11" i="50" l="1"/>
  <c r="J17" i="50" s="1"/>
  <c r="J39" i="50" s="1"/>
  <c r="E16" i="17" l="1"/>
  <c r="I11" i="50" l="1"/>
  <c r="I17" i="50" s="1"/>
  <c r="I39" i="50" s="1"/>
  <c r="M36" i="17"/>
  <c r="M37" i="17" s="1"/>
  <c r="M39" i="17" s="1"/>
  <c r="N36" i="17"/>
  <c r="N37" i="17" s="1"/>
  <c r="N39" i="17" s="1"/>
  <c r="L36" i="17"/>
  <c r="L37" i="17" s="1"/>
  <c r="L39" i="17" s="1"/>
  <c r="K36" i="17"/>
  <c r="K37" i="17" s="1"/>
  <c r="K39" i="17" s="1"/>
  <c r="J36" i="17"/>
  <c r="J37" i="17" s="1"/>
  <c r="J39" i="17" s="1"/>
  <c r="I36" i="17"/>
  <c r="I37" i="17" s="1"/>
  <c r="I39" i="17" s="1"/>
  <c r="AA16" i="17"/>
  <c r="E27" i="17" l="1"/>
  <c r="AA27" i="17" s="1"/>
  <c r="D27" i="42"/>
  <c r="F27" i="42" s="1"/>
  <c r="D16" i="42"/>
  <c r="F16" i="42" s="1"/>
  <c r="E28" i="46"/>
  <c r="E17" i="46"/>
  <c r="E36" i="46" l="1"/>
  <c r="D36" i="42" s="1"/>
  <c r="F36" i="42" s="1"/>
  <c r="F37" i="42" s="1"/>
  <c r="D37" i="42" l="1"/>
  <c r="D39" i="42" s="1"/>
  <c r="E37" i="46" l="1"/>
  <c r="E39" i="46" s="1"/>
  <c r="D15" i="17" l="1"/>
  <c r="E15" i="17"/>
  <c r="AA15" i="17" l="1"/>
  <c r="D15" i="42"/>
  <c r="F15" i="42" s="1"/>
  <c r="E31" i="17" l="1"/>
  <c r="E33" i="17" s="1"/>
  <c r="E25" i="17" l="1"/>
  <c r="E26" i="17"/>
  <c r="D31" i="17" l="1"/>
  <c r="D31" i="50"/>
  <c r="D33" i="50" s="1"/>
  <c r="D31" i="42"/>
  <c r="F31" i="42" s="1"/>
  <c r="F33" i="42" s="1"/>
  <c r="AA31" i="17" l="1"/>
  <c r="D33" i="17"/>
  <c r="D33" i="42"/>
  <c r="D25" i="17"/>
  <c r="AA25" i="17" s="1"/>
  <c r="D26" i="17"/>
  <c r="AA26" i="17" s="1"/>
  <c r="D25" i="50"/>
  <c r="D26" i="50"/>
  <c r="D25" i="42"/>
  <c r="F25" i="42" s="1"/>
  <c r="D26" i="42"/>
  <c r="F26" i="42" s="1"/>
  <c r="D36" i="50" l="1"/>
  <c r="E36" i="17"/>
  <c r="E37" i="17" s="1"/>
  <c r="E11" i="17"/>
  <c r="E12" i="17"/>
  <c r="E13" i="17"/>
  <c r="E14" i="17"/>
  <c r="E20" i="17"/>
  <c r="E21" i="17"/>
  <c r="E22" i="17"/>
  <c r="E23" i="17"/>
  <c r="E24" i="17"/>
  <c r="D11" i="17"/>
  <c r="D12" i="17"/>
  <c r="D13" i="17"/>
  <c r="D14" i="17"/>
  <c r="D20" i="17"/>
  <c r="D21" i="17"/>
  <c r="D22" i="17"/>
  <c r="D23" i="17"/>
  <c r="D24" i="17"/>
  <c r="D11" i="50"/>
  <c r="D12" i="50"/>
  <c r="D13" i="50"/>
  <c r="D14" i="50"/>
  <c r="D20" i="50"/>
  <c r="D21" i="50"/>
  <c r="D22" i="50"/>
  <c r="D23" i="50"/>
  <c r="D24" i="50"/>
  <c r="D11" i="42"/>
  <c r="F11" i="42" s="1"/>
  <c r="D12" i="42"/>
  <c r="F12" i="42" s="1"/>
  <c r="D13" i="42"/>
  <c r="F13" i="42" s="1"/>
  <c r="D14" i="42"/>
  <c r="F14" i="42" s="1"/>
  <c r="D20" i="42"/>
  <c r="F20" i="42" s="1"/>
  <c r="D21" i="42"/>
  <c r="F21" i="42" s="1"/>
  <c r="D22" i="42"/>
  <c r="F22" i="42" s="1"/>
  <c r="D23" i="42"/>
  <c r="F23" i="42" s="1"/>
  <c r="D24" i="42"/>
  <c r="F24" i="42" s="1"/>
  <c r="A5" i="17"/>
  <c r="A5" i="50"/>
  <c r="A5" i="42"/>
  <c r="D17" i="17" l="1"/>
  <c r="F28" i="42"/>
  <c r="F17" i="42"/>
  <c r="F39" i="42" s="1"/>
  <c r="E28" i="17"/>
  <c r="E17" i="17"/>
  <c r="E39" i="17" s="1"/>
  <c r="AA13" i="17"/>
  <c r="D28" i="50"/>
  <c r="D17" i="50"/>
  <c r="D28" i="17"/>
  <c r="D28" i="42"/>
  <c r="D17" i="42"/>
  <c r="K11" i="50"/>
  <c r="K17" i="50" s="1"/>
  <c r="K39" i="50" s="1"/>
  <c r="D36" i="17"/>
  <c r="AA20" i="17"/>
  <c r="AA24" i="17"/>
  <c r="AA22" i="17"/>
  <c r="AA12" i="17"/>
  <c r="D37" i="50"/>
  <c r="AA11" i="17"/>
  <c r="AA23" i="17"/>
  <c r="AA21" i="17"/>
  <c r="AA14" i="17"/>
  <c r="D39" i="50" l="1"/>
  <c r="AA36" i="17"/>
  <c r="D37" i="17"/>
  <c r="D39" i="17" s="1"/>
</calcChain>
</file>

<file path=xl/sharedStrings.xml><?xml version="1.0" encoding="utf-8"?>
<sst xmlns="http://schemas.openxmlformats.org/spreadsheetml/2006/main" count="651" uniqueCount="161">
  <si>
    <t>Informe Estadístico sobre los Créditos Externos en Periodo de Ejecución 
del Gobierno Central y Resto del Sector Público
III Trimestre 2025</t>
  </si>
  <si>
    <t>Cuadro 1</t>
  </si>
  <si>
    <t>FECHAS IMPORTANTES ASOCIADAS A LOS CONTRATOS DE PRÉSTAMO</t>
  </si>
  <si>
    <t>Cuadro 2</t>
  </si>
  <si>
    <t>DESEMBOLSOS REALES Y PROGRAMACIÓN III TRIMESTRE 2025</t>
  </si>
  <si>
    <t>Cuadro 3</t>
  </si>
  <si>
    <t>ESTADO FINANCIERO DE LA CONTRAPARTIDA NACIONAL Y DONACIÓN</t>
  </si>
  <si>
    <t>Cuadro 4</t>
  </si>
  <si>
    <t>DESEMBOLSOS, AVANCE FINANCIERO Y AVANCE FISICO (2015 - III TRIMESTRE 2025)</t>
  </si>
  <si>
    <t>CUADRO N° 1</t>
  </si>
  <si>
    <t>(cifras expresadas en valores absolutos en US$)</t>
  </si>
  <si>
    <t>Referencia del Acreedor</t>
  </si>
  <si>
    <t>Monto del Préstamo
(en US$)</t>
  </si>
  <si>
    <t>Fecha de Suscripción del Contrato</t>
  </si>
  <si>
    <t>Fecha de Aprobación de Ley</t>
  </si>
  <si>
    <t>Número de Ley</t>
  </si>
  <si>
    <t>Fecha de vencimiento del período de desembolso original</t>
  </si>
  <si>
    <t>Fecha de vencimiento del período de desembolso con prórrogas</t>
  </si>
  <si>
    <t>Cantidad de prórrogas otorgadas al período de desembolso</t>
  </si>
  <si>
    <t>BCIE</t>
  </si>
  <si>
    <t>Proyecto de Reducción de Agua No Contabilizada y Optimización de la Eficiencia Energética en el GAM</t>
  </si>
  <si>
    <t>AYA</t>
  </si>
  <si>
    <t>N/A</t>
  </si>
  <si>
    <t>Programa de Abastecimiento del Área Metropolitana de San José, Acueductos Urbanos II y Alcantarillado Sanitario de Juanito Mora de Puntarenas</t>
  </si>
  <si>
    <t>2188-A</t>
  </si>
  <si>
    <t xml:space="preserve">AYA </t>
  </si>
  <si>
    <t>Programa de Alcantarillado y Control de Inundaciones para Limón</t>
  </si>
  <si>
    <t>AYA/SENARA</t>
  </si>
  <si>
    <t>GOBNO</t>
  </si>
  <si>
    <t xml:space="preserve">SENARA </t>
  </si>
  <si>
    <t>Programa de emergencia para la reconstrucción integral y resiliente de infraestructura (PROERI)</t>
  </si>
  <si>
    <t xml:space="preserve">CNE </t>
  </si>
  <si>
    <t>BID</t>
  </si>
  <si>
    <t>3071/OC-CR</t>
  </si>
  <si>
    <t>Programa de Infraestructura de Transporte</t>
  </si>
  <si>
    <t>MOPT</t>
  </si>
  <si>
    <t xml:space="preserve">3072/CH-CR </t>
  </si>
  <si>
    <t>3488/OC-CR</t>
  </si>
  <si>
    <t xml:space="preserve">COMEX </t>
  </si>
  <si>
    <t>4507/OC-CR</t>
  </si>
  <si>
    <t>Programa Red Vial Cantonal II</t>
  </si>
  <si>
    <t>3589/OC-CR</t>
  </si>
  <si>
    <t xml:space="preserve">Primer Programa de Energía Renovable, Transmisión y Distribución de Electricidad </t>
  </si>
  <si>
    <t>ICE</t>
  </si>
  <si>
    <t>ICE / GOBNO</t>
  </si>
  <si>
    <t>4864/OC-CR</t>
  </si>
  <si>
    <t xml:space="preserve">Programa de Infraestructura Vial y Promoción de Asociaciones Público-Privadas </t>
  </si>
  <si>
    <t>4871/OC-CR</t>
  </si>
  <si>
    <t>Programa de Seguridad Ciudadana y Prevención de Violencia</t>
  </si>
  <si>
    <t>MJP</t>
  </si>
  <si>
    <t>5823/OC-CR</t>
  </si>
  <si>
    <t>Programa de Infraestructura Vial y Movilidad Urbana Conectividad Resiliente</t>
  </si>
  <si>
    <t xml:space="preserve">MOPT </t>
  </si>
  <si>
    <t>BIRF</t>
  </si>
  <si>
    <t>9075-CR</t>
  </si>
  <si>
    <t>Proyecto Hacienda Digital para el Bicentenario</t>
  </si>
  <si>
    <t>MH</t>
  </si>
  <si>
    <t>9922</t>
  </si>
  <si>
    <t>9502-CR</t>
  </si>
  <si>
    <t>10622</t>
  </si>
  <si>
    <t>N/D</t>
  </si>
  <si>
    <t>JICA</t>
  </si>
  <si>
    <t>CR-P5-2</t>
  </si>
  <si>
    <t>G. TOTAL en US$</t>
  </si>
  <si>
    <t>CUADRO N° 2</t>
  </si>
  <si>
    <t>(cifras expresadas en valores absolutos US$)</t>
  </si>
  <si>
    <t xml:space="preserve">Monto del Préstamo
(en US$) </t>
  </si>
  <si>
    <t xml:space="preserve">Monto acumulado desembolsado a setiembre 2025
(en US$)  </t>
  </si>
  <si>
    <t xml:space="preserve">Monto Pendiente por desembolsar
 (en US$)  </t>
  </si>
  <si>
    <t>I Trimestre 2025</t>
  </si>
  <si>
    <t>II Trimestre 2025</t>
  </si>
  <si>
    <t>III Trimestre 2025</t>
  </si>
  <si>
    <r>
      <t xml:space="preserve">Programado </t>
    </r>
    <r>
      <rPr>
        <b/>
        <vertAlign val="superscript"/>
        <sz val="9"/>
        <color rgb="FF000000"/>
        <rFont val="HendersonSansW00-BasicLight"/>
      </rPr>
      <t>1/</t>
    </r>
  </si>
  <si>
    <t>Real</t>
  </si>
  <si>
    <r>
      <t xml:space="preserve">Programado </t>
    </r>
    <r>
      <rPr>
        <b/>
        <vertAlign val="superscript"/>
        <sz val="9"/>
        <color theme="1"/>
        <rFont val="HendersonSansW00-BasicLight"/>
      </rPr>
      <t>2/</t>
    </r>
  </si>
  <si>
    <r>
      <t>Proyecto de Reducción de Agua No Contabilizada y Optimización de la Eficiencia Energética en el GAM</t>
    </r>
    <r>
      <rPr>
        <b/>
        <vertAlign val="superscript"/>
        <sz val="9"/>
        <color theme="1"/>
        <rFont val="HendersonSansW00-BasicLight"/>
      </rPr>
      <t xml:space="preserve"> </t>
    </r>
  </si>
  <si>
    <t>AyA</t>
  </si>
  <si>
    <t>AyA/SENARA</t>
  </si>
  <si>
    <t>Proyecto de Abastecimiento de Agua para la Cuenca Media del río Tempisque y Comunidades Costeras (PAACUME)</t>
  </si>
  <si>
    <t>Programa de Integración Fronteriza de Costa Rica</t>
  </si>
  <si>
    <t>Primer Programa de Energía Renovable, Transmisión y Distribución de Electricidad</t>
  </si>
  <si>
    <t xml:space="preserve">MH </t>
  </si>
  <si>
    <t>Segundo Préstamo de Políticas de Desarrollo de la Gestión del Riesgo de Desastres en Costa Rica con Opción de Desembolso Diferido ante Catástrofes (CAT DDO)</t>
  </si>
  <si>
    <r>
      <t xml:space="preserve">Proyecto Geotérmico Borinquen I </t>
    </r>
    <r>
      <rPr>
        <b/>
        <vertAlign val="superscript"/>
        <sz val="9"/>
        <color rgb="FF000000"/>
        <rFont val="HendersonSansW00-BasicLight"/>
      </rPr>
      <t>3/</t>
    </r>
  </si>
  <si>
    <r>
      <rPr>
        <b/>
        <sz val="9"/>
        <color rgb="FF000000"/>
        <rFont val="HendersonSansW00-BasicLight"/>
      </rPr>
      <t>3/</t>
    </r>
    <r>
      <rPr>
        <sz val="9"/>
        <color rgb="FF000000"/>
        <rFont val="HendersonSansW00-BasicLight"/>
      </rPr>
      <t xml:space="preserve"> Para dolarizar los montos de los préstamos cuya moneda contractual no fue pactada en dólares, se utilizó como referencia el valor del tipo de cambio al 30 de setiembre de 2025 de dicha moneda con respecto al dólar.</t>
    </r>
  </si>
  <si>
    <t>CUADRO N° 3</t>
  </si>
  <si>
    <t>Donación</t>
  </si>
  <si>
    <t>Monto Original 
(en US$)</t>
  </si>
  <si>
    <t>Monto Vigente
 (en US$)</t>
  </si>
  <si>
    <t>Monto ejecutado a setiembre 2025</t>
  </si>
  <si>
    <t>Monto pendiente por ejecutar</t>
  </si>
  <si>
    <t>Monto desembolsado a setiembre 2025 (Desembolsado)</t>
  </si>
  <si>
    <t xml:space="preserve">Monto pendiente por desembolsar </t>
  </si>
  <si>
    <t xml:space="preserve">Proyecto de Reducción de Agua No Contabilizada y Optimización de la Eficiencia Energética en el GAM </t>
  </si>
  <si>
    <t>NA</t>
  </si>
  <si>
    <r>
      <t xml:space="preserve">Programa de Alcantarillado y Control de Inundaciones para Limón </t>
    </r>
    <r>
      <rPr>
        <b/>
        <vertAlign val="superscript"/>
        <sz val="9"/>
        <color theme="1"/>
        <rFont val="HendersonSansW00-BasicLight"/>
      </rPr>
      <t>1/</t>
    </r>
  </si>
  <si>
    <t>CNE</t>
  </si>
  <si>
    <r>
      <t xml:space="preserve">Programa de Integración Fronteriza de Costa Rica </t>
    </r>
    <r>
      <rPr>
        <b/>
        <vertAlign val="superscript"/>
        <sz val="9"/>
        <color theme="1"/>
        <rFont val="HendersonSansW00-BasicLight"/>
      </rPr>
      <t>2/</t>
    </r>
  </si>
  <si>
    <t xml:space="preserve">Segundo Préstamo de Políticas de Desarrollo de la Gestión del Riesgo de Desastres en Costa Rica con Opción de Desembolso Diferido ante Catástrofes (CAT DDO) </t>
  </si>
  <si>
    <r>
      <rPr>
        <b/>
        <sz val="9"/>
        <color rgb="FF000000"/>
        <rFont val="HendersonSansW00-BasicLight"/>
      </rPr>
      <t>1/</t>
    </r>
    <r>
      <rPr>
        <sz val="9"/>
        <color rgb="FF000000"/>
        <rFont val="HendersonSansW00-BasicLight"/>
      </rPr>
      <t xml:space="preserve"> SENARA realizó un incremento en el monto de contrapartida durante este periodo. </t>
    </r>
  </si>
  <si>
    <t>CUADRO N° 4</t>
  </si>
  <si>
    <t xml:space="preserve">Monto del Préstamo 
(en US$) </t>
  </si>
  <si>
    <r>
      <t xml:space="preserve">Desembolsos </t>
    </r>
    <r>
      <rPr>
        <b/>
        <vertAlign val="superscript"/>
        <sz val="9"/>
        <color theme="1"/>
        <rFont val="HendersonSansW00-BasicLight"/>
      </rPr>
      <t>1/</t>
    </r>
  </si>
  <si>
    <r>
      <t xml:space="preserve">Avance Financiero (%) </t>
    </r>
    <r>
      <rPr>
        <b/>
        <vertAlign val="superscript"/>
        <sz val="9"/>
        <color theme="1"/>
        <rFont val="HendersonSansW00-BasicLight"/>
      </rPr>
      <t>2/</t>
    </r>
  </si>
  <si>
    <r>
      <t xml:space="preserve">Avance Físico (%) </t>
    </r>
    <r>
      <rPr>
        <b/>
        <vertAlign val="superscript"/>
        <sz val="9"/>
        <color theme="1"/>
        <rFont val="HendersonSansW00-BasicLight"/>
      </rPr>
      <t>2/</t>
    </r>
  </si>
  <si>
    <t>Al III Trimestre 2025</t>
  </si>
  <si>
    <t xml:space="preserve">Programa de Alcantarillado y Control de Inundaciones para Limón </t>
  </si>
  <si>
    <t xml:space="preserve">3071/OC-CR  
</t>
  </si>
  <si>
    <t xml:space="preserve">
3072/CH-CR </t>
  </si>
  <si>
    <r>
      <t>Primer Programa de Energía Renovable, Transmisión y Distribución de Electricidad</t>
    </r>
    <r>
      <rPr>
        <sz val="9"/>
        <color rgb="FFFF0000"/>
        <rFont val="HendersonSansW00-BasicLight"/>
      </rPr>
      <t xml:space="preserve"> </t>
    </r>
  </si>
  <si>
    <t xml:space="preserve">ICE </t>
  </si>
  <si>
    <t>TIPOS DE CAMBIO</t>
  </si>
  <si>
    <t>III trimestre 2025</t>
  </si>
  <si>
    <t>Euros a $</t>
  </si>
  <si>
    <t xml:space="preserve">Yenes </t>
  </si>
  <si>
    <t>Yenes a $</t>
  </si>
  <si>
    <t xml:space="preserve">Euros </t>
  </si>
  <si>
    <t>Yuanes a $</t>
  </si>
  <si>
    <r>
      <t xml:space="preserve">3/ </t>
    </r>
    <r>
      <rPr>
        <sz val="9"/>
        <rFont val="HendersonSansW00-BasicLight"/>
      </rPr>
      <t>El cálculo del desempeño de los Programas/Proyectos, se realiza en el I y II semestre de cada año.  En el I y III trimestre se reflejan los cálculos del semestre anterior según corresponda.</t>
    </r>
  </si>
  <si>
    <t>Nombre del Programa/Proyecto</t>
  </si>
  <si>
    <t xml:space="preserve">Deudor/Garante </t>
  </si>
  <si>
    <t>Fecha de incorporación de recursos al Presupuesto Nacional y/o Institucional</t>
  </si>
  <si>
    <t>Programa de Acueductos y Alcantarillados en Ciudades Costeras (PAACC)</t>
  </si>
  <si>
    <t xml:space="preserve">Programa de Acueductos y Alcantarillados en Ciudades Costeras (PAACC) </t>
  </si>
  <si>
    <r>
      <rPr>
        <b/>
        <sz val="9"/>
        <color rgb="FF000000"/>
        <rFont val="HendersonSansW00-BasicLight"/>
      </rPr>
      <t>3/</t>
    </r>
    <r>
      <rPr>
        <sz val="9"/>
        <color rgb="FF000000"/>
        <rFont val="HendersonSansW00-BasicLight"/>
      </rPr>
      <t xml:space="preserve">  Para dolarizar los montos de los préstamos cuya moneda contractual no fue pactada en dólares se utilizó como referencia el valor del tipo de cambio al 30 de setiembre de 2025 de dicha moneda con respecto al dólar.</t>
    </r>
  </si>
  <si>
    <r>
      <t xml:space="preserve">Desempeño del Programa/ Proyecto según DGGDP al 
30-06-2025 </t>
    </r>
    <r>
      <rPr>
        <b/>
        <vertAlign val="superscript"/>
        <sz val="9"/>
        <color theme="1"/>
        <rFont val="HendersonSansW00-BasicLight"/>
      </rPr>
      <t>3/</t>
    </r>
  </si>
  <si>
    <r>
      <rPr>
        <b/>
        <sz val="9"/>
        <color rgb="FF000000"/>
        <rFont val="HendersonSansW00-BasicLight"/>
      </rPr>
      <t>1/</t>
    </r>
    <r>
      <rPr>
        <sz val="9"/>
        <color rgb="FF000000"/>
        <rFont val="HendersonSansW00-BasicLight"/>
      </rPr>
      <t xml:space="preserve"> Los valores corresponden al comportamiento de cada año y periodo en particular (no son acumulados). </t>
    </r>
  </si>
  <si>
    <t>Al 30/9/2025</t>
  </si>
  <si>
    <r>
      <rPr>
        <b/>
        <sz val="9"/>
        <rFont val="HendersonSansW00-BasicLight"/>
      </rPr>
      <t>2/</t>
    </r>
    <r>
      <rPr>
        <sz val="9"/>
        <rFont val="HendersonSansW00-BasicLight"/>
      </rPr>
      <t xml:space="preserve">  Los datos de programación de desembolsos para el III trimestre 2025 fueron suministrados por las UE/UCP en el Informe de Seguimiento correspondiente al I Semestre 2025.</t>
    </r>
  </si>
  <si>
    <t>Organismo Ejecutor</t>
  </si>
  <si>
    <t>Monto de Donación 
(en US$)</t>
  </si>
  <si>
    <r>
      <rPr>
        <b/>
        <sz val="9"/>
        <rFont val="HendersonSansW00-BasicLight"/>
      </rPr>
      <t>2/</t>
    </r>
    <r>
      <rPr>
        <sz val="9"/>
        <rFont val="HendersonSansW00-BasicLight"/>
      </rPr>
      <t xml:space="preserve"> Adicionalmente, el PIF cuenta con ¢1.500 millones otorgados mediante presupuesto nacional 2025. El monto en dólares ha sido definido conforme han sido ejecutados los pagos con dichos fondos.</t>
    </r>
  </si>
  <si>
    <r>
      <rPr>
        <b/>
        <sz val="9"/>
        <rFont val="HendersonSansW00-BasicLight"/>
      </rPr>
      <t>2/</t>
    </r>
    <r>
      <rPr>
        <sz val="9"/>
        <rFont val="HendersonSansW00-BasicLight"/>
      </rPr>
      <t xml:space="preserve"> Los valores corresponden al avance anual acumulado a diciembre de cada año, desde que inició la fase de ejecución del Programa/Proyecto (avances reportados en los años previos a 2015 no son contemplados en este informe.</t>
    </r>
  </si>
  <si>
    <r>
      <rPr>
        <b/>
        <sz val="9"/>
        <rFont val="HendersonSansW00-BasicLight"/>
      </rPr>
      <t xml:space="preserve">5/ </t>
    </r>
    <r>
      <rPr>
        <sz val="9"/>
        <rFont val="HendersonSansW00-BasicLight"/>
      </rPr>
      <t>El Crédito 9502-CR será ejecutado en caso de emergencia nacional, por lo cual no le aplica medición de desempeño ni de avance físico.</t>
    </r>
  </si>
  <si>
    <r>
      <rPr>
        <b/>
        <sz val="9"/>
        <color rgb="FF000000"/>
        <rFont val="HendersonSansW00-BasicLight"/>
      </rPr>
      <t xml:space="preserve">6/ </t>
    </r>
    <r>
      <rPr>
        <sz val="9"/>
        <color rgb="FF000000"/>
        <rFont val="HendersonSansW00-BasicLight"/>
      </rPr>
      <t>Para dolarizar los montos de los préstamos cuya moneda contractual no fue pactada en dólares, se utilizó como referencia el valor del tipo de cambio al 30 de setiembre de 2025 de dicha moneda con respecto al dólar.</t>
    </r>
  </si>
  <si>
    <t xml:space="preserve">Proyecto de Abastecimiento de Agua para la Cuenca Media del río Tempisque y Comunidades Costeras (PAACUME) </t>
  </si>
  <si>
    <r>
      <t xml:space="preserve">Programa de Seguridad Ciudadana y Prevención de Violencia </t>
    </r>
    <r>
      <rPr>
        <b/>
        <vertAlign val="superscript"/>
        <sz val="9"/>
        <color theme="1"/>
        <rFont val="HendersonSansW00-BasicLight"/>
      </rPr>
      <t>4/</t>
    </r>
  </si>
  <si>
    <r>
      <t xml:space="preserve">Segundo Préstamo de Políticas de Desarrollo de la Gestión del Riesgo de Desastres en Costa Rica con Opción de Desembolso Diferido ante Catástrofes (CAT DDO) </t>
    </r>
    <r>
      <rPr>
        <b/>
        <vertAlign val="superscript"/>
        <sz val="9"/>
        <color theme="1"/>
        <rFont val="HendersonSansW00-BasicLight"/>
      </rPr>
      <t xml:space="preserve">5/ </t>
    </r>
  </si>
  <si>
    <r>
      <t xml:space="preserve">Proyecto Geotérmico Borinquen I </t>
    </r>
    <r>
      <rPr>
        <b/>
        <vertAlign val="superscript"/>
        <sz val="9"/>
        <color rgb="FF000000"/>
        <rFont val="HendersonSansW00-BasicLight"/>
      </rPr>
      <t>6/</t>
    </r>
  </si>
  <si>
    <t>DESEMBOLSOS REALES Y PROGRAMACIONES I, II y III TRIMESTRES 2025</t>
  </si>
  <si>
    <r>
      <t>Organismo</t>
    </r>
    <r>
      <rPr>
        <b/>
        <strike/>
        <sz val="9"/>
        <rFont val="HendersonSansW00-BasicLight"/>
      </rPr>
      <t xml:space="preserve"> </t>
    </r>
    <r>
      <rPr>
        <b/>
        <sz val="9"/>
        <rFont val="HendersonSansW00-BasicLight"/>
      </rPr>
      <t>Ejecutor</t>
    </r>
  </si>
  <si>
    <r>
      <t xml:space="preserve">Proyecto de Abastecimiento de Agua para la Cuenca Media del río Tempisque y Comunidades Costeras (PAACUME) </t>
    </r>
    <r>
      <rPr>
        <b/>
        <vertAlign val="superscript"/>
        <sz val="9"/>
        <color theme="1"/>
        <rFont val="HendersonSansW00-BasicLight"/>
      </rPr>
      <t>1/</t>
    </r>
  </si>
  <si>
    <r>
      <t xml:space="preserve">Primer Programa de Energía Renovable, Transmisión y Distribución de Electricidad </t>
    </r>
    <r>
      <rPr>
        <b/>
        <vertAlign val="superscript"/>
        <sz val="9"/>
        <color theme="1"/>
        <rFont val="HendersonSansW00-BasicLight"/>
      </rPr>
      <t>2/</t>
    </r>
  </si>
  <si>
    <r>
      <t xml:space="preserve">Proyecto Hacienda Digital para el Bicentenario </t>
    </r>
    <r>
      <rPr>
        <b/>
        <vertAlign val="superscript"/>
        <sz val="9"/>
        <color theme="1"/>
        <rFont val="HendersonSansW00-BasicLight"/>
      </rPr>
      <t>3/</t>
    </r>
  </si>
  <si>
    <r>
      <t xml:space="preserve">Segundo Préstamo de Políticas de Desarrollo de la Gestión del Riesgo de Desastres en Costa Rica con Opción de Desembolso Diferido ante Catástrofes (CAT DDO) </t>
    </r>
    <r>
      <rPr>
        <b/>
        <vertAlign val="superscript"/>
        <sz val="9"/>
        <color theme="1"/>
        <rFont val="HendersonSansW00-BasicLight"/>
      </rPr>
      <t>4/</t>
    </r>
  </si>
  <si>
    <r>
      <t xml:space="preserve">Proyecto Geotérmico Borinquen I </t>
    </r>
    <r>
      <rPr>
        <b/>
        <vertAlign val="superscript"/>
        <sz val="9"/>
        <color theme="1"/>
        <rFont val="HendersonSansW00-BasicLight"/>
      </rPr>
      <t>5/</t>
    </r>
  </si>
  <si>
    <r>
      <t>1/</t>
    </r>
    <r>
      <rPr>
        <sz val="9"/>
        <rFont val="HendersonSansW00-BasicLight"/>
      </rPr>
      <t xml:space="preserve"> La "Fecha de vencimiento del período de desembolso original" se obtuvo, una vez que el 14 de febrero 2025 se realizó el primer desembolso del crédito.</t>
    </r>
  </si>
  <si>
    <r>
      <t>2/</t>
    </r>
    <r>
      <rPr>
        <sz val="9"/>
        <rFont val="HendersonSansW00-BasicLight"/>
      </rPr>
      <t xml:space="preserve"> Para esta operación</t>
    </r>
    <r>
      <rPr>
        <b/>
        <sz val="9"/>
        <rFont val="HendersonSansW00-BasicLight"/>
      </rPr>
      <t xml:space="preserve"> </t>
    </r>
    <r>
      <rPr>
        <sz val="9"/>
        <rFont val="HendersonSansW00-BasicLight"/>
      </rPr>
      <t>del monto contratado se rescindió un total de US$14,93 millones. El Programa se encuentra en proceso de finalización a diciembre 2025 (inclusive) para finalizar las instalaciones requeridas.</t>
    </r>
  </si>
  <si>
    <r>
      <rPr>
        <b/>
        <sz val="9"/>
        <color rgb="FF000000"/>
        <rFont val="HendersonSansW00-BasicLight"/>
      </rPr>
      <t>3/</t>
    </r>
    <r>
      <rPr>
        <sz val="9"/>
        <color rgb="FF000000"/>
        <rFont val="HendersonSansW00-BasicLight"/>
      </rPr>
      <t xml:space="preserve"> </t>
    </r>
    <r>
      <rPr>
        <sz val="9"/>
        <rFont val="HendersonSansW00-BasicLight"/>
      </rPr>
      <t>El monto del</t>
    </r>
    <r>
      <rPr>
        <sz val="9"/>
        <color rgb="FF000000"/>
        <rFont val="HendersonSansW00-BasicLight"/>
      </rPr>
      <t xml:space="preserve"> proyecto considera la rescisión de US$15 millones del crédito, la cual se formalizó en junio 2025. Asimismo, contempla una extensión de la fecha de cierre del proyecto de 15 meses.</t>
    </r>
  </si>
  <si>
    <r>
      <rPr>
        <b/>
        <sz val="9"/>
        <color rgb="FF000000"/>
        <rFont val="HendersonSansW00-BasicLight"/>
      </rPr>
      <t>4/</t>
    </r>
    <r>
      <rPr>
        <sz val="9"/>
        <color rgb="FF000000"/>
        <rFont val="HendersonSansW00-BasicLight"/>
      </rPr>
      <t xml:space="preserve"> El plazo de desembolso es por 3 años y rige al día después de la fecha de aprobación del directorio del BIRF (23/03/2023). Puede renovarse hasta 4 veces, por un máximo de 15 años en total.</t>
    </r>
  </si>
  <si>
    <r>
      <rPr>
        <b/>
        <sz val="9"/>
        <color rgb="FF000000"/>
        <rFont val="HendersonSansW00-BasicLight"/>
      </rPr>
      <t>5/</t>
    </r>
    <r>
      <rPr>
        <sz val="9"/>
        <color rgb="FF000000"/>
        <rFont val="HendersonSansW00-BasicLight"/>
      </rPr>
      <t xml:space="preserve"> Para dolarizar los montos de los préstamos cuya moneda contractual no fue pactada en dólares, se utilizó como referencia el valor del tipo de cambio al 30 de setiembre de 2025 de dicha moneda con respecto al dólar.</t>
    </r>
  </si>
  <si>
    <r>
      <t>N/D=</t>
    </r>
    <r>
      <rPr>
        <sz val="9"/>
        <color theme="1"/>
        <rFont val="HendersonSansW00-BasicLight"/>
      </rPr>
      <t xml:space="preserve"> Información no disponible</t>
    </r>
    <r>
      <rPr>
        <b/>
        <sz val="9"/>
        <color theme="1"/>
        <rFont val="HendersonSansW00-BasicLight"/>
      </rPr>
      <t>.</t>
    </r>
  </si>
  <si>
    <r>
      <t>N/A=</t>
    </r>
    <r>
      <rPr>
        <sz val="9"/>
        <color theme="1"/>
        <rFont val="HendersonSansW00-BasicLight"/>
      </rPr>
      <t xml:space="preserve"> No aplica</t>
    </r>
    <r>
      <rPr>
        <b/>
        <sz val="9"/>
        <color theme="1"/>
        <rFont val="HendersonSansW00-BasicLight"/>
      </rPr>
      <t>.</t>
    </r>
  </si>
  <si>
    <r>
      <rPr>
        <b/>
        <sz val="9"/>
        <rFont val="HendersonSansW00-BasicLight"/>
      </rPr>
      <t>1/</t>
    </r>
    <r>
      <rPr>
        <sz val="9"/>
        <rFont val="HendersonSansW00-BasicLight"/>
      </rPr>
      <t xml:space="preserve">  Los montos programados por desembolsar para el I y II trimestre 2025 son proyecciones realizadas por las UE/UCP en el Informe de Seguimiento correspondiente al II Semestre 2024. </t>
    </r>
  </si>
  <si>
    <t>ESTADO FINANCIERO DE LA CONTRAPARTIDA NACIONAL/INSTITUCIONAL Y DONACIÓN</t>
  </si>
  <si>
    <t>Contrapartida Nacional/Institucional</t>
  </si>
  <si>
    <t>DESEMBOLSOS, AVANCE FINANCIERO / AVANCE FISICO (2015 - III TRIMESTRES 2025) Y DESEMPEÑO DE PROGRAMAS / PROYECTOS</t>
  </si>
  <si>
    <r>
      <t>Notas:</t>
    </r>
    <r>
      <rPr>
        <b/>
        <sz val="9"/>
        <color theme="1"/>
        <rFont val="HendersonSansW00-BasicLight"/>
      </rPr>
      <t xml:space="preserve"> </t>
    </r>
  </si>
  <si>
    <t>Abreviaturas:</t>
  </si>
  <si>
    <t>Fuente: Base de datos SIGADE v. 6.2 / Informes de Seguimiento de las Unidades Ejecutoras y Coordinadoras.</t>
  </si>
  <si>
    <r>
      <rPr>
        <b/>
        <sz val="9"/>
        <color theme="1"/>
        <rFont val="HendersonSansW00-BasicLight"/>
      </rPr>
      <t>4/</t>
    </r>
    <r>
      <rPr>
        <sz val="9"/>
        <color theme="1"/>
        <rFont val="HendersonSansW00-BasicLight"/>
      </rPr>
      <t xml:space="preserve"> Se realizó un ajuste en la Metodología de Cálculo del Avance Físico, durante el II trimestre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</si>
</sst>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00\ &quot;€&quot;_-;\-* #,##0.00\ &quot;€&quot;_-;_-* &quot;-&quot;??\ &quot;€&quot;_-;_-@_-"/>
    <numFmt numFmtId="165" formatCode="_(&quot;₡&quot;* #,##0.00_);_(&quot;₡&quot;* \(#,##0.00\);_(&quot;₡&quot;* &quot;-&quot;??_);_(@_)"/>
    <numFmt numFmtId="166" formatCode="_(* #,##0.00_);_(* \(#,##0.00\);_(* &quot;-&quot;??_);_(@_)"/>
    <numFmt numFmtId="167" formatCode="dd/mm/yyyy;@"/>
    <numFmt numFmtId="168" formatCode="_([$€-2]* #,##0.00_);_([$€-2]* \(#,##0.00\);_([$€-2]* &quot;-&quot;??_)"/>
    <numFmt numFmtId="169" formatCode="_(* #,##0.0000_);_(* \(#,##0.0000\);_(* &quot;-&quot;??_);_(@_)"/>
    <numFmt numFmtId="170" formatCode="_(* #,##0.0000_);_(* \(#,##0.0000\);_(* &quot;-&quot;????_);_(@_)"/>
    <numFmt numFmtId="171" formatCode="#,##0.0000"/>
    <numFmt numFmtId="172" formatCode="0.00_ ;[Red]\-0.00\ "/>
    <numFmt numFmtId="173" formatCode="_-* #,##0.0000_-;\-* #,##0.0000_-;_-* &quot;-&quot;????_-;_-@_-"/>
    <numFmt numFmtId="174" formatCode="_-* #,##0.00_-;\-* #,##0.00_-;_-* &quot;-&quot;????_-;_-@_-"/>
  </numFmts>
  <fonts count="56">
    <font>
      <sz val="10"/>
      <name val="Courie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8"/>
      <name val="Courier"/>
      <family val="3"/>
    </font>
    <font>
      <sz val="10"/>
      <name val="Courier"/>
      <family val="3"/>
    </font>
    <font>
      <sz val="10"/>
      <name val="Courier"/>
      <family val="3"/>
    </font>
    <font>
      <sz val="11"/>
      <color indexed="8"/>
      <name val="Calibri"/>
      <family val="2"/>
    </font>
    <font>
      <sz val="11"/>
      <color indexed="9"/>
      <name val="Calibri"/>
      <family val="2"/>
    </font>
    <font>
      <sz val="11"/>
      <color indexed="20"/>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15"/>
      <color indexed="56"/>
      <name val="Calibri"/>
      <family val="2"/>
    </font>
    <font>
      <b/>
      <sz val="13"/>
      <color indexed="56"/>
      <name val="Calibri"/>
      <family val="2"/>
    </font>
    <font>
      <sz val="11"/>
      <color indexed="60"/>
      <name val="Calibri"/>
      <family val="2"/>
    </font>
    <font>
      <b/>
      <sz val="11"/>
      <color indexed="63"/>
      <name val="Calibri"/>
      <family val="2"/>
    </font>
    <font>
      <sz val="11"/>
      <color indexed="10"/>
      <name val="Calibri"/>
      <family val="2"/>
    </font>
    <font>
      <b/>
      <sz val="18"/>
      <color indexed="56"/>
      <name val="Cambria"/>
      <family val="2"/>
    </font>
    <font>
      <b/>
      <sz val="11"/>
      <color indexed="8"/>
      <name val="Calibri"/>
      <family val="2"/>
    </font>
    <font>
      <sz val="11"/>
      <color theme="1"/>
      <name val="Calibri"/>
      <family val="2"/>
      <scheme val="minor"/>
    </font>
    <font>
      <sz val="12"/>
      <name val="ＭＳ ゴシック"/>
      <family val="3"/>
      <charset val="128"/>
    </font>
    <font>
      <sz val="10"/>
      <name val="Arial"/>
      <family val="2"/>
    </font>
    <font>
      <u/>
      <sz val="10"/>
      <color theme="10"/>
      <name val="Courier"/>
    </font>
    <font>
      <b/>
      <sz val="16"/>
      <name val="HendersonSansW00-BasicLight"/>
    </font>
    <font>
      <sz val="10"/>
      <name val="HendersonSansW00-BasicLight"/>
    </font>
    <font>
      <b/>
      <sz val="10"/>
      <name val="HendersonSansW00-BasicLight"/>
    </font>
    <font>
      <u/>
      <sz val="10"/>
      <color theme="10"/>
      <name val="HendersonSansW00-BasicLight"/>
    </font>
    <font>
      <b/>
      <sz val="9"/>
      <color theme="1"/>
      <name val="HendersonSansW00-BasicLight"/>
    </font>
    <font>
      <sz val="9"/>
      <color theme="1"/>
      <name val="HendersonSansW00-BasicLight"/>
    </font>
    <font>
      <b/>
      <sz val="9"/>
      <name val="HendersonSansW00-BasicLight"/>
    </font>
    <font>
      <b/>
      <vertAlign val="superscript"/>
      <sz val="9"/>
      <color theme="1"/>
      <name val="HendersonSansW00-BasicLight"/>
    </font>
    <font>
      <b/>
      <u/>
      <sz val="9"/>
      <color theme="1"/>
      <name val="HendersonSansW00-BasicLight"/>
    </font>
    <font>
      <sz val="9"/>
      <color rgb="FF000000"/>
      <name val="HendersonSansW00-BasicLight"/>
    </font>
    <font>
      <sz val="9"/>
      <name val="HendersonSansW00-BasicLight"/>
    </font>
    <font>
      <b/>
      <sz val="9"/>
      <color rgb="FF000000"/>
      <name val="HendersonSansW00-BasicLight"/>
    </font>
    <font>
      <b/>
      <vertAlign val="superscript"/>
      <sz val="9"/>
      <color rgb="FF000000"/>
      <name val="HendersonSansW00-BasicLight"/>
    </font>
    <font>
      <b/>
      <u/>
      <sz val="9"/>
      <name val="HendersonSansW00-BasicLight"/>
    </font>
    <font>
      <sz val="9"/>
      <color rgb="FFFF0000"/>
      <name val="HendersonSansW00-BasicLight"/>
    </font>
    <font>
      <sz val="9"/>
      <color theme="0"/>
      <name val="HendersonSansW00-BasicLight"/>
    </font>
    <font>
      <b/>
      <sz val="9"/>
      <color theme="0"/>
      <name val="HendersonSansW00-BasicLight"/>
    </font>
    <font>
      <sz val="10"/>
      <name val="Courier"/>
    </font>
    <font>
      <b/>
      <strike/>
      <sz val="9"/>
      <name val="HendersonSansW00-BasicLight"/>
    </font>
    <font>
      <sz val="9"/>
      <color rgb="FF0070C0"/>
      <name val="HendersonSansW00-BasicLight"/>
    </font>
    <font>
      <sz val="9"/>
      <name val="HendersonSansW00-BasicSmBd"/>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bgColor indexed="64"/>
      </patternFill>
    </fill>
    <fill>
      <patternFill patternType="solid">
        <fgColor theme="3" tint="0.59999389629810485"/>
        <bgColor indexed="64"/>
      </patternFill>
    </fill>
  </fills>
  <borders count="3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rgb="FF000000"/>
      </left>
      <right style="medium">
        <color indexed="64"/>
      </right>
      <top style="medium">
        <color indexed="64"/>
      </top>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s>
  <cellStyleXfs count="417">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19" fillId="21" borderId="2" applyNumberFormat="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168" fontId="13" fillId="0" borderId="0" applyFont="0" applyFill="0" applyBorder="0" applyAlignment="0" applyProtection="0"/>
    <xf numFmtId="168" fontId="12" fillId="0" borderId="0" applyFon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1" fillId="0" borderId="6" applyNumberFormat="0" applyFill="0" applyAlignment="0" applyProtection="0"/>
    <xf numFmtId="0" fontId="21" fillId="0" borderId="0" applyNumberFormat="0" applyFill="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22" fillId="7" borderId="1" applyNumberFormat="0" applyAlignment="0" applyProtection="0"/>
    <xf numFmtId="0" fontId="20" fillId="0" borderId="3" applyNumberFormat="0" applyFill="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12" fillId="0" borderId="0"/>
    <xf numFmtId="0" fontId="10" fillId="0" borderId="0"/>
    <xf numFmtId="0" fontId="12" fillId="0" borderId="0"/>
    <xf numFmtId="0" fontId="31" fillId="0" borderId="0"/>
    <xf numFmtId="0" fontId="10" fillId="0" borderId="0"/>
    <xf numFmtId="0" fontId="9" fillId="0" borderId="0"/>
    <xf numFmtId="0" fontId="9" fillId="0" borderId="0"/>
    <xf numFmtId="0" fontId="9"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9" fillId="23" borderId="7" applyNumberFormat="0" applyFont="0" applyAlignment="0" applyProtection="0"/>
    <xf numFmtId="0" fontId="10" fillId="23" borderId="7" applyNumberFormat="0" applyFont="0" applyAlignment="0" applyProtection="0"/>
    <xf numFmtId="0" fontId="27" fillId="20" borderId="8" applyNumberForma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27" fillId="20" borderId="8" applyNumberFormat="0" applyAlignment="0" applyProtection="0"/>
    <xf numFmtId="0" fontId="27" fillId="20" borderId="8" applyNumberFormat="0" applyAlignment="0" applyProtection="0"/>
    <xf numFmtId="0" fontId="27" fillId="20" borderId="8" applyNumberFormat="0" applyAlignment="0" applyProtection="0"/>
    <xf numFmtId="0" fontId="27" fillId="20" borderId="8" applyNumberFormat="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28" fillId="0" borderId="0" applyNumberFormat="0" applyFill="0" applyBorder="0" applyAlignment="0" applyProtection="0"/>
    <xf numFmtId="0" fontId="8" fillId="0" borderId="0"/>
    <xf numFmtId="166" fontId="8" fillId="0" borderId="0" applyFont="0" applyFill="0" applyBorder="0" applyAlignment="0" applyProtection="0"/>
    <xf numFmtId="9" fontId="8" fillId="0" borderId="0" applyFont="0" applyFill="0" applyBorder="0" applyAlignment="0" applyProtection="0"/>
    <xf numFmtId="0" fontId="12"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7" fillId="4" borderId="0" applyNumberFormat="0" applyBorder="0" applyAlignment="0" applyProtection="0"/>
    <xf numFmtId="0" fontId="18" fillId="20" borderId="1" applyNumberFormat="0" applyAlignment="0" applyProtection="0"/>
    <xf numFmtId="0" fontId="19" fillId="21" borderId="2" applyNumberFormat="0" applyAlignment="0" applyProtection="0"/>
    <xf numFmtId="0" fontId="20" fillId="0" borderId="3" applyNumberFormat="0" applyFill="0" applyAlignment="0" applyProtection="0"/>
    <xf numFmtId="0" fontId="21" fillId="0" borderId="0" applyNumberFormat="0" applyFill="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22" fillId="7" borderId="1" applyNumberFormat="0" applyAlignment="0" applyProtection="0"/>
    <xf numFmtId="0" fontId="16" fillId="3" borderId="0" applyNumberFormat="0" applyBorder="0" applyAlignment="0" applyProtection="0"/>
    <xf numFmtId="166" fontId="10" fillId="0" borderId="0" applyFont="0" applyFill="0" applyBorder="0" applyAlignment="0" applyProtection="0"/>
    <xf numFmtId="0" fontId="26" fillId="22" borderId="0" applyNumberFormat="0" applyBorder="0" applyAlignment="0" applyProtection="0"/>
    <xf numFmtId="0" fontId="8" fillId="0" borderId="0"/>
    <xf numFmtId="0" fontId="10" fillId="0" borderId="0"/>
    <xf numFmtId="0" fontId="10" fillId="23" borderId="7" applyNumberFormat="0" applyFont="0" applyAlignment="0" applyProtection="0"/>
    <xf numFmtId="9" fontId="10" fillId="0" borderId="0" applyFont="0" applyFill="0" applyBorder="0" applyAlignment="0" applyProtection="0"/>
    <xf numFmtId="0" fontId="27" fillId="20" borderId="8" applyNumberFormat="0" applyAlignment="0" applyProtection="0"/>
    <xf numFmtId="0" fontId="28" fillId="0" borderId="0" applyNumberFormat="0" applyFill="0" applyBorder="0" applyAlignment="0" applyProtection="0"/>
    <xf numFmtId="0" fontId="23" fillId="0" borderId="0" applyNumberFormat="0" applyFill="0" applyBorder="0" applyAlignment="0" applyProtection="0"/>
    <xf numFmtId="0" fontId="29" fillId="0" borderId="0" applyNumberFormat="0" applyFill="0" applyBorder="0" applyAlignment="0" applyProtection="0"/>
    <xf numFmtId="0" fontId="24" fillId="0" borderId="4" applyNumberFormat="0" applyFill="0" applyAlignment="0" applyProtection="0"/>
    <xf numFmtId="0" fontId="25" fillId="0" borderId="5" applyNumberFormat="0" applyFill="0" applyAlignment="0" applyProtection="0"/>
    <xf numFmtId="0" fontId="21" fillId="0" borderId="6" applyNumberFormat="0" applyFill="0" applyAlignment="0" applyProtection="0"/>
    <xf numFmtId="0" fontId="30" fillId="0" borderId="9" applyNumberFormat="0" applyFill="0" applyAlignment="0" applyProtection="0"/>
    <xf numFmtId="0" fontId="10" fillId="23" borderId="7" applyNumberFormat="0" applyFont="0" applyAlignment="0" applyProtection="0"/>
    <xf numFmtId="0" fontId="7" fillId="0" borderId="0"/>
    <xf numFmtId="166" fontId="7" fillId="0" borderId="0" applyFont="0" applyFill="0" applyBorder="0" applyAlignment="0" applyProtection="0"/>
    <xf numFmtId="9" fontId="7" fillId="0" borderId="0" applyFont="0" applyFill="0" applyBorder="0" applyAlignment="0" applyProtection="0"/>
    <xf numFmtId="164"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0" fontId="10" fillId="0" borderId="0"/>
    <xf numFmtId="0" fontId="32" fillId="0" borderId="0">
      <alignment vertical="center"/>
    </xf>
    <xf numFmtId="0" fontId="7"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2" fillId="0" borderId="0" applyFont="0" applyFill="0" applyBorder="0" applyAlignment="0" applyProtection="0">
      <alignment vertical="center"/>
    </xf>
    <xf numFmtId="0" fontId="33" fillId="0" borderId="0"/>
    <xf numFmtId="164"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6"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166" fontId="9" fillId="0" borderId="0" applyFont="0" applyFill="0" applyBorder="0" applyAlignment="0" applyProtection="0"/>
    <xf numFmtId="9" fontId="9" fillId="0" borderId="0" applyFont="0" applyFill="0" applyBorder="0" applyAlignment="0" applyProtection="0"/>
    <xf numFmtId="0" fontId="5" fillId="0" borderId="0"/>
    <xf numFmtId="0" fontId="9" fillId="0" borderId="0"/>
    <xf numFmtId="9" fontId="9" fillId="0" borderId="0" applyFont="0" applyFill="0" applyBorder="0" applyAlignment="0" applyProtection="0"/>
    <xf numFmtId="0" fontId="9" fillId="0" borderId="0"/>
    <xf numFmtId="0" fontId="5" fillId="0" borderId="0"/>
    <xf numFmtId="166" fontId="5" fillId="0" borderId="0" applyFont="0" applyFill="0" applyBorder="0" applyAlignment="0" applyProtection="0"/>
    <xf numFmtId="0" fontId="5" fillId="0" borderId="0"/>
    <xf numFmtId="166" fontId="5" fillId="0" borderId="0" applyFont="0" applyFill="0" applyBorder="0" applyAlignment="0" applyProtection="0"/>
    <xf numFmtId="0" fontId="12" fillId="0" borderId="0"/>
    <xf numFmtId="165" fontId="12" fillId="0" borderId="0" applyFont="0" applyFill="0" applyBorder="0" applyAlignment="0" applyProtection="0"/>
    <xf numFmtId="166" fontId="9" fillId="0" borderId="0" applyFont="0" applyFill="0" applyBorder="0" applyAlignment="0" applyProtection="0"/>
    <xf numFmtId="0" fontId="4" fillId="0" borderId="0"/>
    <xf numFmtId="0" fontId="9" fillId="0" borderId="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9" fontId="9" fillId="0" borderId="0" applyFont="0" applyFill="0" applyBorder="0" applyAlignment="0" applyProtection="0"/>
    <xf numFmtId="9" fontId="9"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4" fillId="0" borderId="0"/>
    <xf numFmtId="0" fontId="9" fillId="0" borderId="0"/>
    <xf numFmtId="0" fontId="9" fillId="23" borderId="7" applyNumberFormat="0" applyFont="0" applyAlignment="0" applyProtection="0"/>
    <xf numFmtId="9" fontId="9" fillId="0" borderId="0" applyFont="0" applyFill="0" applyBorder="0" applyAlignment="0" applyProtection="0"/>
    <xf numFmtId="0" fontId="9" fillId="23" borderId="7" applyNumberFormat="0" applyFont="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164" fontId="9" fillId="0" borderId="0" applyFont="0" applyFill="0" applyBorder="0" applyAlignment="0" applyProtection="0"/>
    <xf numFmtId="0" fontId="4" fillId="0" borderId="0"/>
    <xf numFmtId="0" fontId="9" fillId="0" borderId="0"/>
    <xf numFmtId="0" fontId="4" fillId="0" borderId="0"/>
    <xf numFmtId="0" fontId="4" fillId="0" borderId="0"/>
    <xf numFmtId="0" fontId="4" fillId="0" borderId="0"/>
    <xf numFmtId="166" fontId="4" fillId="0" borderId="0" applyFont="0" applyFill="0" applyBorder="0" applyAlignment="0" applyProtection="0"/>
    <xf numFmtId="0" fontId="4" fillId="0" borderId="0"/>
    <xf numFmtId="166" fontId="4" fillId="0" borderId="0" applyFont="0" applyFill="0" applyBorder="0" applyAlignment="0" applyProtection="0"/>
    <xf numFmtId="0" fontId="3" fillId="0" borderId="0"/>
    <xf numFmtId="0" fontId="2" fillId="0" borderId="0"/>
    <xf numFmtId="0" fontId="2" fillId="0" borderId="0"/>
    <xf numFmtId="166"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6"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2" fillId="0" borderId="0"/>
    <xf numFmtId="166"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6"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1" fillId="0" borderId="0"/>
    <xf numFmtId="166" fontId="1" fillId="0" borderId="0" applyFont="0" applyFill="0" applyBorder="0" applyAlignment="0" applyProtection="0"/>
    <xf numFmtId="0" fontId="12" fillId="0" borderId="0"/>
    <xf numFmtId="0" fontId="12" fillId="0" borderId="0"/>
    <xf numFmtId="0" fontId="34" fillId="0" borderId="0" applyNumberFormat="0" applyFill="0" applyBorder="0" applyAlignment="0" applyProtection="0"/>
    <xf numFmtId="43" fontId="52" fillId="0" borderId="0" applyFont="0" applyFill="0" applyBorder="0" applyAlignment="0" applyProtection="0"/>
  </cellStyleXfs>
  <cellXfs count="316">
    <xf numFmtId="0" fontId="0" fillId="0" borderId="0" xfId="0"/>
    <xf numFmtId="0" fontId="36" fillId="0" borderId="0" xfId="0" applyFont="1"/>
    <xf numFmtId="0" fontId="37" fillId="0" borderId="0" xfId="0" applyFont="1"/>
    <xf numFmtId="14" fontId="39" fillId="25" borderId="0" xfId="0" applyNumberFormat="1" applyFont="1" applyFill="1" applyAlignment="1">
      <alignment horizontal="center"/>
    </xf>
    <xf numFmtId="0" fontId="40" fillId="25" borderId="0" xfId="0" applyFont="1" applyFill="1"/>
    <xf numFmtId="14" fontId="39" fillId="25" borderId="0" xfId="175" applyNumberFormat="1" applyFont="1" applyFill="1" applyAlignment="1">
      <alignment horizontal="center" vertical="center"/>
    </xf>
    <xf numFmtId="14" fontId="39" fillId="0" borderId="0" xfId="0" applyNumberFormat="1" applyFont="1" applyAlignment="1">
      <alignment horizontal="center"/>
    </xf>
    <xf numFmtId="0" fontId="39" fillId="26" borderId="12" xfId="0" applyFont="1" applyFill="1" applyBorder="1" applyAlignment="1">
      <alignment horizontal="center" vertical="center" wrapText="1"/>
    </xf>
    <xf numFmtId="0" fontId="40" fillId="25" borderId="0" xfId="0" applyFont="1" applyFill="1" applyAlignment="1">
      <alignment horizontal="center"/>
    </xf>
    <xf numFmtId="0" fontId="40" fillId="25" borderId="15" xfId="0" applyFont="1" applyFill="1" applyBorder="1" applyAlignment="1">
      <alignment horizontal="left"/>
    </xf>
    <xf numFmtId="0" fontId="40" fillId="25" borderId="16" xfId="0" applyFont="1" applyFill="1" applyBorder="1" applyAlignment="1">
      <alignment horizontal="left"/>
    </xf>
    <xf numFmtId="0" fontId="40" fillId="25" borderId="16" xfId="0" applyFont="1" applyFill="1" applyBorder="1"/>
    <xf numFmtId="0" fontId="40" fillId="0" borderId="16" xfId="0" applyFont="1" applyBorder="1"/>
    <xf numFmtId="0" fontId="40" fillId="25" borderId="20" xfId="0" applyFont="1" applyFill="1" applyBorder="1" applyAlignment="1">
      <alignment horizontal="left"/>
    </xf>
    <xf numFmtId="0" fontId="43" fillId="0" borderId="14" xfId="0" applyFont="1" applyBorder="1" applyAlignment="1">
      <alignment vertical="center"/>
    </xf>
    <xf numFmtId="0" fontId="40" fillId="0" borderId="0" xfId="0" applyFont="1" applyAlignment="1">
      <alignment horizontal="right"/>
    </xf>
    <xf numFmtId="0" fontId="40" fillId="0" borderId="0" xfId="0" applyFont="1" applyAlignment="1">
      <alignment horizontal="center"/>
    </xf>
    <xf numFmtId="0" fontId="40" fillId="0" borderId="0" xfId="0" applyFont="1"/>
    <xf numFmtId="3" fontId="40" fillId="25" borderId="0" xfId="0" applyNumberFormat="1" applyFont="1" applyFill="1" applyAlignment="1">
      <alignment horizontal="right"/>
    </xf>
    <xf numFmtId="3" fontId="40" fillId="25" borderId="17" xfId="0" applyNumberFormat="1" applyFont="1" applyFill="1" applyBorder="1" applyAlignment="1">
      <alignment horizontal="right"/>
    </xf>
    <xf numFmtId="0" fontId="39" fillId="25" borderId="0" xfId="0" applyFont="1" applyFill="1"/>
    <xf numFmtId="0" fontId="40" fillId="0" borderId="0" xfId="0" applyFont="1" applyAlignment="1">
      <alignment horizontal="left" vertical="center" wrapText="1"/>
    </xf>
    <xf numFmtId="0" fontId="44" fillId="0" borderId="0" xfId="0" applyFont="1" applyAlignment="1">
      <alignment horizontal="left" vertical="center"/>
    </xf>
    <xf numFmtId="0" fontId="40" fillId="25" borderId="0" xfId="0" applyFont="1" applyFill="1" applyAlignment="1">
      <alignment horizontal="left"/>
    </xf>
    <xf numFmtId="0" fontId="40" fillId="0" borderId="0" xfId="0" applyFont="1" applyAlignment="1">
      <alignment horizontal="left"/>
    </xf>
    <xf numFmtId="0" fontId="39" fillId="25" borderId="0" xfId="0" applyFont="1" applyFill="1" applyAlignment="1">
      <alignment horizontal="left"/>
    </xf>
    <xf numFmtId="10" fontId="40" fillId="0" borderId="0" xfId="341" applyNumberFormat="1" applyFont="1" applyFill="1" applyProtection="1"/>
    <xf numFmtId="0" fontId="41" fillId="25" borderId="0" xfId="0" applyFont="1" applyFill="1"/>
    <xf numFmtId="0" fontId="45" fillId="24" borderId="0" xfId="0" applyFont="1" applyFill="1"/>
    <xf numFmtId="170" fontId="40" fillId="25" borderId="0" xfId="0" applyNumberFormat="1" applyFont="1" applyFill="1"/>
    <xf numFmtId="0" fontId="45" fillId="25" borderId="0" xfId="0" applyFont="1" applyFill="1"/>
    <xf numFmtId="0" fontId="45" fillId="0" borderId="0" xfId="0" applyFont="1"/>
    <xf numFmtId="0" fontId="45" fillId="25" borderId="0" xfId="0" applyFont="1" applyFill="1" applyAlignment="1">
      <alignment horizontal="center"/>
    </xf>
    <xf numFmtId="0" fontId="45" fillId="0" borderId="0" xfId="0" applyFont="1" applyAlignment="1">
      <alignment horizontal="center"/>
    </xf>
    <xf numFmtId="0" fontId="41" fillId="26" borderId="22" xfId="0" applyFont="1" applyFill="1" applyBorder="1" applyAlignment="1">
      <alignment horizontal="center" vertical="center" wrapText="1"/>
    </xf>
    <xf numFmtId="0" fontId="39" fillId="26" borderId="22" xfId="0" applyFont="1" applyFill="1" applyBorder="1" applyAlignment="1">
      <alignment horizontal="center" vertical="center" wrapText="1"/>
    </xf>
    <xf numFmtId="0" fontId="46" fillId="26" borderId="21" xfId="0" applyFont="1" applyFill="1" applyBorder="1" applyAlignment="1">
      <alignment horizontal="center" vertical="center"/>
    </xf>
    <xf numFmtId="0" fontId="45" fillId="0" borderId="15" xfId="0" applyFont="1" applyBorder="1" applyAlignment="1">
      <alignment horizontal="left"/>
    </xf>
    <xf numFmtId="0" fontId="45" fillId="0" borderId="16" xfId="0" applyFont="1" applyBorder="1" applyAlignment="1">
      <alignment horizontal="left"/>
    </xf>
    <xf numFmtId="0" fontId="45" fillId="0" borderId="16" xfId="0" applyFont="1" applyBorder="1"/>
    <xf numFmtId="0" fontId="48" fillId="0" borderId="14" xfId="0" applyFont="1" applyBorder="1" applyAlignment="1">
      <alignment vertical="center"/>
    </xf>
    <xf numFmtId="0" fontId="39" fillId="0" borderId="14" xfId="0" applyFont="1" applyBorder="1" applyAlignment="1">
      <alignment horizontal="left" vertical="center"/>
    </xf>
    <xf numFmtId="0" fontId="40" fillId="0" borderId="0" xfId="0" applyFont="1" applyAlignment="1">
      <alignment horizontal="center" vertical="center"/>
    </xf>
    <xf numFmtId="4" fontId="40" fillId="0" borderId="0" xfId="0" applyNumberFormat="1" applyFont="1" applyAlignment="1">
      <alignment horizontal="center" vertical="center"/>
    </xf>
    <xf numFmtId="4" fontId="40" fillId="0" borderId="0" xfId="306" applyNumberFormat="1" applyFont="1" applyFill="1" applyBorder="1" applyAlignment="1" applyProtection="1">
      <alignment horizontal="center" vertical="center"/>
    </xf>
    <xf numFmtId="0" fontId="39" fillId="0" borderId="0" xfId="0" applyFont="1"/>
    <xf numFmtId="4" fontId="39" fillId="0" borderId="0" xfId="0" applyNumberFormat="1" applyFont="1" applyAlignment="1">
      <alignment horizontal="center" vertical="center"/>
    </xf>
    <xf numFmtId="4" fontId="40" fillId="25" borderId="0" xfId="306" applyNumberFormat="1" applyFont="1" applyFill="1" applyBorder="1" applyAlignment="1" applyProtection="1">
      <alignment horizontal="center" vertical="center"/>
    </xf>
    <xf numFmtId="0" fontId="43" fillId="0" borderId="14" xfId="0" applyFont="1" applyBorder="1" applyAlignment="1">
      <alignment horizontal="left" vertical="center"/>
    </xf>
    <xf numFmtId="0" fontId="39" fillId="0" borderId="14" xfId="0" applyFont="1" applyBorder="1" applyAlignment="1">
      <alignment horizontal="left" vertical="center" wrapText="1"/>
    </xf>
    <xf numFmtId="0" fontId="40" fillId="0" borderId="14" xfId="0" applyFont="1" applyBorder="1" applyAlignment="1">
      <alignment horizontal="left" vertical="center"/>
    </xf>
    <xf numFmtId="0" fontId="40" fillId="0" borderId="0" xfId="0" applyFont="1" applyAlignment="1">
      <alignment vertical="center" wrapText="1"/>
    </xf>
    <xf numFmtId="4" fontId="39" fillId="0" borderId="17" xfId="0" applyNumberFormat="1" applyFont="1" applyBorder="1" applyAlignment="1">
      <alignment horizontal="center" vertical="center"/>
    </xf>
    <xf numFmtId="0" fontId="39" fillId="0" borderId="13" xfId="0" applyFont="1" applyBorder="1" applyAlignment="1">
      <alignment horizontal="left" vertical="center"/>
    </xf>
    <xf numFmtId="0" fontId="39" fillId="0" borderId="10" xfId="0" applyFont="1" applyBorder="1" applyAlignment="1">
      <alignment horizontal="left" wrapText="1"/>
    </xf>
    <xf numFmtId="3" fontId="39" fillId="0" borderId="10" xfId="0" applyNumberFormat="1" applyFont="1" applyBorder="1" applyAlignment="1">
      <alignment horizontal="left" vertical="center"/>
    </xf>
    <xf numFmtId="4" fontId="39" fillId="0" borderId="10" xfId="0" applyNumberFormat="1" applyFont="1" applyBorder="1" applyAlignment="1">
      <alignment horizontal="center" vertical="center"/>
    </xf>
    <xf numFmtId="4" fontId="39" fillId="0" borderId="18" xfId="0" applyNumberFormat="1" applyFont="1" applyBorder="1" applyAlignment="1">
      <alignment horizontal="center" vertical="center"/>
    </xf>
    <xf numFmtId="0" fontId="39" fillId="0" borderId="14" xfId="0" applyFont="1" applyBorder="1" applyAlignment="1">
      <alignment horizontal="left"/>
    </xf>
    <xf numFmtId="0" fontId="39" fillId="0" borderId="0" xfId="0" applyFont="1" applyAlignment="1">
      <alignment horizontal="left"/>
    </xf>
    <xf numFmtId="3" fontId="39" fillId="0" borderId="0" xfId="0" applyNumberFormat="1" applyFont="1" applyAlignment="1">
      <alignment horizontal="center" vertical="center"/>
    </xf>
    <xf numFmtId="4" fontId="40" fillId="0" borderId="0" xfId="0" applyNumberFormat="1" applyFont="1"/>
    <xf numFmtId="0" fontId="43" fillId="0" borderId="0" xfId="0" applyFont="1" applyAlignment="1">
      <alignment horizontal="left" vertical="center"/>
    </xf>
    <xf numFmtId="0" fontId="40" fillId="0" borderId="0" xfId="0" applyFont="1" applyAlignment="1">
      <alignment vertical="center"/>
    </xf>
    <xf numFmtId="0" fontId="39" fillId="0" borderId="0" xfId="0" applyFont="1" applyAlignment="1">
      <alignment vertical="center"/>
    </xf>
    <xf numFmtId="0" fontId="40" fillId="0" borderId="0" xfId="0" applyFont="1" applyAlignment="1">
      <alignment horizontal="left" vertical="center"/>
    </xf>
    <xf numFmtId="0" fontId="45" fillId="0" borderId="0" xfId="0" applyFont="1" applyAlignment="1">
      <alignment horizontal="left"/>
    </xf>
    <xf numFmtId="0" fontId="41" fillId="24" borderId="0" xfId="0" applyFont="1" applyFill="1" applyAlignment="1">
      <alignment horizontal="center"/>
    </xf>
    <xf numFmtId="14" fontId="41" fillId="24" borderId="10" xfId="0" applyNumberFormat="1" applyFont="1" applyFill="1" applyBorder="1" applyAlignment="1">
      <alignment horizontal="center"/>
    </xf>
    <xf numFmtId="0" fontId="41" fillId="24" borderId="10" xfId="0" applyFont="1" applyFill="1" applyBorder="1" applyAlignment="1">
      <alignment horizontal="center"/>
    </xf>
    <xf numFmtId="0" fontId="39" fillId="24" borderId="10" xfId="0" applyFont="1" applyFill="1" applyBorder="1" applyAlignment="1">
      <alignment horizontal="center"/>
    </xf>
    <xf numFmtId="0" fontId="45" fillId="24" borderId="0" xfId="0" applyFont="1" applyFill="1" applyAlignment="1">
      <alignment horizontal="center"/>
    </xf>
    <xf numFmtId="0" fontId="40" fillId="0" borderId="16" xfId="0" applyFont="1" applyBorder="1" applyAlignment="1">
      <alignment horizontal="left"/>
    </xf>
    <xf numFmtId="0" fontId="49" fillId="0" borderId="16" xfId="0" applyFont="1" applyBorder="1" applyAlignment="1">
      <alignment horizontal="left"/>
    </xf>
    <xf numFmtId="0" fontId="49" fillId="0" borderId="20" xfId="0" applyFont="1" applyBorder="1" applyAlignment="1">
      <alignment horizontal="left"/>
    </xf>
    <xf numFmtId="0" fontId="48" fillId="0" borderId="14" xfId="0" applyFont="1" applyBorder="1"/>
    <xf numFmtId="3" fontId="49" fillId="0" borderId="0" xfId="0" applyNumberFormat="1" applyFont="1" applyAlignment="1">
      <alignment horizontal="right"/>
    </xf>
    <xf numFmtId="3" fontId="49" fillId="0" borderId="17" xfId="0" applyNumberFormat="1" applyFont="1" applyBorder="1" applyAlignment="1">
      <alignment horizontal="right"/>
    </xf>
    <xf numFmtId="4" fontId="40" fillId="25" borderId="0" xfId="0" applyNumberFormat="1" applyFont="1" applyFill="1" applyAlignment="1">
      <alignment horizontal="center" vertical="center"/>
    </xf>
    <xf numFmtId="4" fontId="40" fillId="0" borderId="17" xfId="0" applyNumberFormat="1" applyFont="1" applyBorder="1" applyAlignment="1">
      <alignment horizontal="center" vertical="center"/>
    </xf>
    <xf numFmtId="9" fontId="40" fillId="0" borderId="0" xfId="184" applyFont="1" applyFill="1" applyBorder="1" applyAlignment="1" applyProtection="1">
      <alignment horizontal="center" vertical="center"/>
    </xf>
    <xf numFmtId="0" fontId="39" fillId="0" borderId="13" xfId="0" applyFont="1" applyBorder="1" applyAlignment="1">
      <alignment horizontal="left"/>
    </xf>
    <xf numFmtId="0" fontId="39" fillId="0" borderId="10" xfId="0" applyFont="1" applyBorder="1" applyAlignment="1">
      <alignment horizontal="left"/>
    </xf>
    <xf numFmtId="0" fontId="39" fillId="0" borderId="10" xfId="0" applyFont="1" applyBorder="1"/>
    <xf numFmtId="0" fontId="40" fillId="24" borderId="0" xfId="0" applyFont="1" applyFill="1" applyAlignment="1">
      <alignment horizontal="left" vertical="center"/>
    </xf>
    <xf numFmtId="0" fontId="40" fillId="24" borderId="0" xfId="0" applyFont="1" applyFill="1" applyAlignment="1">
      <alignment vertical="center"/>
    </xf>
    <xf numFmtId="4" fontId="40" fillId="0" borderId="0" xfId="0" applyNumberFormat="1" applyFont="1" applyAlignment="1">
      <alignment vertical="center"/>
    </xf>
    <xf numFmtId="0" fontId="45" fillId="25" borderId="0" xfId="0" applyFont="1" applyFill="1" applyAlignment="1">
      <alignment vertical="center"/>
    </xf>
    <xf numFmtId="0" fontId="40" fillId="25" borderId="0" xfId="0" applyFont="1" applyFill="1" applyAlignment="1">
      <alignment vertical="center"/>
    </xf>
    <xf numFmtId="0" fontId="45" fillId="24" borderId="0" xfId="0" applyFont="1" applyFill="1" applyAlignment="1">
      <alignment horizontal="left"/>
    </xf>
    <xf numFmtId="0" fontId="40" fillId="24" borderId="0" xfId="0" applyFont="1" applyFill="1"/>
    <xf numFmtId="14" fontId="39" fillId="24" borderId="0" xfId="0" applyNumberFormat="1" applyFont="1" applyFill="1"/>
    <xf numFmtId="4" fontId="40" fillId="24" borderId="0" xfId="0" applyNumberFormat="1" applyFont="1" applyFill="1"/>
    <xf numFmtId="0" fontId="39" fillId="26" borderId="15" xfId="0" applyFont="1" applyFill="1" applyBorder="1" applyAlignment="1">
      <alignment horizontal="center" vertical="center" wrapText="1"/>
    </xf>
    <xf numFmtId="0" fontId="40" fillId="24" borderId="0" xfId="0" applyFont="1" applyFill="1" applyAlignment="1">
      <alignment horizontal="center"/>
    </xf>
    <xf numFmtId="0" fontId="39" fillId="26" borderId="27" xfId="0" applyFont="1" applyFill="1" applyBorder="1" applyAlignment="1">
      <alignment horizontal="center" vertical="center" wrapText="1"/>
    </xf>
    <xf numFmtId="0" fontId="40" fillId="24" borderId="15" xfId="0" applyFont="1" applyFill="1" applyBorder="1" applyAlignment="1">
      <alignment horizontal="left"/>
    </xf>
    <xf numFmtId="0" fontId="40" fillId="24" borderId="16" xfId="0" applyFont="1" applyFill="1" applyBorder="1" applyAlignment="1">
      <alignment horizontal="left"/>
    </xf>
    <xf numFmtId="0" fontId="40" fillId="24" borderId="16" xfId="0" applyFont="1" applyFill="1" applyBorder="1"/>
    <xf numFmtId="0" fontId="40" fillId="0" borderId="20" xfId="0" applyFont="1" applyBorder="1" applyAlignment="1">
      <alignment horizontal="left"/>
    </xf>
    <xf numFmtId="0" fontId="45" fillId="24" borderId="16" xfId="0" applyFont="1" applyFill="1" applyBorder="1" applyAlignment="1">
      <alignment horizontal="left"/>
    </xf>
    <xf numFmtId="0" fontId="40" fillId="24" borderId="28" xfId="0" applyFont="1" applyFill="1" applyBorder="1"/>
    <xf numFmtId="0" fontId="43" fillId="25" borderId="14" xfId="0" applyFont="1" applyFill="1" applyBorder="1"/>
    <xf numFmtId="0" fontId="49" fillId="24" borderId="0" xfId="0" applyFont="1" applyFill="1" applyAlignment="1">
      <alignment horizontal="right"/>
    </xf>
    <xf numFmtId="0" fontId="49" fillId="24" borderId="0" xfId="0" applyFont="1" applyFill="1"/>
    <xf numFmtId="3" fontId="49" fillId="0" borderId="14" xfId="0" applyNumberFormat="1" applyFont="1" applyBorder="1" applyAlignment="1">
      <alignment horizontal="right"/>
    </xf>
    <xf numFmtId="171" fontId="49" fillId="0" borderId="0" xfId="0" applyNumberFormat="1" applyFont="1" applyAlignment="1">
      <alignment horizontal="right"/>
    </xf>
    <xf numFmtId="3" fontId="49" fillId="25" borderId="0" xfId="0" applyNumberFormat="1" applyFont="1" applyFill="1" applyAlignment="1">
      <alignment horizontal="right"/>
    </xf>
    <xf numFmtId="0" fontId="49" fillId="24" borderId="29" xfId="0" applyFont="1" applyFill="1" applyBorder="1"/>
    <xf numFmtId="4" fontId="40" fillId="0" borderId="14" xfId="0" applyNumberFormat="1" applyFont="1" applyBorder="1" applyAlignment="1">
      <alignment horizontal="center" vertical="center"/>
    </xf>
    <xf numFmtId="10" fontId="40" fillId="0" borderId="0" xfId="341" applyNumberFormat="1" applyFont="1" applyFill="1" applyBorder="1" applyAlignment="1" applyProtection="1">
      <alignment horizontal="center" vertical="center"/>
    </xf>
    <xf numFmtId="10" fontId="40" fillId="0" borderId="29" xfId="341" applyNumberFormat="1" applyFont="1" applyFill="1" applyBorder="1" applyAlignment="1" applyProtection="1">
      <alignment horizontal="center" vertical="center"/>
    </xf>
    <xf numFmtId="10" fontId="40" fillId="0" borderId="0" xfId="0" applyNumberFormat="1" applyFont="1"/>
    <xf numFmtId="0" fontId="39" fillId="25" borderId="14" xfId="0" applyFont="1" applyFill="1" applyBorder="1" applyAlignment="1">
      <alignment horizontal="left" vertical="center"/>
    </xf>
    <xf numFmtId="0" fontId="40" fillId="25" borderId="0" xfId="0" applyFont="1" applyFill="1" applyAlignment="1">
      <alignment horizontal="center" vertical="center"/>
    </xf>
    <xf numFmtId="10" fontId="40" fillId="25" borderId="29" xfId="341" applyNumberFormat="1" applyFont="1" applyFill="1" applyBorder="1" applyAlignment="1" applyProtection="1">
      <alignment horizontal="center" vertical="center"/>
    </xf>
    <xf numFmtId="10" fontId="40" fillId="25" borderId="0" xfId="341" applyNumberFormat="1" applyFont="1" applyFill="1" applyBorder="1" applyAlignment="1" applyProtection="1">
      <alignment horizontal="center" vertical="center"/>
    </xf>
    <xf numFmtId="0" fontId="39" fillId="25" borderId="14" xfId="0" applyFont="1" applyFill="1" applyBorder="1" applyAlignment="1">
      <alignment horizontal="left"/>
    </xf>
    <xf numFmtId="0" fontId="39" fillId="25" borderId="0" xfId="0" applyFont="1" applyFill="1" applyAlignment="1">
      <alignment horizontal="center" vertical="center"/>
    </xf>
    <xf numFmtId="4" fontId="39" fillId="25" borderId="0" xfId="0" applyNumberFormat="1" applyFont="1" applyFill="1" applyAlignment="1">
      <alignment horizontal="center" vertical="center"/>
    </xf>
    <xf numFmtId="4" fontId="39" fillId="25" borderId="14" xfId="0" applyNumberFormat="1" applyFont="1" applyFill="1" applyBorder="1" applyAlignment="1">
      <alignment horizontal="center" vertical="center"/>
    </xf>
    <xf numFmtId="10" fontId="39" fillId="25" borderId="0" xfId="341" applyNumberFormat="1" applyFont="1" applyFill="1" applyBorder="1" applyAlignment="1" applyProtection="1">
      <alignment horizontal="center" vertical="center"/>
    </xf>
    <xf numFmtId="10" fontId="39" fillId="0" borderId="0" xfId="341" applyNumberFormat="1" applyFont="1" applyFill="1" applyBorder="1" applyAlignment="1" applyProtection="1">
      <alignment horizontal="center" vertical="center"/>
    </xf>
    <xf numFmtId="0" fontId="43" fillId="25" borderId="14" xfId="0" applyFont="1" applyFill="1" applyBorder="1" applyAlignment="1">
      <alignment horizontal="left"/>
    </xf>
    <xf numFmtId="4" fontId="40" fillId="25" borderId="14" xfId="0" applyNumberFormat="1" applyFont="1" applyFill="1" applyBorder="1" applyAlignment="1">
      <alignment horizontal="center" vertical="center"/>
    </xf>
    <xf numFmtId="0" fontId="39" fillId="25" borderId="14" xfId="0" applyFont="1" applyFill="1" applyBorder="1" applyAlignment="1">
      <alignment horizontal="left" vertical="center" wrapText="1"/>
    </xf>
    <xf numFmtId="4" fontId="39" fillId="0" borderId="14" xfId="0" applyNumberFormat="1" applyFont="1" applyBorder="1" applyAlignment="1">
      <alignment horizontal="center" vertical="center"/>
    </xf>
    <xf numFmtId="0" fontId="40" fillId="25" borderId="14" xfId="0" applyFont="1" applyFill="1" applyBorder="1" applyAlignment="1">
      <alignment horizontal="left"/>
    </xf>
    <xf numFmtId="0" fontId="39" fillId="24" borderId="14" xfId="0" applyFont="1" applyFill="1" applyBorder="1" applyAlignment="1">
      <alignment horizontal="left"/>
    </xf>
    <xf numFmtId="0" fontId="39" fillId="24" borderId="0" xfId="0" applyFont="1" applyFill="1" applyAlignment="1">
      <alignment horizontal="left" wrapText="1"/>
    </xf>
    <xf numFmtId="0" fontId="40" fillId="24" borderId="0" xfId="0" applyFont="1" applyFill="1" applyAlignment="1">
      <alignment horizontal="center" vertical="center"/>
    </xf>
    <xf numFmtId="10" fontId="39" fillId="24" borderId="0" xfId="341" applyNumberFormat="1" applyFont="1" applyFill="1" applyBorder="1" applyAlignment="1" applyProtection="1">
      <alignment horizontal="center" vertical="center"/>
    </xf>
    <xf numFmtId="10" fontId="40" fillId="24" borderId="0" xfId="341" applyNumberFormat="1" applyFont="1" applyFill="1" applyBorder="1" applyAlignment="1" applyProtection="1">
      <alignment horizontal="center" vertical="center"/>
    </xf>
    <xf numFmtId="0" fontId="39" fillId="24" borderId="0" xfId="0" applyFont="1" applyFill="1" applyAlignment="1">
      <alignment horizontal="left"/>
    </xf>
    <xf numFmtId="4" fontId="39" fillId="24" borderId="14" xfId="0" applyNumberFormat="1" applyFont="1" applyFill="1" applyBorder="1" applyAlignment="1">
      <alignment horizontal="center" vertical="center"/>
    </xf>
    <xf numFmtId="10" fontId="40" fillId="24" borderId="29" xfId="341" applyNumberFormat="1" applyFont="1" applyFill="1" applyBorder="1" applyAlignment="1" applyProtection="1">
      <alignment horizontal="center" vertical="center"/>
    </xf>
    <xf numFmtId="10" fontId="40" fillId="25" borderId="0" xfId="0" applyNumberFormat="1" applyFont="1" applyFill="1" applyAlignment="1">
      <alignment horizontal="center" vertical="center"/>
    </xf>
    <xf numFmtId="0" fontId="39" fillId="24" borderId="13" xfId="0" applyFont="1" applyFill="1" applyBorder="1" applyAlignment="1">
      <alignment horizontal="left"/>
    </xf>
    <xf numFmtId="0" fontId="39" fillId="24" borderId="10" xfId="0" applyFont="1" applyFill="1" applyBorder="1" applyAlignment="1">
      <alignment horizontal="left"/>
    </xf>
    <xf numFmtId="0" fontId="39" fillId="24" borderId="10" xfId="0" applyFont="1" applyFill="1" applyBorder="1" applyAlignment="1">
      <alignment horizontal="left" vertical="center"/>
    </xf>
    <xf numFmtId="4" fontId="40" fillId="24" borderId="10" xfId="0" applyNumberFormat="1" applyFont="1" applyFill="1" applyBorder="1" applyAlignment="1">
      <alignment horizontal="center" vertical="center"/>
    </xf>
    <xf numFmtId="4" fontId="39" fillId="24" borderId="13" xfId="0" applyNumberFormat="1" applyFont="1" applyFill="1" applyBorder="1" applyAlignment="1">
      <alignment horizontal="center" vertical="center"/>
    </xf>
    <xf numFmtId="10" fontId="39" fillId="0" borderId="10" xfId="341" applyNumberFormat="1" applyFont="1" applyFill="1" applyBorder="1" applyAlignment="1" applyProtection="1">
      <alignment horizontal="center" vertical="center"/>
    </xf>
    <xf numFmtId="10" fontId="39" fillId="24" borderId="10" xfId="341" applyNumberFormat="1" applyFont="1" applyFill="1" applyBorder="1" applyAlignment="1" applyProtection="1">
      <alignment horizontal="center" vertical="center"/>
    </xf>
    <xf numFmtId="10" fontId="39" fillId="24" borderId="30" xfId="341" applyNumberFormat="1" applyFont="1" applyFill="1" applyBorder="1" applyAlignment="1" applyProtection="1">
      <alignment horizontal="center" vertical="center"/>
    </xf>
    <xf numFmtId="10" fontId="39" fillId="24" borderId="31" xfId="341" applyNumberFormat="1" applyFont="1" applyFill="1" applyBorder="1" applyAlignment="1" applyProtection="1">
      <alignment horizontal="center" vertical="center"/>
    </xf>
    <xf numFmtId="10" fontId="40" fillId="25" borderId="31" xfId="341" applyNumberFormat="1" applyFont="1" applyFill="1" applyBorder="1" applyAlignment="1" applyProtection="1">
      <alignment horizontal="center" vertical="center"/>
    </xf>
    <xf numFmtId="0" fontId="39" fillId="24" borderId="0" xfId="0" applyFont="1" applyFill="1"/>
    <xf numFmtId="0" fontId="39" fillId="24" borderId="0" xfId="0" applyFont="1" applyFill="1" applyAlignment="1">
      <alignment horizontal="center" vertical="center"/>
    </xf>
    <xf numFmtId="0" fontId="40" fillId="0" borderId="0" xfId="412" applyNumberFormat="1" applyFont="1" applyFill="1" applyProtection="1"/>
    <xf numFmtId="166" fontId="40" fillId="0" borderId="0" xfId="0" applyNumberFormat="1" applyFont="1"/>
    <xf numFmtId="0" fontId="43" fillId="24" borderId="0" xfId="0" applyFont="1" applyFill="1" applyAlignment="1">
      <alignment horizontal="left" vertical="center"/>
    </xf>
    <xf numFmtId="166" fontId="40" fillId="24" borderId="0" xfId="306" applyFont="1" applyFill="1" applyBorder="1" applyAlignment="1" applyProtection="1">
      <alignment vertical="center"/>
    </xf>
    <xf numFmtId="0" fontId="40" fillId="24" borderId="0" xfId="0" applyFont="1" applyFill="1" applyAlignment="1">
      <alignment horizontal="left"/>
    </xf>
    <xf numFmtId="0" fontId="50" fillId="24" borderId="0" xfId="0" applyFont="1" applyFill="1"/>
    <xf numFmtId="0" fontId="50" fillId="0" borderId="0" xfId="0" applyFont="1"/>
    <xf numFmtId="0" fontId="51" fillId="24" borderId="0" xfId="0" applyFont="1" applyFill="1" applyAlignment="1">
      <alignment horizontal="center"/>
    </xf>
    <xf numFmtId="0" fontId="51" fillId="0" borderId="0" xfId="0" applyFont="1" applyAlignment="1">
      <alignment horizontal="center" wrapText="1"/>
    </xf>
    <xf numFmtId="0" fontId="39" fillId="0" borderId="0" xfId="0" applyFont="1" applyAlignment="1">
      <alignment horizontal="center" wrapText="1"/>
    </xf>
    <xf numFmtId="174" fontId="44" fillId="0" borderId="0" xfId="0" applyNumberFormat="1" applyFont="1"/>
    <xf numFmtId="173" fontId="40" fillId="0" borderId="0" xfId="0" applyNumberFormat="1" applyFont="1"/>
    <xf numFmtId="0" fontId="41" fillId="0" borderId="0" xfId="0" applyFont="1" applyAlignment="1">
      <alignment horizontal="center" wrapText="1"/>
    </xf>
    <xf numFmtId="174" fontId="45" fillId="0" borderId="0" xfId="0" applyNumberFormat="1" applyFont="1"/>
    <xf numFmtId="173" fontId="45" fillId="0" borderId="0" xfId="0" applyNumberFormat="1" applyFont="1"/>
    <xf numFmtId="0" fontId="49" fillId="0" borderId="0" xfId="0" applyFont="1" applyAlignment="1">
      <alignment horizontal="center" vertical="center"/>
    </xf>
    <xf numFmtId="10" fontId="40" fillId="0" borderId="0" xfId="184" applyNumberFormat="1" applyFont="1" applyFill="1" applyBorder="1" applyAlignment="1" applyProtection="1">
      <alignment horizontal="center" vertical="center"/>
    </xf>
    <xf numFmtId="10" fontId="39" fillId="0" borderId="0" xfId="184" applyNumberFormat="1" applyFont="1" applyFill="1" applyBorder="1" applyAlignment="1" applyProtection="1">
      <alignment horizontal="center" vertical="center"/>
    </xf>
    <xf numFmtId="0" fontId="39" fillId="25" borderId="31" xfId="0" applyFont="1" applyFill="1" applyBorder="1" applyAlignment="1">
      <alignment horizontal="center" vertical="center"/>
    </xf>
    <xf numFmtId="4" fontId="40" fillId="25" borderId="24" xfId="0" applyNumberFormat="1" applyFont="1" applyFill="1" applyBorder="1"/>
    <xf numFmtId="0" fontId="40" fillId="25" borderId="24" xfId="0" applyFont="1" applyFill="1" applyBorder="1"/>
    <xf numFmtId="0" fontId="39" fillId="25" borderId="11" xfId="0" applyFont="1" applyFill="1" applyBorder="1"/>
    <xf numFmtId="10" fontId="40" fillId="0" borderId="0" xfId="184" applyNumberFormat="1" applyFont="1" applyAlignment="1">
      <alignment horizontal="center" vertical="center"/>
    </xf>
    <xf numFmtId="10" fontId="40" fillId="0" borderId="0" xfId="0" applyNumberFormat="1" applyFont="1" applyAlignment="1">
      <alignment horizontal="center" vertical="center"/>
    </xf>
    <xf numFmtId="0" fontId="45" fillId="24" borderId="0" xfId="0" applyFont="1" applyFill="1" applyAlignment="1">
      <alignment vertical="center" wrapText="1"/>
    </xf>
    <xf numFmtId="4" fontId="40" fillId="25" borderId="24" xfId="0" applyNumberFormat="1" applyFont="1" applyFill="1" applyBorder="1" applyAlignment="1">
      <alignment vertical="center"/>
    </xf>
    <xf numFmtId="0" fontId="39" fillId="0" borderId="0" xfId="0" applyFont="1" applyAlignment="1">
      <alignment vertical="center" wrapText="1"/>
    </xf>
    <xf numFmtId="172" fontId="40" fillId="25" borderId="0" xfId="0" applyNumberFormat="1" applyFont="1" applyFill="1" applyAlignment="1">
      <alignment horizontal="center" vertical="center"/>
    </xf>
    <xf numFmtId="0" fontId="51" fillId="25" borderId="0" xfId="0" applyFont="1" applyFill="1" applyAlignment="1">
      <alignment wrapText="1"/>
    </xf>
    <xf numFmtId="0" fontId="51" fillId="25" borderId="0" xfId="0" applyFont="1" applyFill="1" applyAlignment="1">
      <alignment horizontal="left" vertical="center"/>
    </xf>
    <xf numFmtId="0" fontId="51" fillId="25" borderId="0" xfId="0" applyFont="1" applyFill="1" applyAlignment="1">
      <alignment horizontal="center" vertical="center"/>
    </xf>
    <xf numFmtId="10" fontId="40" fillId="0" borderId="0" xfId="341" applyNumberFormat="1" applyFont="1" applyAlignment="1">
      <alignment horizontal="center" vertical="center"/>
    </xf>
    <xf numFmtId="0" fontId="49" fillId="0" borderId="0" xfId="0" applyFont="1" applyAlignment="1">
      <alignment horizontal="right"/>
    </xf>
    <xf numFmtId="0" fontId="49" fillId="0" borderId="0" xfId="0" applyFont="1" applyAlignment="1">
      <alignment horizontal="center"/>
    </xf>
    <xf numFmtId="0" fontId="49" fillId="0" borderId="0" xfId="0" applyFont="1"/>
    <xf numFmtId="0" fontId="39" fillId="0" borderId="0" xfId="0" applyFont="1" applyAlignment="1">
      <alignment horizontal="center" vertical="center"/>
    </xf>
    <xf numFmtId="0" fontId="39" fillId="0" borderId="0" xfId="0" applyFont="1" applyAlignment="1">
      <alignment horizontal="left" wrapText="1"/>
    </xf>
    <xf numFmtId="3" fontId="40" fillId="0" borderId="0" xfId="0" applyNumberFormat="1" applyFont="1" applyAlignment="1">
      <alignment horizontal="right"/>
    </xf>
    <xf numFmtId="10" fontId="49" fillId="0" borderId="0" xfId="184" applyNumberFormat="1" applyFont="1" applyBorder="1" applyAlignment="1">
      <alignment horizontal="right"/>
    </xf>
    <xf numFmtId="4" fontId="39" fillId="25" borderId="17" xfId="0" applyNumberFormat="1" applyFont="1" applyFill="1" applyBorder="1" applyAlignment="1">
      <alignment horizontal="center" vertical="center"/>
    </xf>
    <xf numFmtId="4" fontId="39" fillId="24" borderId="0" xfId="0" applyNumberFormat="1" applyFont="1" applyFill="1" applyAlignment="1">
      <alignment horizontal="center" vertical="center"/>
    </xf>
    <xf numFmtId="4" fontId="39" fillId="24" borderId="17" xfId="0" applyNumberFormat="1" applyFont="1" applyFill="1" applyBorder="1" applyAlignment="1">
      <alignment horizontal="center" vertical="center"/>
    </xf>
    <xf numFmtId="10" fontId="40" fillId="0" borderId="0" xfId="0" applyNumberFormat="1" applyFont="1" applyAlignment="1">
      <alignment vertical="center"/>
    </xf>
    <xf numFmtId="172" fontId="40" fillId="25" borderId="0" xfId="0" applyNumberFormat="1" applyFont="1" applyFill="1" applyAlignment="1">
      <alignment vertical="center"/>
    </xf>
    <xf numFmtId="10" fontId="40" fillId="0" borderId="0" xfId="184" applyNumberFormat="1" applyFont="1" applyFill="1" applyAlignment="1">
      <alignment horizontal="center" vertical="center"/>
    </xf>
    <xf numFmtId="0" fontId="39" fillId="25" borderId="0" xfId="0" applyFont="1" applyFill="1" applyAlignment="1">
      <alignment vertical="center"/>
    </xf>
    <xf numFmtId="10" fontId="40" fillId="0" borderId="0" xfId="306" applyNumberFormat="1" applyFont="1" applyFill="1" applyBorder="1" applyAlignment="1" applyProtection="1">
      <alignment horizontal="center" vertical="center"/>
    </xf>
    <xf numFmtId="0" fontId="36" fillId="0" borderId="0" xfId="0" applyFont="1" applyAlignment="1">
      <alignment horizontal="justify" vertical="center"/>
    </xf>
    <xf numFmtId="10" fontId="40" fillId="25" borderId="0" xfId="184" applyNumberFormat="1" applyFont="1" applyFill="1" applyBorder="1" applyAlignment="1" applyProtection="1">
      <alignment horizontal="center" vertical="center"/>
    </xf>
    <xf numFmtId="3" fontId="39" fillId="0" borderId="0" xfId="0" applyNumberFormat="1" applyFont="1" applyAlignment="1">
      <alignment vertical="center"/>
    </xf>
    <xf numFmtId="2" fontId="39" fillId="0" borderId="0" xfId="0" applyNumberFormat="1" applyFont="1" applyAlignment="1">
      <alignment vertical="center"/>
    </xf>
    <xf numFmtId="10" fontId="39" fillId="0" borderId="0" xfId="341" applyNumberFormat="1" applyFont="1" applyFill="1" applyBorder="1" applyAlignment="1" applyProtection="1">
      <alignment vertical="center"/>
    </xf>
    <xf numFmtId="0" fontId="45" fillId="24" borderId="0" xfId="0" applyFont="1" applyFill="1" applyAlignment="1">
      <alignment horizontal="left" vertical="center"/>
    </xf>
    <xf numFmtId="0" fontId="45" fillId="24" borderId="0" xfId="0" applyFont="1" applyFill="1" applyAlignment="1">
      <alignment vertical="center"/>
    </xf>
    <xf numFmtId="0" fontId="39" fillId="26" borderId="12" xfId="0" applyFont="1" applyFill="1" applyBorder="1" applyAlignment="1">
      <alignment horizontal="center" vertical="center"/>
    </xf>
    <xf numFmtId="0" fontId="45" fillId="25" borderId="16" xfId="0" applyFont="1" applyFill="1" applyBorder="1"/>
    <xf numFmtId="0" fontId="45" fillId="25" borderId="20" xfId="0" applyFont="1" applyFill="1" applyBorder="1"/>
    <xf numFmtId="0" fontId="39" fillId="26" borderId="21" xfId="0" applyFont="1" applyFill="1" applyBorder="1" applyAlignment="1">
      <alignment horizontal="center" vertical="center"/>
    </xf>
    <xf numFmtId="0" fontId="40" fillId="25" borderId="17" xfId="0" applyFont="1" applyFill="1" applyBorder="1" applyAlignment="1">
      <alignment horizontal="center" vertical="center"/>
    </xf>
    <xf numFmtId="0" fontId="45" fillId="25" borderId="17" xfId="0" applyFont="1" applyFill="1" applyBorder="1" applyAlignment="1">
      <alignment horizontal="center"/>
    </xf>
    <xf numFmtId="0" fontId="40" fillId="25" borderId="17" xfId="0" applyFont="1" applyFill="1" applyBorder="1" applyAlignment="1">
      <alignment vertical="center"/>
    </xf>
    <xf numFmtId="0" fontId="39" fillId="0" borderId="0" xfId="0" applyFont="1" applyAlignment="1">
      <alignment horizontal="left" vertical="center" wrapText="1"/>
    </xf>
    <xf numFmtId="4" fontId="40" fillId="0" borderId="17" xfId="306" applyNumberFormat="1" applyFont="1" applyBorder="1" applyAlignment="1">
      <alignment horizontal="center" vertical="center"/>
    </xf>
    <xf numFmtId="43" fontId="39" fillId="0" borderId="0" xfId="416" applyFont="1" applyAlignment="1">
      <alignment horizontal="center" vertical="center"/>
    </xf>
    <xf numFmtId="0" fontId="40" fillId="25" borderId="0" xfId="0" applyFont="1" applyFill="1" applyAlignment="1">
      <alignment horizontal="left" wrapText="1"/>
    </xf>
    <xf numFmtId="0" fontId="44" fillId="25" borderId="0" xfId="0" applyFont="1" applyFill="1" applyAlignment="1">
      <alignment horizontal="left" vertical="center" wrapText="1"/>
    </xf>
    <xf numFmtId="0" fontId="44" fillId="0" borderId="0" xfId="0" applyFont="1" applyAlignment="1">
      <alignment horizontal="left" vertical="center" wrapText="1"/>
    </xf>
    <xf numFmtId="0" fontId="40" fillId="0" borderId="0" xfId="0" applyFont="1" applyAlignment="1">
      <alignment horizontal="center" vertical="center" wrapText="1"/>
    </xf>
    <xf numFmtId="0" fontId="49" fillId="24" borderId="0" xfId="0" applyFont="1" applyFill="1" applyAlignment="1">
      <alignment vertical="center" wrapText="1"/>
    </xf>
    <xf numFmtId="0" fontId="40" fillId="25" borderId="0" xfId="0" applyFont="1" applyFill="1" applyAlignment="1">
      <alignment horizontal="left" vertical="center" wrapText="1"/>
    </xf>
    <xf numFmtId="0" fontId="39" fillId="25" borderId="0" xfId="0" applyFont="1" applyFill="1" applyAlignment="1">
      <alignment horizontal="left" wrapText="1"/>
    </xf>
    <xf numFmtId="0" fontId="40" fillId="25" borderId="0" xfId="414" applyFont="1" applyFill="1" applyAlignment="1">
      <alignment horizontal="left" vertical="center" wrapText="1"/>
    </xf>
    <xf numFmtId="0" fontId="44" fillId="25" borderId="0" xfId="0" applyFont="1" applyFill="1" applyAlignment="1">
      <alignment horizontal="left" wrapText="1"/>
    </xf>
    <xf numFmtId="0" fontId="41" fillId="26" borderId="12" xfId="0" applyFont="1" applyFill="1" applyBorder="1" applyAlignment="1">
      <alignment horizontal="center" vertical="center" wrapText="1"/>
    </xf>
    <xf numFmtId="4" fontId="45" fillId="25" borderId="0" xfId="306" applyNumberFormat="1" applyFont="1" applyFill="1" applyBorder="1" applyAlignment="1" applyProtection="1">
      <alignment horizontal="center" vertical="center"/>
    </xf>
    <xf numFmtId="0" fontId="45" fillId="25" borderId="0" xfId="0" applyFont="1" applyFill="1" applyAlignment="1">
      <alignment horizontal="left" vertical="center"/>
    </xf>
    <xf numFmtId="0" fontId="41" fillId="25" borderId="0" xfId="0" applyFont="1" applyFill="1" applyAlignment="1">
      <alignment vertical="center"/>
    </xf>
    <xf numFmtId="0" fontId="41" fillId="0" borderId="0" xfId="0" applyFont="1"/>
    <xf numFmtId="0" fontId="45" fillId="0" borderId="0" xfId="0" applyFont="1" applyAlignment="1">
      <alignment vertical="center" wrapText="1"/>
    </xf>
    <xf numFmtId="0" fontId="45" fillId="0" borderId="0" xfId="0" applyFont="1" applyAlignment="1">
      <alignment vertical="center"/>
    </xf>
    <xf numFmtId="14" fontId="40" fillId="25" borderId="0" xfId="0" applyNumberFormat="1" applyFont="1" applyFill="1" applyAlignment="1">
      <alignment horizontal="center" vertical="center"/>
    </xf>
    <xf numFmtId="49" fontId="40" fillId="25" borderId="0" xfId="0" applyNumberFormat="1" applyFont="1" applyFill="1" applyAlignment="1">
      <alignment horizontal="center" vertical="center"/>
    </xf>
    <xf numFmtId="14" fontId="40" fillId="25" borderId="0" xfId="0" applyNumberFormat="1" applyFont="1" applyFill="1" applyAlignment="1">
      <alignment horizontal="center" vertical="center" wrapText="1"/>
    </xf>
    <xf numFmtId="10" fontId="39" fillId="0" borderId="0" xfId="184" applyNumberFormat="1" applyFont="1" applyAlignment="1">
      <alignment vertical="center"/>
    </xf>
    <xf numFmtId="167" fontId="40" fillId="25" borderId="0" xfId="0" applyNumberFormat="1" applyFont="1" applyFill="1" applyAlignment="1">
      <alignment horizontal="center" vertical="center"/>
    </xf>
    <xf numFmtId="167" fontId="40" fillId="25" borderId="17" xfId="0" applyNumberFormat="1" applyFont="1" applyFill="1" applyBorder="1" applyAlignment="1">
      <alignment horizontal="center" vertical="center"/>
    </xf>
    <xf numFmtId="167" fontId="39" fillId="25" borderId="0" xfId="0" applyNumberFormat="1" applyFont="1" applyFill="1" applyAlignment="1">
      <alignment horizontal="center" vertical="center"/>
    </xf>
    <xf numFmtId="166" fontId="40" fillId="25" borderId="0" xfId="306" applyFont="1" applyFill="1" applyBorder="1" applyAlignment="1" applyProtection="1">
      <alignment horizontal="center" vertical="center"/>
    </xf>
    <xf numFmtId="14" fontId="40" fillId="25" borderId="0" xfId="175" applyNumberFormat="1" applyFont="1" applyFill="1" applyAlignment="1">
      <alignment horizontal="center" vertical="center"/>
    </xf>
    <xf numFmtId="4" fontId="45" fillId="25" borderId="0" xfId="0" applyNumberFormat="1" applyFont="1" applyFill="1" applyAlignment="1">
      <alignment horizontal="center" vertical="center"/>
    </xf>
    <xf numFmtId="167" fontId="40" fillId="25" borderId="0" xfId="175" applyNumberFormat="1" applyFont="1" applyFill="1" applyAlignment="1">
      <alignment horizontal="center" vertical="center"/>
    </xf>
    <xf numFmtId="14" fontId="45" fillId="25" borderId="0" xfId="0" applyNumberFormat="1" applyFont="1" applyFill="1" applyAlignment="1">
      <alignment horizontal="center" vertical="center" wrapText="1"/>
    </xf>
    <xf numFmtId="14" fontId="40" fillId="0" borderId="0" xfId="175" applyNumberFormat="1" applyFont="1" applyAlignment="1">
      <alignment horizontal="center" vertical="center"/>
    </xf>
    <xf numFmtId="0" fontId="40" fillId="0" borderId="17" xfId="0" applyFont="1" applyBorder="1" applyAlignment="1">
      <alignment horizontal="center" vertical="center"/>
    </xf>
    <xf numFmtId="3" fontId="39" fillId="25" borderId="0" xfId="0" applyNumberFormat="1" applyFont="1" applyFill="1" applyAlignment="1">
      <alignment horizontal="center" vertical="center"/>
    </xf>
    <xf numFmtId="3" fontId="40" fillId="25" borderId="17" xfId="0" applyNumberFormat="1" applyFont="1" applyFill="1" applyBorder="1" applyAlignment="1">
      <alignment horizontal="center" vertical="center"/>
    </xf>
    <xf numFmtId="3" fontId="40" fillId="25" borderId="0" xfId="0" applyNumberFormat="1" applyFont="1" applyFill="1" applyAlignment="1">
      <alignment horizontal="center" vertical="center"/>
    </xf>
    <xf numFmtId="3" fontId="39" fillId="25" borderId="17" xfId="0" applyNumberFormat="1" applyFont="1" applyFill="1" applyBorder="1" applyAlignment="1">
      <alignment horizontal="center" vertical="center"/>
    </xf>
    <xf numFmtId="10" fontId="40" fillId="0" borderId="10" xfId="184" applyNumberFormat="1" applyFont="1" applyBorder="1" applyAlignment="1">
      <alignment horizontal="center" vertical="center"/>
    </xf>
    <xf numFmtId="0" fontId="39" fillId="0" borderId="10" xfId="0" applyFont="1" applyBorder="1" applyAlignment="1">
      <alignment horizontal="center" vertical="center"/>
    </xf>
    <xf numFmtId="3" fontId="39" fillId="0" borderId="10" xfId="0" applyNumberFormat="1" applyFont="1" applyBorder="1" applyAlignment="1">
      <alignment horizontal="center" vertical="center"/>
    </xf>
    <xf numFmtId="3" fontId="39" fillId="0" borderId="18" xfId="0" applyNumberFormat="1" applyFont="1" applyBorder="1" applyAlignment="1">
      <alignment horizontal="center" vertical="center"/>
    </xf>
    <xf numFmtId="0" fontId="43" fillId="25" borderId="0" xfId="0" applyFont="1" applyFill="1" applyAlignment="1">
      <alignment horizontal="left"/>
    </xf>
    <xf numFmtId="166" fontId="40" fillId="25" borderId="0" xfId="306" applyFont="1" applyFill="1" applyProtection="1"/>
    <xf numFmtId="0" fontId="41" fillId="25" borderId="0" xfId="0" applyFont="1" applyFill="1" applyAlignment="1">
      <alignment horizontal="left" vertical="center"/>
    </xf>
    <xf numFmtId="0" fontId="54" fillId="0" borderId="0" xfId="0" applyFont="1" applyAlignment="1">
      <alignment vertical="center"/>
    </xf>
    <xf numFmtId="0" fontId="43" fillId="25" borderId="0" xfId="0" applyFont="1" applyFill="1" applyAlignment="1">
      <alignment horizontal="left" vertical="center"/>
    </xf>
    <xf numFmtId="0" fontId="39" fillId="25" borderId="0" xfId="0" applyFont="1" applyFill="1" applyAlignment="1">
      <alignment horizontal="left" vertical="center"/>
    </xf>
    <xf numFmtId="0" fontId="55" fillId="0" borderId="24" xfId="0" applyFont="1" applyBorder="1" applyAlignment="1">
      <alignment horizontal="center" vertical="center"/>
    </xf>
    <xf numFmtId="10" fontId="40" fillId="0" borderId="24" xfId="0" applyNumberFormat="1" applyFont="1" applyBorder="1" applyAlignment="1">
      <alignment horizontal="center" vertical="center"/>
    </xf>
    <xf numFmtId="14" fontId="51" fillId="25" borderId="0" xfId="0" applyNumberFormat="1" applyFont="1" applyFill="1" applyAlignment="1">
      <alignment horizontal="center"/>
    </xf>
    <xf numFmtId="169" fontId="50" fillId="25" borderId="0" xfId="306" applyNumberFormat="1" applyFont="1" applyFill="1" applyBorder="1" applyAlignment="1" applyProtection="1">
      <alignment horizontal="left" vertical="top"/>
    </xf>
    <xf numFmtId="169" fontId="45" fillId="25" borderId="0" xfId="306" applyNumberFormat="1" applyFont="1" applyFill="1" applyBorder="1" applyAlignment="1" applyProtection="1">
      <alignment horizontal="left" vertical="top"/>
    </xf>
    <xf numFmtId="169" fontId="40" fillId="25" borderId="0" xfId="306" applyNumberFormat="1" applyFont="1" applyFill="1" applyBorder="1" applyAlignment="1" applyProtection="1">
      <alignment horizontal="left" vertical="top"/>
    </xf>
    <xf numFmtId="166" fontId="45" fillId="25" borderId="0" xfId="306" applyFont="1" applyFill="1" applyBorder="1" applyAlignment="1" applyProtection="1">
      <alignment horizontal="left" vertical="top"/>
    </xf>
    <xf numFmtId="169" fontId="45" fillId="0" borderId="0" xfId="306" applyNumberFormat="1" applyFont="1" applyFill="1" applyBorder="1" applyAlignment="1" applyProtection="1">
      <alignment horizontal="left" vertical="top"/>
    </xf>
    <xf numFmtId="0" fontId="35" fillId="0" borderId="0" xfId="0" applyFont="1" applyAlignment="1">
      <alignment horizontal="center" wrapText="1"/>
    </xf>
    <xf numFmtId="0" fontId="38" fillId="0" borderId="0" xfId="415" applyFont="1" applyAlignment="1" applyProtection="1">
      <alignment horizontal="justify" vertical="center"/>
    </xf>
    <xf numFmtId="0" fontId="40" fillId="25" borderId="0" xfId="0" applyFont="1" applyFill="1" applyAlignment="1">
      <alignment horizontal="left" wrapText="1"/>
    </xf>
    <xf numFmtId="167" fontId="40" fillId="25" borderId="0" xfId="0" applyNumberFormat="1" applyFont="1" applyFill="1" applyAlignment="1">
      <alignment horizontal="center" vertical="center"/>
    </xf>
    <xf numFmtId="0" fontId="41" fillId="0" borderId="0" xfId="0" applyFont="1" applyAlignment="1">
      <alignment horizontal="center"/>
    </xf>
    <xf numFmtId="0" fontId="44" fillId="25" borderId="0" xfId="0" applyFont="1" applyFill="1" applyAlignment="1">
      <alignment horizontal="left" vertical="center" wrapText="1"/>
    </xf>
    <xf numFmtId="0" fontId="44" fillId="0" borderId="0" xfId="0" applyFont="1" applyAlignment="1">
      <alignment horizontal="left" vertical="center" wrapText="1"/>
    </xf>
    <xf numFmtId="0" fontId="41" fillId="25" borderId="0" xfId="0" applyFont="1" applyFill="1" applyAlignment="1">
      <alignment horizontal="left" vertical="center" wrapText="1"/>
    </xf>
    <xf numFmtId="0" fontId="45" fillId="25" borderId="0" xfId="0" applyFont="1" applyFill="1" applyAlignment="1">
      <alignment horizontal="left" vertical="center"/>
    </xf>
    <xf numFmtId="14" fontId="39" fillId="25" borderId="0" xfId="0" applyNumberFormat="1" applyFont="1" applyFill="1" applyAlignment="1">
      <alignment horizontal="center"/>
    </xf>
    <xf numFmtId="14" fontId="41" fillId="25" borderId="0" xfId="175" applyNumberFormat="1" applyFont="1" applyFill="1" applyAlignment="1">
      <alignment horizontal="center" vertical="center"/>
    </xf>
    <xf numFmtId="14" fontId="39" fillId="25" borderId="0" xfId="175" applyNumberFormat="1" applyFont="1" applyFill="1" applyAlignment="1">
      <alignment horizontal="center" vertical="center"/>
    </xf>
    <xf numFmtId="0" fontId="40" fillId="0" borderId="0" xfId="0" applyFont="1" applyAlignment="1">
      <alignment horizontal="center" vertical="center"/>
    </xf>
    <xf numFmtId="0" fontId="40" fillId="25" borderId="17" xfId="0" applyFont="1" applyFill="1" applyBorder="1" applyAlignment="1">
      <alignment horizontal="center" vertical="center"/>
    </xf>
    <xf numFmtId="14" fontId="40" fillId="25" borderId="0" xfId="175" applyNumberFormat="1" applyFont="1" applyFill="1" applyAlignment="1">
      <alignment horizontal="center" vertical="center"/>
    </xf>
    <xf numFmtId="0" fontId="41" fillId="25" borderId="0" xfId="0" applyFont="1" applyFill="1" applyAlignment="1">
      <alignment horizontal="center"/>
    </xf>
    <xf numFmtId="0" fontId="46" fillId="26" borderId="21" xfId="0" applyFont="1" applyFill="1" applyBorder="1" applyAlignment="1">
      <alignment horizontal="center" vertical="center"/>
    </xf>
    <xf numFmtId="0" fontId="46" fillId="26" borderId="19" xfId="0" applyFont="1" applyFill="1" applyBorder="1" applyAlignment="1">
      <alignment horizontal="center" vertical="center"/>
    </xf>
    <xf numFmtId="14" fontId="41" fillId="0" borderId="0" xfId="0" applyNumberFormat="1" applyFont="1" applyAlignment="1">
      <alignment horizontal="center"/>
    </xf>
    <xf numFmtId="0" fontId="41" fillId="26" borderId="22" xfId="0" applyFont="1" applyFill="1" applyBorder="1" applyAlignment="1">
      <alignment horizontal="center" vertical="center" wrapText="1"/>
    </xf>
    <xf numFmtId="0" fontId="41" fillId="26" borderId="11" xfId="0" applyFont="1" applyFill="1" applyBorder="1" applyAlignment="1">
      <alignment horizontal="center" vertical="center" wrapText="1"/>
    </xf>
    <xf numFmtId="0" fontId="39" fillId="26" borderId="22" xfId="0" applyFont="1" applyFill="1" applyBorder="1" applyAlignment="1">
      <alignment horizontal="center" vertical="center" wrapText="1"/>
    </xf>
    <xf numFmtId="0" fontId="39" fillId="26" borderId="11" xfId="0" applyFont="1" applyFill="1" applyBorder="1" applyAlignment="1">
      <alignment horizontal="center" vertical="center" wrapText="1"/>
    </xf>
    <xf numFmtId="0" fontId="45" fillId="0" borderId="0" xfId="0" applyFont="1" applyAlignment="1">
      <alignment horizontal="left" vertical="center" wrapText="1"/>
    </xf>
    <xf numFmtId="0" fontId="41" fillId="24" borderId="0" xfId="0" applyFont="1" applyFill="1" applyAlignment="1">
      <alignment horizontal="center"/>
    </xf>
    <xf numFmtId="0" fontId="41" fillId="24" borderId="0" xfId="0" applyFont="1" applyFill="1" applyAlignment="1">
      <alignment horizontal="center" vertical="center"/>
    </xf>
    <xf numFmtId="14" fontId="41" fillId="24" borderId="0" xfId="0" applyNumberFormat="1" applyFont="1" applyFill="1" applyAlignment="1">
      <alignment horizontal="center"/>
    </xf>
    <xf numFmtId="0" fontId="41" fillId="26" borderId="21" xfId="0" applyFont="1" applyFill="1" applyBorder="1" applyAlignment="1">
      <alignment horizontal="center" vertical="center"/>
    </xf>
    <xf numFmtId="0" fontId="41" fillId="26" borderId="23" xfId="0" applyFont="1" applyFill="1" applyBorder="1" applyAlignment="1">
      <alignment horizontal="center" vertical="center"/>
    </xf>
    <xf numFmtId="0" fontId="39" fillId="26" borderId="21" xfId="0" applyFont="1" applyFill="1" applyBorder="1" applyAlignment="1">
      <alignment horizontal="center" vertical="center"/>
    </xf>
    <xf numFmtId="0" fontId="39" fillId="26" borderId="23" xfId="0" applyFont="1" applyFill="1" applyBorder="1" applyAlignment="1">
      <alignment horizontal="center" vertical="center"/>
    </xf>
    <xf numFmtId="0" fontId="39" fillId="26" borderId="19" xfId="0" applyFont="1" applyFill="1" applyBorder="1" applyAlignment="1">
      <alignment horizontal="center" vertical="center"/>
    </xf>
    <xf numFmtId="0" fontId="45" fillId="0" borderId="0" xfId="0" applyFont="1" applyAlignment="1">
      <alignment horizontal="left" vertical="center"/>
    </xf>
    <xf numFmtId="0" fontId="39" fillId="26" borderId="22" xfId="0" applyFont="1" applyFill="1" applyBorder="1" applyAlignment="1" applyProtection="1">
      <alignment horizontal="center" vertical="center" wrapText="1"/>
      <protection locked="0"/>
    </xf>
    <xf numFmtId="0" fontId="39" fillId="26" borderId="11" xfId="0" applyFont="1" applyFill="1" applyBorder="1" applyAlignment="1" applyProtection="1">
      <alignment horizontal="center" vertical="center" wrapText="1"/>
      <protection locked="0"/>
    </xf>
    <xf numFmtId="0" fontId="39" fillId="0" borderId="0" xfId="0" applyFont="1" applyAlignment="1">
      <alignment horizontal="center"/>
    </xf>
    <xf numFmtId="10" fontId="40" fillId="0" borderId="0" xfId="341" applyNumberFormat="1" applyFont="1" applyFill="1" applyBorder="1" applyAlignment="1" applyProtection="1">
      <alignment horizontal="center" vertical="center"/>
    </xf>
    <xf numFmtId="0" fontId="55" fillId="0" borderId="24" xfId="0" applyFont="1" applyBorder="1" applyAlignment="1">
      <alignment horizontal="center" vertical="center"/>
    </xf>
    <xf numFmtId="10" fontId="40" fillId="0" borderId="0" xfId="184" applyNumberFormat="1" applyFont="1" applyFill="1" applyBorder="1" applyAlignment="1" applyProtection="1">
      <alignment horizontal="center" vertical="center"/>
    </xf>
    <xf numFmtId="14" fontId="39" fillId="24" borderId="0" xfId="0" applyNumberFormat="1" applyFont="1" applyFill="1" applyAlignment="1">
      <alignment horizontal="center"/>
    </xf>
    <xf numFmtId="10" fontId="40" fillId="0" borderId="0" xfId="341" applyNumberFormat="1" applyFont="1" applyAlignment="1">
      <alignment horizontal="center" vertical="center"/>
    </xf>
    <xf numFmtId="0" fontId="39" fillId="26" borderId="24" xfId="0" applyFont="1" applyFill="1" applyBorder="1" applyAlignment="1">
      <alignment horizontal="center" vertical="center" wrapText="1"/>
    </xf>
    <xf numFmtId="0" fontId="44" fillId="0" borderId="0" xfId="0" applyFont="1" applyAlignment="1">
      <alignment horizontal="justify" vertical="center" wrapText="1"/>
    </xf>
    <xf numFmtId="0" fontId="45" fillId="0" borderId="0" xfId="0" applyFont="1" applyAlignment="1">
      <alignment horizontal="justify" vertical="center" wrapText="1"/>
    </xf>
    <xf numFmtId="0" fontId="40" fillId="0" borderId="0" xfId="0" applyFont="1" applyAlignment="1">
      <alignment horizontal="left" vertical="center" wrapText="1"/>
    </xf>
    <xf numFmtId="0" fontId="41" fillId="0" borderId="0" xfId="0" applyFont="1" applyAlignment="1">
      <alignment horizontal="justify" vertical="center" wrapText="1"/>
    </xf>
    <xf numFmtId="10" fontId="40" fillId="0" borderId="29" xfId="341" applyNumberFormat="1" applyFont="1" applyFill="1" applyBorder="1" applyAlignment="1" applyProtection="1">
      <alignment horizontal="center" vertical="center"/>
    </xf>
    <xf numFmtId="0" fontId="41" fillId="26" borderId="15" xfId="0" applyFont="1" applyFill="1" applyBorder="1" applyAlignment="1">
      <alignment horizontal="center" vertical="center" wrapText="1"/>
    </xf>
    <xf numFmtId="0" fontId="41" fillId="26" borderId="14" xfId="0" applyFont="1" applyFill="1" applyBorder="1" applyAlignment="1">
      <alignment horizontal="center" vertical="center" wrapText="1"/>
    </xf>
    <xf numFmtId="0" fontId="39" fillId="26" borderId="25" xfId="0" applyFont="1" applyFill="1" applyBorder="1" applyAlignment="1">
      <alignment horizontal="center" vertical="center"/>
    </xf>
    <xf numFmtId="0" fontId="39" fillId="26" borderId="26" xfId="0" applyFont="1" applyFill="1" applyBorder="1" applyAlignment="1">
      <alignment horizontal="center" vertical="center"/>
    </xf>
  </cellXfs>
  <cellStyles count="417">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20% - Énfasis1" xfId="7" builtinId="30" customBuiltin="1"/>
    <cellStyle name="20% - Énfasis1 2" xfId="8" xr:uid="{00000000-0005-0000-0000-000007000000}"/>
    <cellStyle name="20% - Énfasis1 3" xfId="9" xr:uid="{00000000-0005-0000-0000-000008000000}"/>
    <cellStyle name="20% - Énfasis1 4" xfId="10" xr:uid="{00000000-0005-0000-0000-000009000000}"/>
    <cellStyle name="20% - Énfasis1 5" xfId="226" xr:uid="{00000000-0005-0000-0000-00000A000000}"/>
    <cellStyle name="20% - Énfasis2" xfId="11" builtinId="34" customBuiltin="1"/>
    <cellStyle name="20% - Énfasis2 2" xfId="12" xr:uid="{00000000-0005-0000-0000-00000C000000}"/>
    <cellStyle name="20% - Énfasis2 3" xfId="13" xr:uid="{00000000-0005-0000-0000-00000D000000}"/>
    <cellStyle name="20% - Énfasis2 4" xfId="14" xr:uid="{00000000-0005-0000-0000-00000E000000}"/>
    <cellStyle name="20% - Énfasis2 5" xfId="227" xr:uid="{00000000-0005-0000-0000-00000F000000}"/>
    <cellStyle name="20% - Énfasis3" xfId="15" builtinId="38" customBuiltin="1"/>
    <cellStyle name="20% - Énfasis3 2" xfId="16" xr:uid="{00000000-0005-0000-0000-000011000000}"/>
    <cellStyle name="20% - Énfasis3 3" xfId="17" xr:uid="{00000000-0005-0000-0000-000012000000}"/>
    <cellStyle name="20% - Énfasis3 4" xfId="18" xr:uid="{00000000-0005-0000-0000-000013000000}"/>
    <cellStyle name="20% - Énfasis3 5" xfId="228" xr:uid="{00000000-0005-0000-0000-000014000000}"/>
    <cellStyle name="20% - Énfasis4" xfId="19" builtinId="42" customBuiltin="1"/>
    <cellStyle name="20% - Énfasis4 2" xfId="20" xr:uid="{00000000-0005-0000-0000-000016000000}"/>
    <cellStyle name="20% - Énfasis4 3" xfId="21" xr:uid="{00000000-0005-0000-0000-000017000000}"/>
    <cellStyle name="20% - Énfasis4 4" xfId="22" xr:uid="{00000000-0005-0000-0000-000018000000}"/>
    <cellStyle name="20% - Énfasis4 5" xfId="229" xr:uid="{00000000-0005-0000-0000-000019000000}"/>
    <cellStyle name="20% - Énfasis5" xfId="23" builtinId="46" customBuiltin="1"/>
    <cellStyle name="20% - Énfasis5 2" xfId="24" xr:uid="{00000000-0005-0000-0000-00001B000000}"/>
    <cellStyle name="20% - Énfasis5 3" xfId="25" xr:uid="{00000000-0005-0000-0000-00001C000000}"/>
    <cellStyle name="20% - Énfasis5 4" xfId="26" xr:uid="{00000000-0005-0000-0000-00001D000000}"/>
    <cellStyle name="20% - Énfasis5 5" xfId="230" xr:uid="{00000000-0005-0000-0000-00001E000000}"/>
    <cellStyle name="20% - Énfasis6" xfId="27" builtinId="50" customBuiltin="1"/>
    <cellStyle name="20% - Énfasis6 2" xfId="28" xr:uid="{00000000-0005-0000-0000-000020000000}"/>
    <cellStyle name="20% - Énfasis6 3" xfId="29" xr:uid="{00000000-0005-0000-0000-000021000000}"/>
    <cellStyle name="20% - Énfasis6 4" xfId="30" xr:uid="{00000000-0005-0000-0000-000022000000}"/>
    <cellStyle name="20% - Énfasis6 5" xfId="231" xr:uid="{00000000-0005-0000-0000-000023000000}"/>
    <cellStyle name="40% - Accent1" xfId="31" xr:uid="{00000000-0005-0000-0000-000024000000}"/>
    <cellStyle name="40% - Accent2" xfId="32" xr:uid="{00000000-0005-0000-0000-000025000000}"/>
    <cellStyle name="40% - Accent3" xfId="33" xr:uid="{00000000-0005-0000-0000-000026000000}"/>
    <cellStyle name="40% - Accent4" xfId="34" xr:uid="{00000000-0005-0000-0000-000027000000}"/>
    <cellStyle name="40% - Accent5" xfId="35" xr:uid="{00000000-0005-0000-0000-000028000000}"/>
    <cellStyle name="40% - Accent6" xfId="36" xr:uid="{00000000-0005-0000-0000-000029000000}"/>
    <cellStyle name="40% - Énfasis1" xfId="37" builtinId="31" customBuiltin="1"/>
    <cellStyle name="40% - Énfasis1 2" xfId="38" xr:uid="{00000000-0005-0000-0000-00002B000000}"/>
    <cellStyle name="40% - Énfasis1 3" xfId="39" xr:uid="{00000000-0005-0000-0000-00002C000000}"/>
    <cellStyle name="40% - Énfasis1 4" xfId="40" xr:uid="{00000000-0005-0000-0000-00002D000000}"/>
    <cellStyle name="40% - Énfasis1 5" xfId="232" xr:uid="{00000000-0005-0000-0000-00002E000000}"/>
    <cellStyle name="40% - Énfasis2" xfId="41" builtinId="35" customBuiltin="1"/>
    <cellStyle name="40% - Énfasis2 2" xfId="42" xr:uid="{00000000-0005-0000-0000-000030000000}"/>
    <cellStyle name="40% - Énfasis2 3" xfId="43" xr:uid="{00000000-0005-0000-0000-000031000000}"/>
    <cellStyle name="40% - Énfasis2 4" xfId="44" xr:uid="{00000000-0005-0000-0000-000032000000}"/>
    <cellStyle name="40% - Énfasis2 5" xfId="233" xr:uid="{00000000-0005-0000-0000-000033000000}"/>
    <cellStyle name="40% - Énfasis3" xfId="45" builtinId="39" customBuiltin="1"/>
    <cellStyle name="40% - Énfasis3 2" xfId="46" xr:uid="{00000000-0005-0000-0000-000035000000}"/>
    <cellStyle name="40% - Énfasis3 3" xfId="47" xr:uid="{00000000-0005-0000-0000-000036000000}"/>
    <cellStyle name="40% - Énfasis3 4" xfId="48" xr:uid="{00000000-0005-0000-0000-000037000000}"/>
    <cellStyle name="40% - Énfasis3 5" xfId="234" xr:uid="{00000000-0005-0000-0000-000038000000}"/>
    <cellStyle name="40% - Énfasis4" xfId="49" builtinId="43" customBuiltin="1"/>
    <cellStyle name="40% - Énfasis4 2" xfId="50" xr:uid="{00000000-0005-0000-0000-00003A000000}"/>
    <cellStyle name="40% - Énfasis4 3" xfId="51" xr:uid="{00000000-0005-0000-0000-00003B000000}"/>
    <cellStyle name="40% - Énfasis4 4" xfId="52" xr:uid="{00000000-0005-0000-0000-00003C000000}"/>
    <cellStyle name="40% - Énfasis4 5" xfId="235" xr:uid="{00000000-0005-0000-0000-00003D000000}"/>
    <cellStyle name="40% - Énfasis5" xfId="53" builtinId="47" customBuiltin="1"/>
    <cellStyle name="40% - Énfasis5 2" xfId="54" xr:uid="{00000000-0005-0000-0000-00003F000000}"/>
    <cellStyle name="40% - Énfasis5 3" xfId="55" xr:uid="{00000000-0005-0000-0000-000040000000}"/>
    <cellStyle name="40% - Énfasis5 4" xfId="56" xr:uid="{00000000-0005-0000-0000-000041000000}"/>
    <cellStyle name="40% - Énfasis5 5" xfId="236" xr:uid="{00000000-0005-0000-0000-000042000000}"/>
    <cellStyle name="40% - Énfasis6" xfId="57" builtinId="51" customBuiltin="1"/>
    <cellStyle name="40% - Énfasis6 2" xfId="58" xr:uid="{00000000-0005-0000-0000-000044000000}"/>
    <cellStyle name="40% - Énfasis6 3" xfId="59" xr:uid="{00000000-0005-0000-0000-000045000000}"/>
    <cellStyle name="40% - Énfasis6 4" xfId="60" xr:uid="{00000000-0005-0000-0000-000046000000}"/>
    <cellStyle name="40% - Énfasis6 5" xfId="237" xr:uid="{00000000-0005-0000-0000-000047000000}"/>
    <cellStyle name="60% - Accent1" xfId="61" xr:uid="{00000000-0005-0000-0000-000048000000}"/>
    <cellStyle name="60% - Accent2" xfId="62" xr:uid="{00000000-0005-0000-0000-000049000000}"/>
    <cellStyle name="60% - Accent3" xfId="63" xr:uid="{00000000-0005-0000-0000-00004A000000}"/>
    <cellStyle name="60% - Accent4" xfId="64" xr:uid="{00000000-0005-0000-0000-00004B000000}"/>
    <cellStyle name="60% - Accent5" xfId="65" xr:uid="{00000000-0005-0000-0000-00004C000000}"/>
    <cellStyle name="60% - Accent6" xfId="66" xr:uid="{00000000-0005-0000-0000-00004D000000}"/>
    <cellStyle name="60% - Énfasis1" xfId="67" builtinId="32" customBuiltin="1"/>
    <cellStyle name="60% - Énfasis1 2" xfId="68" xr:uid="{00000000-0005-0000-0000-00004F000000}"/>
    <cellStyle name="60% - Énfasis1 3" xfId="69" xr:uid="{00000000-0005-0000-0000-000050000000}"/>
    <cellStyle name="60% - Énfasis1 4" xfId="70" xr:uid="{00000000-0005-0000-0000-000051000000}"/>
    <cellStyle name="60% - Énfasis1 5" xfId="238" xr:uid="{00000000-0005-0000-0000-000052000000}"/>
    <cellStyle name="60% - Énfasis2" xfId="71" builtinId="36" customBuiltin="1"/>
    <cellStyle name="60% - Énfasis2 2" xfId="72" xr:uid="{00000000-0005-0000-0000-000054000000}"/>
    <cellStyle name="60% - Énfasis2 3" xfId="73" xr:uid="{00000000-0005-0000-0000-000055000000}"/>
    <cellStyle name="60% - Énfasis2 4" xfId="74" xr:uid="{00000000-0005-0000-0000-000056000000}"/>
    <cellStyle name="60% - Énfasis2 5" xfId="239" xr:uid="{00000000-0005-0000-0000-000057000000}"/>
    <cellStyle name="60% - Énfasis3" xfId="75" builtinId="40" customBuiltin="1"/>
    <cellStyle name="60% - Énfasis3 2" xfId="76" xr:uid="{00000000-0005-0000-0000-000059000000}"/>
    <cellStyle name="60% - Énfasis3 3" xfId="77" xr:uid="{00000000-0005-0000-0000-00005A000000}"/>
    <cellStyle name="60% - Énfasis3 4" xfId="78" xr:uid="{00000000-0005-0000-0000-00005B000000}"/>
    <cellStyle name="60% - Énfasis3 5" xfId="240" xr:uid="{00000000-0005-0000-0000-00005C000000}"/>
    <cellStyle name="60% - Énfasis4" xfId="79" builtinId="44" customBuiltin="1"/>
    <cellStyle name="60% - Énfasis4 2" xfId="80" xr:uid="{00000000-0005-0000-0000-00005E000000}"/>
    <cellStyle name="60% - Énfasis4 3" xfId="81" xr:uid="{00000000-0005-0000-0000-00005F000000}"/>
    <cellStyle name="60% - Énfasis4 4" xfId="82" xr:uid="{00000000-0005-0000-0000-000060000000}"/>
    <cellStyle name="60% - Énfasis4 5" xfId="241" xr:uid="{00000000-0005-0000-0000-000061000000}"/>
    <cellStyle name="60% - Énfasis5" xfId="83" builtinId="48" customBuiltin="1"/>
    <cellStyle name="60% - Énfasis5 2" xfId="84" xr:uid="{00000000-0005-0000-0000-000063000000}"/>
    <cellStyle name="60% - Énfasis5 3" xfId="85" xr:uid="{00000000-0005-0000-0000-000064000000}"/>
    <cellStyle name="60% - Énfasis5 4" xfId="86" xr:uid="{00000000-0005-0000-0000-000065000000}"/>
    <cellStyle name="60% - Énfasis5 5" xfId="242" xr:uid="{00000000-0005-0000-0000-000066000000}"/>
    <cellStyle name="60% - Énfasis6" xfId="87" builtinId="52" customBuiltin="1"/>
    <cellStyle name="60% - Énfasis6 2" xfId="88" xr:uid="{00000000-0005-0000-0000-000068000000}"/>
    <cellStyle name="60% - Énfasis6 3" xfId="89" xr:uid="{00000000-0005-0000-0000-000069000000}"/>
    <cellStyle name="60% - Énfasis6 4" xfId="90" xr:uid="{00000000-0005-0000-0000-00006A000000}"/>
    <cellStyle name="60% - Énfasis6 5" xfId="243" xr:uid="{00000000-0005-0000-0000-00006B000000}"/>
    <cellStyle name="Accent1" xfId="91" xr:uid="{00000000-0005-0000-0000-00006C000000}"/>
    <cellStyle name="Accent2" xfId="92" xr:uid="{00000000-0005-0000-0000-00006D000000}"/>
    <cellStyle name="Accent3" xfId="93" xr:uid="{00000000-0005-0000-0000-00006E000000}"/>
    <cellStyle name="Accent4" xfId="94" xr:uid="{00000000-0005-0000-0000-00006F000000}"/>
    <cellStyle name="Accent5" xfId="95" xr:uid="{00000000-0005-0000-0000-000070000000}"/>
    <cellStyle name="Accent6" xfId="96" xr:uid="{00000000-0005-0000-0000-000071000000}"/>
    <cellStyle name="Bad" xfId="97" xr:uid="{00000000-0005-0000-0000-000072000000}"/>
    <cellStyle name="Buena 2" xfId="99" xr:uid="{00000000-0005-0000-0000-000073000000}"/>
    <cellStyle name="Buena 3" xfId="100" xr:uid="{00000000-0005-0000-0000-000074000000}"/>
    <cellStyle name="Buena 4" xfId="101" xr:uid="{00000000-0005-0000-0000-000075000000}"/>
    <cellStyle name="Buena 5" xfId="244" xr:uid="{00000000-0005-0000-0000-000076000000}"/>
    <cellStyle name="Bueno" xfId="98" builtinId="26" customBuiltin="1"/>
    <cellStyle name="Calculation" xfId="102" xr:uid="{00000000-0005-0000-0000-000078000000}"/>
    <cellStyle name="Cálculo" xfId="103" builtinId="22" customBuiltin="1"/>
    <cellStyle name="Cálculo 2" xfId="104" xr:uid="{00000000-0005-0000-0000-00007A000000}"/>
    <cellStyle name="Cálculo 3" xfId="105" xr:uid="{00000000-0005-0000-0000-00007B000000}"/>
    <cellStyle name="Cálculo 4" xfId="106" xr:uid="{00000000-0005-0000-0000-00007C000000}"/>
    <cellStyle name="Cálculo 5" xfId="245" xr:uid="{00000000-0005-0000-0000-00007D000000}"/>
    <cellStyle name="Celda de comprobación" xfId="107" builtinId="23" customBuiltin="1"/>
    <cellStyle name="Celda de comprobación 2" xfId="108" xr:uid="{00000000-0005-0000-0000-00007F000000}"/>
    <cellStyle name="Celda de comprobación 3" xfId="109" xr:uid="{00000000-0005-0000-0000-000080000000}"/>
    <cellStyle name="Celda de comprobación 4" xfId="110" xr:uid="{00000000-0005-0000-0000-000081000000}"/>
    <cellStyle name="Celda de comprobación 5" xfId="246" xr:uid="{00000000-0005-0000-0000-000082000000}"/>
    <cellStyle name="Celda vinculada" xfId="111" builtinId="24" customBuiltin="1"/>
    <cellStyle name="Celda vinculada 2" xfId="112" xr:uid="{00000000-0005-0000-0000-000084000000}"/>
    <cellStyle name="Celda vinculada 3" xfId="113" xr:uid="{00000000-0005-0000-0000-000085000000}"/>
    <cellStyle name="Celda vinculada 4" xfId="114" xr:uid="{00000000-0005-0000-0000-000086000000}"/>
    <cellStyle name="Celda vinculada 5" xfId="247" xr:uid="{00000000-0005-0000-0000-000087000000}"/>
    <cellStyle name="Check Cell" xfId="115" xr:uid="{00000000-0005-0000-0000-000088000000}"/>
    <cellStyle name="Encabezado 1" xfId="202" builtinId="16" customBuiltin="1"/>
    <cellStyle name="Encabezado 4" xfId="116" builtinId="19" customBuiltin="1"/>
    <cellStyle name="Encabezado 4 2" xfId="117" xr:uid="{00000000-0005-0000-0000-00008B000000}"/>
    <cellStyle name="Encabezado 4 3" xfId="118" xr:uid="{00000000-0005-0000-0000-00008C000000}"/>
    <cellStyle name="Encabezado 4 4" xfId="119" xr:uid="{00000000-0005-0000-0000-00008D000000}"/>
    <cellStyle name="Encabezado 4 5" xfId="248" xr:uid="{00000000-0005-0000-0000-00008E000000}"/>
    <cellStyle name="Énfasis1" xfId="120" builtinId="29" customBuiltin="1"/>
    <cellStyle name="Énfasis1 2" xfId="121" xr:uid="{00000000-0005-0000-0000-000090000000}"/>
    <cellStyle name="Énfasis1 3" xfId="122" xr:uid="{00000000-0005-0000-0000-000091000000}"/>
    <cellStyle name="Énfasis1 4" xfId="123" xr:uid="{00000000-0005-0000-0000-000092000000}"/>
    <cellStyle name="Énfasis1 5" xfId="249" xr:uid="{00000000-0005-0000-0000-000093000000}"/>
    <cellStyle name="Énfasis2" xfId="124" builtinId="33" customBuiltin="1"/>
    <cellStyle name="Énfasis2 2" xfId="125" xr:uid="{00000000-0005-0000-0000-000095000000}"/>
    <cellStyle name="Énfasis2 3" xfId="126" xr:uid="{00000000-0005-0000-0000-000096000000}"/>
    <cellStyle name="Énfasis2 4" xfId="127" xr:uid="{00000000-0005-0000-0000-000097000000}"/>
    <cellStyle name="Énfasis2 5" xfId="250" xr:uid="{00000000-0005-0000-0000-000098000000}"/>
    <cellStyle name="Énfasis3" xfId="128" builtinId="37" customBuiltin="1"/>
    <cellStyle name="Énfasis3 2" xfId="129" xr:uid="{00000000-0005-0000-0000-00009A000000}"/>
    <cellStyle name="Énfasis3 3" xfId="130" xr:uid="{00000000-0005-0000-0000-00009B000000}"/>
    <cellStyle name="Énfasis3 4" xfId="131" xr:uid="{00000000-0005-0000-0000-00009C000000}"/>
    <cellStyle name="Énfasis3 5" xfId="251" xr:uid="{00000000-0005-0000-0000-00009D000000}"/>
    <cellStyle name="Énfasis4" xfId="132" builtinId="41" customBuiltin="1"/>
    <cellStyle name="Énfasis4 2" xfId="133" xr:uid="{00000000-0005-0000-0000-00009F000000}"/>
    <cellStyle name="Énfasis4 3" xfId="134" xr:uid="{00000000-0005-0000-0000-0000A0000000}"/>
    <cellStyle name="Énfasis4 4" xfId="135" xr:uid="{00000000-0005-0000-0000-0000A1000000}"/>
    <cellStyle name="Énfasis4 5" xfId="252" xr:uid="{00000000-0005-0000-0000-0000A2000000}"/>
    <cellStyle name="Énfasis5" xfId="136" builtinId="45" customBuiltin="1"/>
    <cellStyle name="Énfasis5 2" xfId="137" xr:uid="{00000000-0005-0000-0000-0000A4000000}"/>
    <cellStyle name="Énfasis5 3" xfId="138" xr:uid="{00000000-0005-0000-0000-0000A5000000}"/>
    <cellStyle name="Énfasis5 4" xfId="139" xr:uid="{00000000-0005-0000-0000-0000A6000000}"/>
    <cellStyle name="Énfasis5 5" xfId="253" xr:uid="{00000000-0005-0000-0000-0000A7000000}"/>
    <cellStyle name="Énfasis6" xfId="140" builtinId="49" customBuiltin="1"/>
    <cellStyle name="Énfasis6 2" xfId="141" xr:uid="{00000000-0005-0000-0000-0000A9000000}"/>
    <cellStyle name="Énfasis6 3" xfId="142" xr:uid="{00000000-0005-0000-0000-0000AA000000}"/>
    <cellStyle name="Énfasis6 4" xfId="143" xr:uid="{00000000-0005-0000-0000-0000AB000000}"/>
    <cellStyle name="Énfasis6 5" xfId="254" xr:uid="{00000000-0005-0000-0000-0000AC000000}"/>
    <cellStyle name="Entrada" xfId="144" builtinId="20" customBuiltin="1"/>
    <cellStyle name="Entrada 2" xfId="145" xr:uid="{00000000-0005-0000-0000-0000AE000000}"/>
    <cellStyle name="Entrada 3" xfId="146" xr:uid="{00000000-0005-0000-0000-0000AF000000}"/>
    <cellStyle name="Entrada 4" xfId="147" xr:uid="{00000000-0005-0000-0000-0000B0000000}"/>
    <cellStyle name="Entrada 5" xfId="255" xr:uid="{00000000-0005-0000-0000-0000B1000000}"/>
    <cellStyle name="Euro" xfId="148" xr:uid="{00000000-0005-0000-0000-0000B2000000}"/>
    <cellStyle name="Euro 2" xfId="149" xr:uid="{00000000-0005-0000-0000-0000B3000000}"/>
    <cellStyle name="Euro 3" xfId="275" xr:uid="{00000000-0005-0000-0000-0000B4000000}"/>
    <cellStyle name="Euro 3 2" xfId="370" xr:uid="{00000000-0005-0000-0000-0000B5000000}"/>
    <cellStyle name="Euro 4" xfId="303" xr:uid="{00000000-0005-0000-0000-0000B6000000}"/>
    <cellStyle name="Explanatory Text" xfId="150" xr:uid="{00000000-0005-0000-0000-0000B7000000}"/>
    <cellStyle name="Good" xfId="151" xr:uid="{00000000-0005-0000-0000-0000B8000000}"/>
    <cellStyle name="Heading 1" xfId="152" xr:uid="{00000000-0005-0000-0000-0000B9000000}"/>
    <cellStyle name="Heading 2" xfId="153" xr:uid="{00000000-0005-0000-0000-0000BA000000}"/>
    <cellStyle name="Heading 3" xfId="154" xr:uid="{00000000-0005-0000-0000-0000BB000000}"/>
    <cellStyle name="Heading 4" xfId="155" xr:uid="{00000000-0005-0000-0000-0000BC000000}"/>
    <cellStyle name="Hipervínculo" xfId="415" builtinId="8"/>
    <cellStyle name="Incorrecto" xfId="156" builtinId="27" customBuiltin="1"/>
    <cellStyle name="Incorrecto 2" xfId="157" xr:uid="{00000000-0005-0000-0000-0000BE000000}"/>
    <cellStyle name="Incorrecto 3" xfId="158" xr:uid="{00000000-0005-0000-0000-0000BF000000}"/>
    <cellStyle name="Incorrecto 4" xfId="159" xr:uid="{00000000-0005-0000-0000-0000C0000000}"/>
    <cellStyle name="Incorrecto 5" xfId="256" xr:uid="{00000000-0005-0000-0000-0000C1000000}"/>
    <cellStyle name="Input" xfId="160" xr:uid="{00000000-0005-0000-0000-0000C2000000}"/>
    <cellStyle name="Linked Cell" xfId="161" xr:uid="{00000000-0005-0000-0000-0000C3000000}"/>
    <cellStyle name="Millares" xfId="416" builtinId="3"/>
    <cellStyle name="Millares 2" xfId="162" xr:uid="{00000000-0005-0000-0000-0000C5000000}"/>
    <cellStyle name="Millares 2 10" xfId="276" xr:uid="{00000000-0005-0000-0000-0000C6000000}"/>
    <cellStyle name="Millares 2 10 2" xfId="306" xr:uid="{00000000-0005-0000-0000-0000C7000000}"/>
    <cellStyle name="Millares 2 11" xfId="277" xr:uid="{00000000-0005-0000-0000-0000C8000000}"/>
    <cellStyle name="Millares 2 11 2" xfId="307" xr:uid="{00000000-0005-0000-0000-0000C9000000}"/>
    <cellStyle name="Millares 2 12" xfId="278" xr:uid="{00000000-0005-0000-0000-0000CA000000}"/>
    <cellStyle name="Millares 2 12 2" xfId="308" xr:uid="{00000000-0005-0000-0000-0000CB000000}"/>
    <cellStyle name="Millares 2 13" xfId="305" xr:uid="{00000000-0005-0000-0000-0000CC000000}"/>
    <cellStyle name="Millares 2 2" xfId="279" xr:uid="{00000000-0005-0000-0000-0000CD000000}"/>
    <cellStyle name="Millares 2 2 2" xfId="309" xr:uid="{00000000-0005-0000-0000-0000CE000000}"/>
    <cellStyle name="Millares 2 3" xfId="280" xr:uid="{00000000-0005-0000-0000-0000CF000000}"/>
    <cellStyle name="Millares 2 3 2" xfId="310" xr:uid="{00000000-0005-0000-0000-0000D0000000}"/>
    <cellStyle name="Millares 2 4" xfId="281" xr:uid="{00000000-0005-0000-0000-0000D1000000}"/>
    <cellStyle name="Millares 2 4 2" xfId="311" xr:uid="{00000000-0005-0000-0000-0000D2000000}"/>
    <cellStyle name="Millares 2 5" xfId="282" xr:uid="{00000000-0005-0000-0000-0000D3000000}"/>
    <cellStyle name="Millares 2 5 2" xfId="312" xr:uid="{00000000-0005-0000-0000-0000D4000000}"/>
    <cellStyle name="Millares 2 6" xfId="283" xr:uid="{00000000-0005-0000-0000-0000D5000000}"/>
    <cellStyle name="Millares 2 6 2" xfId="313" xr:uid="{00000000-0005-0000-0000-0000D6000000}"/>
    <cellStyle name="Millares 2 7" xfId="284" xr:uid="{00000000-0005-0000-0000-0000D7000000}"/>
    <cellStyle name="Millares 2 7 2" xfId="314" xr:uid="{00000000-0005-0000-0000-0000D8000000}"/>
    <cellStyle name="Millares 2 8" xfId="285" xr:uid="{00000000-0005-0000-0000-0000D9000000}"/>
    <cellStyle name="Millares 2 8 2" xfId="315" xr:uid="{00000000-0005-0000-0000-0000DA000000}"/>
    <cellStyle name="Millares 2 9" xfId="286" xr:uid="{00000000-0005-0000-0000-0000DB000000}"/>
    <cellStyle name="Millares 2 9 2" xfId="316" xr:uid="{00000000-0005-0000-0000-0000DC000000}"/>
    <cellStyle name="Millares 3" xfId="163" xr:uid="{00000000-0005-0000-0000-0000DD000000}"/>
    <cellStyle name="Millares 3 2" xfId="317" xr:uid="{00000000-0005-0000-0000-0000DE000000}"/>
    <cellStyle name="Millares 4" xfId="164" xr:uid="{00000000-0005-0000-0000-0000DF000000}"/>
    <cellStyle name="Millares 4 2" xfId="344" xr:uid="{00000000-0005-0000-0000-0000E0000000}"/>
    <cellStyle name="Millares 4 2 2" xfId="376" xr:uid="{00000000-0005-0000-0000-0000E1000000}"/>
    <cellStyle name="Millares 4 2 2 2" xfId="407" xr:uid="{00000000-0005-0000-0000-0000E2000000}"/>
    <cellStyle name="Millares 4 2 3" xfId="392" xr:uid="{00000000-0005-0000-0000-0000E3000000}"/>
    <cellStyle name="Millares 4 3" xfId="349" xr:uid="{00000000-0005-0000-0000-0000E4000000}"/>
    <cellStyle name="Millares 5" xfId="257" xr:uid="{00000000-0005-0000-0000-0000E5000000}"/>
    <cellStyle name="Millares 5 2" xfId="337" xr:uid="{00000000-0005-0000-0000-0000E6000000}"/>
    <cellStyle name="Millares 6" xfId="223" xr:uid="{00000000-0005-0000-0000-0000E7000000}"/>
    <cellStyle name="Millares 6 2" xfId="346" xr:uid="{00000000-0005-0000-0000-0000E8000000}"/>
    <cellStyle name="Millares 6 2 2" xfId="378" xr:uid="{00000000-0005-0000-0000-0000E9000000}"/>
    <cellStyle name="Millares 6 2 2 2" xfId="409" xr:uid="{00000000-0005-0000-0000-0000EA000000}"/>
    <cellStyle name="Millares 6 2 3" xfId="394" xr:uid="{00000000-0005-0000-0000-0000EB000000}"/>
    <cellStyle name="Millares 6 3" xfId="360" xr:uid="{00000000-0005-0000-0000-0000EC000000}"/>
    <cellStyle name="Millares 6 3 2" xfId="397" xr:uid="{00000000-0005-0000-0000-0000ED000000}"/>
    <cellStyle name="Millares 6 4" xfId="382" xr:uid="{00000000-0005-0000-0000-0000EE000000}"/>
    <cellStyle name="Millares 7" xfId="273" xr:uid="{00000000-0005-0000-0000-0000EF000000}"/>
    <cellStyle name="Millares 7 2" xfId="368" xr:uid="{00000000-0005-0000-0000-0000F0000000}"/>
    <cellStyle name="Millares 7 2 2" xfId="401" xr:uid="{00000000-0005-0000-0000-0000F1000000}"/>
    <cellStyle name="Millares 7 3" xfId="386" xr:uid="{00000000-0005-0000-0000-0000F2000000}"/>
    <cellStyle name="Millares 8" xfId="304" xr:uid="{00000000-0005-0000-0000-0000F3000000}"/>
    <cellStyle name="Millares 9" xfId="412" xr:uid="{00000000-0005-0000-0000-0000F4000000}"/>
    <cellStyle name="Moneda 2" xfId="318" xr:uid="{00000000-0005-0000-0000-0000F5000000}"/>
    <cellStyle name="Moneda 3" xfId="348" xr:uid="{00000000-0005-0000-0000-0000F6000000}"/>
    <cellStyle name="Neutral" xfId="165" builtinId="28" customBuiltin="1"/>
    <cellStyle name="Neutral 2" xfId="166" xr:uid="{00000000-0005-0000-0000-0000F8000000}"/>
    <cellStyle name="Neutral 3" xfId="167" xr:uid="{00000000-0005-0000-0000-0000F9000000}"/>
    <cellStyle name="Neutral 4" xfId="168" xr:uid="{00000000-0005-0000-0000-0000FA000000}"/>
    <cellStyle name="Neutral 5" xfId="258" xr:uid="{00000000-0005-0000-0000-0000FB000000}"/>
    <cellStyle name="Normal" xfId="0" builtinId="0"/>
    <cellStyle name="Normal 10" xfId="411" xr:uid="{00000000-0005-0000-0000-0000FD000000}"/>
    <cellStyle name="Normal 11" xfId="413" xr:uid="{00000000-0005-0000-0000-0000FE000000}"/>
    <cellStyle name="Normal 2" xfId="169" xr:uid="{00000000-0005-0000-0000-0000FF000000}"/>
    <cellStyle name="Normal 2 2" xfId="170" xr:uid="{00000000-0005-0000-0000-000000010000}"/>
    <cellStyle name="Normal 2 2 2" xfId="320" xr:uid="{00000000-0005-0000-0000-000001010000}"/>
    <cellStyle name="Normal 2 3" xfId="287" xr:uid="{00000000-0005-0000-0000-000002010000}"/>
    <cellStyle name="Normal 2 3 2" xfId="321" xr:uid="{00000000-0005-0000-0000-000003010000}"/>
    <cellStyle name="Normal 2 4" xfId="319" xr:uid="{00000000-0005-0000-0000-000004010000}"/>
    <cellStyle name="Normal 3" xfId="225" xr:uid="{00000000-0005-0000-0000-000005010000}"/>
    <cellStyle name="Normal 3 2" xfId="171" xr:uid="{00000000-0005-0000-0000-000006010000}"/>
    <cellStyle name="Normal 3 2 2" xfId="342" xr:uid="{00000000-0005-0000-0000-000007010000}"/>
    <cellStyle name="Normal 3 3" xfId="288" xr:uid="{00000000-0005-0000-0000-000008010000}"/>
    <cellStyle name="Normal 3 3 2" xfId="340" xr:uid="{00000000-0005-0000-0000-000009010000}"/>
    <cellStyle name="Normal 3 4" xfId="322" xr:uid="{00000000-0005-0000-0000-00000A010000}"/>
    <cellStyle name="Normal 3 4 2" xfId="347" xr:uid="{00000000-0005-0000-0000-00000B010000}"/>
    <cellStyle name="Normal 3 4 3" xfId="373" xr:uid="{00000000-0005-0000-0000-00000C010000}"/>
    <cellStyle name="Normal 3 4 3 2" xfId="404" xr:uid="{00000000-0005-0000-0000-00000D010000}"/>
    <cellStyle name="Normal 3 4 4" xfId="389" xr:uid="{00000000-0005-0000-0000-00000E010000}"/>
    <cellStyle name="Normal 4" xfId="172" xr:uid="{00000000-0005-0000-0000-00000F010000}"/>
    <cellStyle name="Normal 4 2" xfId="173" xr:uid="{00000000-0005-0000-0000-000010010000}"/>
    <cellStyle name="Normal 4 2 2" xfId="351" xr:uid="{00000000-0005-0000-0000-000011010000}"/>
    <cellStyle name="Normal 4 3" xfId="259" xr:uid="{00000000-0005-0000-0000-000012010000}"/>
    <cellStyle name="Normal 4 3 2" xfId="362" xr:uid="{00000000-0005-0000-0000-000013010000}"/>
    <cellStyle name="Normal 4 3 2 2" xfId="399" xr:uid="{00000000-0005-0000-0000-000014010000}"/>
    <cellStyle name="Normal 4 3 3" xfId="384" xr:uid="{00000000-0005-0000-0000-000015010000}"/>
    <cellStyle name="Normal 4 4" xfId="289" xr:uid="{00000000-0005-0000-0000-000016010000}"/>
    <cellStyle name="Normal 4 4 2" xfId="371" xr:uid="{00000000-0005-0000-0000-000017010000}"/>
    <cellStyle name="Normal 4 4 2 2" xfId="403" xr:uid="{00000000-0005-0000-0000-000018010000}"/>
    <cellStyle name="Normal 4 4 3" xfId="388" xr:uid="{00000000-0005-0000-0000-000019010000}"/>
    <cellStyle name="Normal 4 5" xfId="323" xr:uid="{00000000-0005-0000-0000-00001A010000}"/>
    <cellStyle name="Normal 4 6" xfId="339" xr:uid="{00000000-0005-0000-0000-00001B010000}"/>
    <cellStyle name="Normal 4 6 2" xfId="374" xr:uid="{00000000-0005-0000-0000-00001C010000}"/>
    <cellStyle name="Normal 4 6 2 2" xfId="405" xr:uid="{00000000-0005-0000-0000-00001D010000}"/>
    <cellStyle name="Normal 4 6 3" xfId="390" xr:uid="{00000000-0005-0000-0000-00001E010000}"/>
    <cellStyle name="Normal 4 7" xfId="350" xr:uid="{00000000-0005-0000-0000-00001F010000}"/>
    <cellStyle name="Normal 4 7 2" xfId="395" xr:uid="{00000000-0005-0000-0000-000020010000}"/>
    <cellStyle name="Normal 4 8" xfId="380" xr:uid="{00000000-0005-0000-0000-000021010000}"/>
    <cellStyle name="Normal 5" xfId="174" xr:uid="{00000000-0005-0000-0000-000022010000}"/>
    <cellStyle name="Normal 5 2" xfId="260" xr:uid="{00000000-0005-0000-0000-000023010000}"/>
    <cellStyle name="Normal 5 2 2" xfId="363" xr:uid="{00000000-0005-0000-0000-000024010000}"/>
    <cellStyle name="Normal 6" xfId="222" xr:uid="{00000000-0005-0000-0000-000025010000}"/>
    <cellStyle name="Normal 6 2" xfId="343" xr:uid="{00000000-0005-0000-0000-000026010000}"/>
    <cellStyle name="Normal 6 2 2" xfId="375" xr:uid="{00000000-0005-0000-0000-000027010000}"/>
    <cellStyle name="Normal 6 2 2 2" xfId="406" xr:uid="{00000000-0005-0000-0000-000028010000}"/>
    <cellStyle name="Normal 6 2 3" xfId="391" xr:uid="{00000000-0005-0000-0000-000029010000}"/>
    <cellStyle name="Normal 6 3" xfId="359" xr:uid="{00000000-0005-0000-0000-00002A010000}"/>
    <cellStyle name="Normal 6 3 2" xfId="396" xr:uid="{00000000-0005-0000-0000-00002B010000}"/>
    <cellStyle name="Normal 6 4" xfId="381" xr:uid="{00000000-0005-0000-0000-00002C010000}"/>
    <cellStyle name="Normal 7" xfId="272" xr:uid="{00000000-0005-0000-0000-00002D010000}"/>
    <cellStyle name="Normal 7 2" xfId="345" xr:uid="{00000000-0005-0000-0000-00002E010000}"/>
    <cellStyle name="Normal 7 2 2" xfId="377" xr:uid="{00000000-0005-0000-0000-00002F010000}"/>
    <cellStyle name="Normal 7 2 2 2" xfId="408" xr:uid="{00000000-0005-0000-0000-000030010000}"/>
    <cellStyle name="Normal 7 2 3" xfId="393" xr:uid="{00000000-0005-0000-0000-000031010000}"/>
    <cellStyle name="Normal 7 3" xfId="367" xr:uid="{00000000-0005-0000-0000-000032010000}"/>
    <cellStyle name="Normal 7 3 2" xfId="400" xr:uid="{00000000-0005-0000-0000-000033010000}"/>
    <cellStyle name="Normal 7 4" xfId="385" xr:uid="{00000000-0005-0000-0000-000034010000}"/>
    <cellStyle name="Normal 8" xfId="302" xr:uid="{00000000-0005-0000-0000-000035010000}"/>
    <cellStyle name="Normal 8 2" xfId="372" xr:uid="{00000000-0005-0000-0000-000036010000}"/>
    <cellStyle name="Normal 9" xfId="379" xr:uid="{00000000-0005-0000-0000-000037010000}"/>
    <cellStyle name="Normal 9 2" xfId="410" xr:uid="{00000000-0005-0000-0000-000038010000}"/>
    <cellStyle name="Normal_Hoja1" xfId="414" xr:uid="{00000000-0005-0000-0000-000039010000}"/>
    <cellStyle name="Normal_prestmos dispon x acreedor" xfId="175" xr:uid="{00000000-0005-0000-0000-00003A010000}"/>
    <cellStyle name="Notas" xfId="176" builtinId="10" customBuiltin="1"/>
    <cellStyle name="Notas 2" xfId="177" xr:uid="{00000000-0005-0000-0000-00003C010000}"/>
    <cellStyle name="Notas 2 2" xfId="352" xr:uid="{00000000-0005-0000-0000-00003D010000}"/>
    <cellStyle name="Notas 3" xfId="178" xr:uid="{00000000-0005-0000-0000-00003E010000}"/>
    <cellStyle name="Notas 3 2" xfId="353" xr:uid="{00000000-0005-0000-0000-00003F010000}"/>
    <cellStyle name="Notas 4" xfId="179" xr:uid="{00000000-0005-0000-0000-000040010000}"/>
    <cellStyle name="Notas 4 2" xfId="354" xr:uid="{00000000-0005-0000-0000-000041010000}"/>
    <cellStyle name="Notas 5" xfId="180" xr:uid="{00000000-0005-0000-0000-000042010000}"/>
    <cellStyle name="Notas 5 2" xfId="355" xr:uid="{00000000-0005-0000-0000-000043010000}"/>
    <cellStyle name="Notas 6" xfId="261" xr:uid="{00000000-0005-0000-0000-000044010000}"/>
    <cellStyle name="Notas 6 2" xfId="271" xr:uid="{00000000-0005-0000-0000-000045010000}"/>
    <cellStyle name="Notas 6 2 2" xfId="366" xr:uid="{00000000-0005-0000-0000-000046010000}"/>
    <cellStyle name="Notas 6 3" xfId="364" xr:uid="{00000000-0005-0000-0000-000047010000}"/>
    <cellStyle name="Note" xfId="181" xr:uid="{00000000-0005-0000-0000-000048010000}"/>
    <cellStyle name="Note 2" xfId="182" xr:uid="{00000000-0005-0000-0000-000049010000}"/>
    <cellStyle name="Note 2 2" xfId="356" xr:uid="{00000000-0005-0000-0000-00004A010000}"/>
    <cellStyle name="Output" xfId="183" xr:uid="{00000000-0005-0000-0000-00004B010000}"/>
    <cellStyle name="Porcentaje" xfId="184" builtinId="5"/>
    <cellStyle name="Porcentaje 2" xfId="341" xr:uid="{00000000-0005-0000-0000-00004D010000}"/>
    <cellStyle name="Porcentaje 3" xfId="338" xr:uid="{00000000-0005-0000-0000-00004E010000}"/>
    <cellStyle name="Porcentual 2" xfId="185" xr:uid="{00000000-0005-0000-0000-00004F010000}"/>
    <cellStyle name="Porcentual 2 10" xfId="290" xr:uid="{00000000-0005-0000-0000-000050010000}"/>
    <cellStyle name="Porcentual 2 10 2" xfId="326" xr:uid="{00000000-0005-0000-0000-000051010000}"/>
    <cellStyle name="Porcentual 2 11" xfId="291" xr:uid="{00000000-0005-0000-0000-000052010000}"/>
    <cellStyle name="Porcentual 2 11 2" xfId="327" xr:uid="{00000000-0005-0000-0000-000053010000}"/>
    <cellStyle name="Porcentual 2 12" xfId="292" xr:uid="{00000000-0005-0000-0000-000054010000}"/>
    <cellStyle name="Porcentual 2 12 2" xfId="328" xr:uid="{00000000-0005-0000-0000-000055010000}"/>
    <cellStyle name="Porcentual 2 13" xfId="325" xr:uid="{00000000-0005-0000-0000-000056010000}"/>
    <cellStyle name="Porcentual 2 2" xfId="293" xr:uid="{00000000-0005-0000-0000-000057010000}"/>
    <cellStyle name="Porcentual 2 2 2" xfId="329" xr:uid="{00000000-0005-0000-0000-000058010000}"/>
    <cellStyle name="Porcentual 2 3" xfId="294" xr:uid="{00000000-0005-0000-0000-000059010000}"/>
    <cellStyle name="Porcentual 2 3 2" xfId="330" xr:uid="{00000000-0005-0000-0000-00005A010000}"/>
    <cellStyle name="Porcentual 2 4" xfId="295" xr:uid="{00000000-0005-0000-0000-00005B010000}"/>
    <cellStyle name="Porcentual 2 4 2" xfId="331" xr:uid="{00000000-0005-0000-0000-00005C010000}"/>
    <cellStyle name="Porcentual 2 5" xfId="296" xr:uid="{00000000-0005-0000-0000-00005D010000}"/>
    <cellStyle name="Porcentual 2 5 2" xfId="332" xr:uid="{00000000-0005-0000-0000-00005E010000}"/>
    <cellStyle name="Porcentual 2 6" xfId="297" xr:uid="{00000000-0005-0000-0000-00005F010000}"/>
    <cellStyle name="Porcentual 2 6 2" xfId="333" xr:uid="{00000000-0005-0000-0000-000060010000}"/>
    <cellStyle name="Porcentual 2 7" xfId="298" xr:uid="{00000000-0005-0000-0000-000061010000}"/>
    <cellStyle name="Porcentual 2 7 2" xfId="334" xr:uid="{00000000-0005-0000-0000-000062010000}"/>
    <cellStyle name="Porcentual 2 8" xfId="299" xr:uid="{00000000-0005-0000-0000-000063010000}"/>
    <cellStyle name="Porcentual 2 8 2" xfId="335" xr:uid="{00000000-0005-0000-0000-000064010000}"/>
    <cellStyle name="Porcentual 2 9" xfId="300" xr:uid="{00000000-0005-0000-0000-000065010000}"/>
    <cellStyle name="Porcentual 2 9 2" xfId="336" xr:uid="{00000000-0005-0000-0000-000066010000}"/>
    <cellStyle name="Porcentual 3" xfId="186" xr:uid="{00000000-0005-0000-0000-000067010000}"/>
    <cellStyle name="Porcentual 3 2" xfId="301" xr:uid="{00000000-0005-0000-0000-000068010000}"/>
    <cellStyle name="Porcentual 3 3" xfId="357" xr:uid="{00000000-0005-0000-0000-000069010000}"/>
    <cellStyle name="Porcentual 4" xfId="187" xr:uid="{00000000-0005-0000-0000-00006A010000}"/>
    <cellStyle name="Porcentual 4 2" xfId="358" xr:uid="{00000000-0005-0000-0000-00006B010000}"/>
    <cellStyle name="Porcentual 5" xfId="262" xr:uid="{00000000-0005-0000-0000-00006C010000}"/>
    <cellStyle name="Porcentual 5 2" xfId="365" xr:uid="{00000000-0005-0000-0000-00006D010000}"/>
    <cellStyle name="Porcentual 6" xfId="224" xr:uid="{00000000-0005-0000-0000-00006E010000}"/>
    <cellStyle name="Porcentual 6 2" xfId="361" xr:uid="{00000000-0005-0000-0000-00006F010000}"/>
    <cellStyle name="Porcentual 6 2 2" xfId="398" xr:uid="{00000000-0005-0000-0000-000070010000}"/>
    <cellStyle name="Porcentual 6 3" xfId="383" xr:uid="{00000000-0005-0000-0000-000071010000}"/>
    <cellStyle name="Porcentual 7" xfId="274" xr:uid="{00000000-0005-0000-0000-000072010000}"/>
    <cellStyle name="Porcentual 7 2" xfId="369" xr:uid="{00000000-0005-0000-0000-000073010000}"/>
    <cellStyle name="Porcentual 7 2 2" xfId="402" xr:uid="{00000000-0005-0000-0000-000074010000}"/>
    <cellStyle name="Porcentual 7 3" xfId="387" xr:uid="{00000000-0005-0000-0000-000075010000}"/>
    <cellStyle name="Porcentual 8" xfId="324" xr:uid="{00000000-0005-0000-0000-000076010000}"/>
    <cellStyle name="Salida" xfId="188" builtinId="21" customBuiltin="1"/>
    <cellStyle name="Salida 2" xfId="189" xr:uid="{00000000-0005-0000-0000-000078010000}"/>
    <cellStyle name="Salida 3" xfId="190" xr:uid="{00000000-0005-0000-0000-000079010000}"/>
    <cellStyle name="Salida 4" xfId="191" xr:uid="{00000000-0005-0000-0000-00007A010000}"/>
    <cellStyle name="Salida 5" xfId="263" xr:uid="{00000000-0005-0000-0000-00007B010000}"/>
    <cellStyle name="Texto de advertencia" xfId="192" builtinId="11" customBuiltin="1"/>
    <cellStyle name="Texto de advertencia 2" xfId="193" xr:uid="{00000000-0005-0000-0000-00007D010000}"/>
    <cellStyle name="Texto de advertencia 3" xfId="194" xr:uid="{00000000-0005-0000-0000-00007E010000}"/>
    <cellStyle name="Texto de advertencia 4" xfId="195" xr:uid="{00000000-0005-0000-0000-00007F010000}"/>
    <cellStyle name="Texto de advertencia 5" xfId="264" xr:uid="{00000000-0005-0000-0000-000080010000}"/>
    <cellStyle name="Texto explicativo" xfId="196" builtinId="53" customBuiltin="1"/>
    <cellStyle name="Texto explicativo 2" xfId="197" xr:uid="{00000000-0005-0000-0000-000082010000}"/>
    <cellStyle name="Texto explicativo 3" xfId="198" xr:uid="{00000000-0005-0000-0000-000083010000}"/>
    <cellStyle name="Texto explicativo 4" xfId="199" xr:uid="{00000000-0005-0000-0000-000084010000}"/>
    <cellStyle name="Texto explicativo 5" xfId="265" xr:uid="{00000000-0005-0000-0000-000085010000}"/>
    <cellStyle name="Title" xfId="200" xr:uid="{00000000-0005-0000-0000-000086010000}"/>
    <cellStyle name="Título" xfId="201" builtinId="15" customBuiltin="1"/>
    <cellStyle name="Título 1 2" xfId="203" xr:uid="{00000000-0005-0000-0000-000088010000}"/>
    <cellStyle name="Título 1 3" xfId="204" xr:uid="{00000000-0005-0000-0000-000089010000}"/>
    <cellStyle name="Título 1 4" xfId="205" xr:uid="{00000000-0005-0000-0000-00008A010000}"/>
    <cellStyle name="Título 1 5" xfId="267" xr:uid="{00000000-0005-0000-0000-00008B010000}"/>
    <cellStyle name="Título 2" xfId="206" builtinId="17" customBuiltin="1"/>
    <cellStyle name="Título 2 2" xfId="207" xr:uid="{00000000-0005-0000-0000-00008D010000}"/>
    <cellStyle name="Título 2 3" xfId="208" xr:uid="{00000000-0005-0000-0000-00008E010000}"/>
    <cellStyle name="Título 2 4" xfId="209" xr:uid="{00000000-0005-0000-0000-00008F010000}"/>
    <cellStyle name="Título 2 5" xfId="268" xr:uid="{00000000-0005-0000-0000-000090010000}"/>
    <cellStyle name="Título 3" xfId="210" builtinId="18" customBuiltin="1"/>
    <cellStyle name="Título 3 2" xfId="211" xr:uid="{00000000-0005-0000-0000-000092010000}"/>
    <cellStyle name="Título 3 3" xfId="212" xr:uid="{00000000-0005-0000-0000-000093010000}"/>
    <cellStyle name="Título 3 4" xfId="213" xr:uid="{00000000-0005-0000-0000-000094010000}"/>
    <cellStyle name="Título 3 5" xfId="269" xr:uid="{00000000-0005-0000-0000-000095010000}"/>
    <cellStyle name="Título 4" xfId="214" xr:uid="{00000000-0005-0000-0000-000096010000}"/>
    <cellStyle name="Título 5" xfId="215" xr:uid="{00000000-0005-0000-0000-000097010000}"/>
    <cellStyle name="Título 6" xfId="216" xr:uid="{00000000-0005-0000-0000-000098010000}"/>
    <cellStyle name="Título 7" xfId="266" xr:uid="{00000000-0005-0000-0000-000099010000}"/>
    <cellStyle name="Total" xfId="217" builtinId="25" customBuiltin="1"/>
    <cellStyle name="Total 2" xfId="218" xr:uid="{00000000-0005-0000-0000-00009B010000}"/>
    <cellStyle name="Total 3" xfId="219" xr:uid="{00000000-0005-0000-0000-00009C010000}"/>
    <cellStyle name="Total 4" xfId="220" xr:uid="{00000000-0005-0000-0000-00009D010000}"/>
    <cellStyle name="Total 5" xfId="270" xr:uid="{00000000-0005-0000-0000-00009E010000}"/>
    <cellStyle name="Warning Text" xfId="221" xr:uid="{00000000-0005-0000-0000-00009F010000}"/>
  </cellStyles>
  <dxfs count="6">
    <dxf>
      <font>
        <b/>
        <i val="0"/>
      </font>
    </dxf>
    <dxf>
      <font>
        <b/>
        <i val="0"/>
      </font>
    </dxf>
    <dxf>
      <font>
        <b/>
        <i val="0"/>
      </font>
    </dxf>
    <dxf>
      <font>
        <b/>
        <i val="0"/>
      </font>
    </dxf>
    <dxf>
      <font>
        <b/>
        <i val="0"/>
      </font>
    </dxf>
    <dxf>
      <font>
        <b/>
        <i val="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3B3B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9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image" Target="../media/image3.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87630</xdr:colOff>
      <xdr:row>0</xdr:row>
      <xdr:rowOff>0</xdr:rowOff>
    </xdr:from>
    <xdr:to>
      <xdr:col>5</xdr:col>
      <xdr:colOff>57029</xdr:colOff>
      <xdr:row>3</xdr:row>
      <xdr:rowOff>248551</xdr:rowOff>
    </xdr:to>
    <xdr:pic>
      <xdr:nvPicPr>
        <xdr:cNvPr id="2" name="Imagen 1" descr="Texto&#10;&#10;Descripción generada automáticamente con confianza baja">
          <a:extLst>
            <a:ext uri="{FF2B5EF4-FFF2-40B4-BE49-F238E27FC236}">
              <a16:creationId xmlns:a16="http://schemas.microsoft.com/office/drawing/2014/main" id="{5FABD7F9-34A4-DF72-9056-2137C08975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630" y="0"/>
          <a:ext cx="4104519" cy="783167"/>
        </a:xfrm>
        <a:prstGeom prst="rect">
          <a:avLst/>
        </a:prstGeom>
      </xdr:spPr>
    </xdr:pic>
    <xdr:clientData/>
  </xdr:twoCellAnchor>
  <xdr:twoCellAnchor editAs="oneCell">
    <xdr:from>
      <xdr:col>15</xdr:col>
      <xdr:colOff>326179</xdr:colOff>
      <xdr:row>0</xdr:row>
      <xdr:rowOff>167429</xdr:rowOff>
    </xdr:from>
    <xdr:to>
      <xdr:col>16</xdr:col>
      <xdr:colOff>245322</xdr:colOff>
      <xdr:row>2</xdr:row>
      <xdr:rowOff>159386</xdr:rowOff>
    </xdr:to>
    <xdr:pic>
      <xdr:nvPicPr>
        <xdr:cNvPr id="3" name="Imagen 2">
          <a:extLst>
            <a:ext uri="{FF2B5EF4-FFF2-40B4-BE49-F238E27FC236}">
              <a16:creationId xmlns:a16="http://schemas.microsoft.com/office/drawing/2014/main" id="{4BE66899-1DC8-E696-A4E0-90C1804F46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724679" y="167429"/>
          <a:ext cx="706120" cy="3498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9525</xdr:rowOff>
    </xdr:from>
    <xdr:to>
      <xdr:col>0</xdr:col>
      <xdr:colOff>0</xdr:colOff>
      <xdr:row>7</xdr:row>
      <xdr:rowOff>0</xdr:rowOff>
    </xdr:to>
    <xdr:pic>
      <xdr:nvPicPr>
        <xdr:cNvPr id="17965977" name="Picture 1" descr="mhlogo[1]">
          <a:extLst>
            <a:ext uri="{FF2B5EF4-FFF2-40B4-BE49-F238E27FC236}">
              <a16:creationId xmlns:a16="http://schemas.microsoft.com/office/drawing/2014/main" id="{00000000-0008-0000-0000-00009923120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9525"/>
          <a:ext cx="0" cy="609600"/>
        </a:xfrm>
        <a:prstGeom prst="rect">
          <a:avLst/>
        </a:prstGeom>
        <a:noFill/>
        <a:ln w="9525">
          <a:noFill/>
          <a:miter lim="800000"/>
          <a:headEnd/>
          <a:tailEnd/>
        </a:ln>
      </xdr:spPr>
    </xdr:pic>
    <xdr:clientData/>
  </xdr:twoCellAnchor>
  <xdr:twoCellAnchor editAs="oneCell">
    <xdr:from>
      <xdr:col>0</xdr:col>
      <xdr:colOff>0</xdr:colOff>
      <xdr:row>0</xdr:row>
      <xdr:rowOff>0</xdr:rowOff>
    </xdr:from>
    <xdr:to>
      <xdr:col>1</xdr:col>
      <xdr:colOff>2040709</xdr:colOff>
      <xdr:row>5</xdr:row>
      <xdr:rowOff>95704</xdr:rowOff>
    </xdr:to>
    <xdr:pic>
      <xdr:nvPicPr>
        <xdr:cNvPr id="4" name="Imagen 3" descr="Texto&#10;&#10;Descripción generada automáticamente con confianza baja">
          <a:extLst>
            <a:ext uri="{FF2B5EF4-FFF2-40B4-BE49-F238E27FC236}">
              <a16:creationId xmlns:a16="http://schemas.microsoft.com/office/drawing/2014/main" id="{7521AF68-F259-4313-CDE5-ECF3180460E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4752340" cy="908050"/>
        </a:xfrm>
        <a:prstGeom prst="rect">
          <a:avLst/>
        </a:prstGeom>
      </xdr:spPr>
    </xdr:pic>
    <xdr:clientData/>
  </xdr:twoCellAnchor>
  <xdr:twoCellAnchor editAs="oneCell">
    <xdr:from>
      <xdr:col>11</xdr:col>
      <xdr:colOff>483523</xdr:colOff>
      <xdr:row>1</xdr:row>
      <xdr:rowOff>44118</xdr:rowOff>
    </xdr:from>
    <xdr:to>
      <xdr:col>11</xdr:col>
      <xdr:colOff>1197263</xdr:colOff>
      <xdr:row>3</xdr:row>
      <xdr:rowOff>74224</xdr:rowOff>
    </xdr:to>
    <xdr:pic>
      <xdr:nvPicPr>
        <xdr:cNvPr id="2" name="Imagen 1">
          <a:extLst>
            <a:ext uri="{FF2B5EF4-FFF2-40B4-BE49-F238E27FC236}">
              <a16:creationId xmlns:a16="http://schemas.microsoft.com/office/drawing/2014/main" id="{19801E73-7BA5-108C-0733-7149828E316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033461" y="210806"/>
          <a:ext cx="706120" cy="3672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9525</xdr:rowOff>
    </xdr:from>
    <xdr:to>
      <xdr:col>0</xdr:col>
      <xdr:colOff>0</xdr:colOff>
      <xdr:row>4</xdr:row>
      <xdr:rowOff>0</xdr:rowOff>
    </xdr:to>
    <xdr:pic>
      <xdr:nvPicPr>
        <xdr:cNvPr id="19682751" name="Picture 1" descr="mhlogo[1]">
          <a:extLst>
            <a:ext uri="{FF2B5EF4-FFF2-40B4-BE49-F238E27FC236}">
              <a16:creationId xmlns:a16="http://schemas.microsoft.com/office/drawing/2014/main" id="{00000000-0008-0000-0100-0000BF552C0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9525"/>
          <a:ext cx="0" cy="609600"/>
        </a:xfrm>
        <a:prstGeom prst="rect">
          <a:avLst/>
        </a:prstGeom>
        <a:noFill/>
        <a:ln w="9525">
          <a:noFill/>
          <a:miter lim="800000"/>
          <a:headEnd/>
          <a:tailEnd/>
        </a:ln>
      </xdr:spPr>
    </xdr:pic>
    <xdr:clientData/>
  </xdr:twoCellAnchor>
  <xdr:twoCellAnchor>
    <xdr:from>
      <xdr:col>8</xdr:col>
      <xdr:colOff>0</xdr:colOff>
      <xdr:row>0</xdr:row>
      <xdr:rowOff>0</xdr:rowOff>
    </xdr:from>
    <xdr:to>
      <xdr:col>8</xdr:col>
      <xdr:colOff>0</xdr:colOff>
      <xdr:row>5</xdr:row>
      <xdr:rowOff>59414</xdr:rowOff>
    </xdr:to>
    <xdr:pic>
      <xdr:nvPicPr>
        <xdr:cNvPr id="3" name="WordPictureWatermark90971338">
          <a:extLst>
            <a:ext uri="{FF2B5EF4-FFF2-40B4-BE49-F238E27FC236}">
              <a16:creationId xmlns:a16="http://schemas.microsoft.com/office/drawing/2014/main" id="{14CE18CD-197F-42F2-B569-F984F478E0CD}"/>
            </a:ext>
          </a:extLst>
        </xdr:cNvPr>
        <xdr:cNvPicPr>
          <a:picLocks noChangeAspect="1" noChangeArrowheads="1"/>
        </xdr:cNvPicPr>
      </xdr:nvPicPr>
      <xdr:blipFill>
        <a:blip xmlns:r="http://schemas.openxmlformats.org/officeDocument/2006/relationships" r:embed="rId2" cstate="print">
          <a:lum bright="70000" contrast="-70000"/>
          <a:alphaModFix amt="57000"/>
          <a:extLst>
            <a:ext uri="{28A0092B-C50C-407E-A947-70E740481C1C}">
              <a14:useLocalDpi xmlns:a14="http://schemas.microsoft.com/office/drawing/2010/main" val="0"/>
            </a:ext>
          </a:extLst>
        </a:blip>
        <a:srcRect/>
        <a:stretch>
          <a:fillRect/>
        </a:stretch>
      </xdr:blipFill>
      <xdr:spPr bwMode="auto">
        <a:xfrm>
          <a:off x="18251714" y="0"/>
          <a:ext cx="853440" cy="863747"/>
        </a:xfrm>
        <a:prstGeom prst="rect">
          <a:avLst/>
        </a:prstGeom>
        <a:noFill/>
        <a:effectLst>
          <a:outerShdw blurRad="50800" dist="50800" sx="1000" sy="1000"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37514</xdr:rowOff>
    </xdr:from>
    <xdr:to>
      <xdr:col>1</xdr:col>
      <xdr:colOff>2760371</xdr:colOff>
      <xdr:row>5</xdr:row>
      <xdr:rowOff>16347</xdr:rowOff>
    </xdr:to>
    <xdr:pic>
      <xdr:nvPicPr>
        <xdr:cNvPr id="4" name="Imagen 3" descr="Texto&#10;&#10;Descripción generada automáticamente con confianza baja">
          <a:extLst>
            <a:ext uri="{FF2B5EF4-FFF2-40B4-BE49-F238E27FC236}">
              <a16:creationId xmlns:a16="http://schemas.microsoft.com/office/drawing/2014/main" id="{7EB70853-4793-BE7E-186E-B61AA8CF257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37514"/>
          <a:ext cx="4013861" cy="768382"/>
        </a:xfrm>
        <a:prstGeom prst="rect">
          <a:avLst/>
        </a:prstGeom>
      </xdr:spPr>
    </xdr:pic>
    <xdr:clientData/>
  </xdr:twoCellAnchor>
  <xdr:twoCellAnchor editAs="oneCell">
    <xdr:from>
      <xdr:col>11</xdr:col>
      <xdr:colOff>721519</xdr:colOff>
      <xdr:row>1</xdr:row>
      <xdr:rowOff>85725</xdr:rowOff>
    </xdr:from>
    <xdr:to>
      <xdr:col>11</xdr:col>
      <xdr:colOff>1425734</xdr:colOff>
      <xdr:row>3</xdr:row>
      <xdr:rowOff>134779</xdr:rowOff>
    </xdr:to>
    <xdr:pic>
      <xdr:nvPicPr>
        <xdr:cNvPr id="6" name="Imagen 5">
          <a:extLst>
            <a:ext uri="{FF2B5EF4-FFF2-40B4-BE49-F238E27FC236}">
              <a16:creationId xmlns:a16="http://schemas.microsoft.com/office/drawing/2014/main" id="{F551FB56-DCDE-4265-A761-56859671F3B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712339" y="245745"/>
          <a:ext cx="708025" cy="36528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19050</xdr:colOff>
      <xdr:row>1</xdr:row>
      <xdr:rowOff>38100</xdr:rowOff>
    </xdr:from>
    <xdr:to>
      <xdr:col>10</xdr:col>
      <xdr:colOff>838200</xdr:colOff>
      <xdr:row>1</xdr:row>
      <xdr:rowOff>38100</xdr:rowOff>
    </xdr:to>
    <xdr:pic>
      <xdr:nvPicPr>
        <xdr:cNvPr id="5" name="0 Imagen" descr="Logo DCP2.PNG">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363700" y="190500"/>
          <a:ext cx="933450" cy="0"/>
        </a:xfrm>
        <a:prstGeom prst="rect">
          <a:avLst/>
        </a:prstGeom>
        <a:noFill/>
        <a:ln w="9525">
          <a:noFill/>
          <a:miter lim="800000"/>
          <a:headEnd/>
          <a:tailEnd/>
        </a:ln>
      </xdr:spPr>
    </xdr:pic>
    <xdr:clientData/>
  </xdr:twoCellAnchor>
  <xdr:twoCellAnchor editAs="oneCell">
    <xdr:from>
      <xdr:col>0</xdr:col>
      <xdr:colOff>83820</xdr:colOff>
      <xdr:row>0</xdr:row>
      <xdr:rowOff>0</xdr:rowOff>
    </xdr:from>
    <xdr:to>
      <xdr:col>1</xdr:col>
      <xdr:colOff>2036869</xdr:colOff>
      <xdr:row>4</xdr:row>
      <xdr:rowOff>91558</xdr:rowOff>
    </xdr:to>
    <xdr:pic>
      <xdr:nvPicPr>
        <xdr:cNvPr id="4" name="Imagen 3" descr="Texto&#10;&#10;Descripción generada automáticamente con confianza baja">
          <a:extLst>
            <a:ext uri="{FF2B5EF4-FFF2-40B4-BE49-F238E27FC236}">
              <a16:creationId xmlns:a16="http://schemas.microsoft.com/office/drawing/2014/main" id="{971E4BDA-74E4-7239-4A18-FBB1D6230A9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820" y="0"/>
          <a:ext cx="3943774" cy="765928"/>
        </a:xfrm>
        <a:prstGeom prst="rect">
          <a:avLst/>
        </a:prstGeom>
      </xdr:spPr>
    </xdr:pic>
    <xdr:clientData/>
  </xdr:twoCellAnchor>
  <xdr:twoCellAnchor editAs="oneCell">
    <xdr:from>
      <xdr:col>10</xdr:col>
      <xdr:colOff>636543</xdr:colOff>
      <xdr:row>1</xdr:row>
      <xdr:rowOff>70416</xdr:rowOff>
    </xdr:from>
    <xdr:to>
      <xdr:col>10</xdr:col>
      <xdr:colOff>1317898</xdr:colOff>
      <xdr:row>3</xdr:row>
      <xdr:rowOff>114481</xdr:rowOff>
    </xdr:to>
    <xdr:pic>
      <xdr:nvPicPr>
        <xdr:cNvPr id="2" name="Imagen 1">
          <a:extLst>
            <a:ext uri="{FF2B5EF4-FFF2-40B4-BE49-F238E27FC236}">
              <a16:creationId xmlns:a16="http://schemas.microsoft.com/office/drawing/2014/main" id="{53CED270-B58A-FCED-F6D2-BF1897C8A72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841199" y="237104"/>
          <a:ext cx="687070" cy="3736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1730428</xdr:colOff>
      <xdr:row>4</xdr:row>
      <xdr:rowOff>129963</xdr:rowOff>
    </xdr:to>
    <xdr:pic>
      <xdr:nvPicPr>
        <xdr:cNvPr id="2" name="Imagen 1" descr="Texto&#10;&#10;Descripción generada automáticamente con confianza baja">
          <a:extLst>
            <a:ext uri="{FF2B5EF4-FFF2-40B4-BE49-F238E27FC236}">
              <a16:creationId xmlns:a16="http://schemas.microsoft.com/office/drawing/2014/main" id="{F74D5B0D-03A0-0D05-9138-AE8000A41A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4051141" cy="772583"/>
        </a:xfrm>
        <a:prstGeom prst="rect">
          <a:avLst/>
        </a:prstGeom>
      </xdr:spPr>
    </xdr:pic>
    <xdr:clientData/>
  </xdr:twoCellAnchor>
  <xdr:twoCellAnchor editAs="oneCell">
    <xdr:from>
      <xdr:col>38</xdr:col>
      <xdr:colOff>757453</xdr:colOff>
      <xdr:row>0</xdr:row>
      <xdr:rowOff>114511</xdr:rowOff>
    </xdr:from>
    <xdr:to>
      <xdr:col>38</xdr:col>
      <xdr:colOff>1463573</xdr:colOff>
      <xdr:row>3</xdr:row>
      <xdr:rowOff>3196</xdr:rowOff>
    </xdr:to>
    <xdr:pic>
      <xdr:nvPicPr>
        <xdr:cNvPr id="3" name="Imagen 2">
          <a:extLst>
            <a:ext uri="{FF2B5EF4-FFF2-40B4-BE49-F238E27FC236}">
              <a16:creationId xmlns:a16="http://schemas.microsoft.com/office/drawing/2014/main" id="{D2AA4336-79C9-9157-EC60-3E510F1E6B1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540953" y="114511"/>
          <a:ext cx="706120" cy="35858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BE08D-52F9-481D-8049-3692FBDC2BD4}">
  <dimension ref="D4:N19"/>
  <sheetViews>
    <sheetView showGridLines="0" tabSelected="1" zoomScale="90" zoomScaleNormal="90" workbookViewId="0">
      <selection activeCell="B19" sqref="B19"/>
    </sheetView>
  </sheetViews>
  <sheetFormatPr baseColWidth="10" defaultColWidth="11.44140625" defaultRowHeight="14.4"/>
  <cols>
    <col min="1" max="3" width="11.44140625" style="1"/>
    <col min="4" max="4" width="11.88671875" style="1" customWidth="1"/>
    <col min="5" max="13" width="14" style="1" customWidth="1"/>
    <col min="14" max="16384" width="11.44140625" style="1"/>
  </cols>
  <sheetData>
    <row r="4" spans="4:14" ht="47.4" customHeight="1">
      <c r="D4" s="265" t="s">
        <v>0</v>
      </c>
      <c r="E4" s="265"/>
      <c r="F4" s="265"/>
      <c r="G4" s="265"/>
      <c r="H4" s="265"/>
      <c r="I4" s="265"/>
      <c r="J4" s="265"/>
      <c r="K4" s="265"/>
      <c r="L4" s="265"/>
      <c r="M4" s="265"/>
      <c r="N4" s="265"/>
    </row>
    <row r="5" spans="4:14" ht="24" customHeight="1">
      <c r="D5" s="265"/>
      <c r="E5" s="265"/>
      <c r="F5" s="265"/>
      <c r="G5" s="265"/>
      <c r="H5" s="265"/>
      <c r="I5" s="265"/>
      <c r="J5" s="265"/>
      <c r="K5" s="265"/>
      <c r="L5" s="265"/>
      <c r="M5" s="265"/>
      <c r="N5" s="265"/>
    </row>
    <row r="6" spans="4:14" ht="29.4" customHeight="1">
      <c r="D6" s="265"/>
      <c r="E6" s="265"/>
      <c r="F6" s="265"/>
      <c r="G6" s="265"/>
      <c r="H6" s="265"/>
      <c r="I6" s="265"/>
      <c r="J6" s="265"/>
      <c r="K6" s="265"/>
      <c r="L6" s="265"/>
      <c r="M6" s="265"/>
      <c r="N6" s="265"/>
    </row>
    <row r="12" spans="4:14">
      <c r="E12" s="2" t="s">
        <v>1</v>
      </c>
      <c r="F12" s="266" t="s">
        <v>2</v>
      </c>
      <c r="G12" s="266"/>
      <c r="H12" s="266"/>
      <c r="I12" s="266"/>
      <c r="J12" s="266"/>
      <c r="K12" s="266"/>
      <c r="L12" s="266"/>
      <c r="M12" s="266"/>
    </row>
    <row r="13" spans="4:14">
      <c r="E13" s="2"/>
      <c r="F13" s="196"/>
      <c r="G13" s="196"/>
      <c r="H13" s="196"/>
      <c r="I13" s="196"/>
      <c r="J13" s="196"/>
      <c r="K13" s="196"/>
      <c r="L13" s="196"/>
      <c r="M13" s="196"/>
    </row>
    <row r="14" spans="4:14">
      <c r="E14" s="2" t="s">
        <v>3</v>
      </c>
      <c r="F14" s="266" t="s">
        <v>4</v>
      </c>
      <c r="G14" s="266"/>
      <c r="H14" s="266"/>
      <c r="I14" s="266"/>
      <c r="J14" s="266"/>
      <c r="K14" s="266"/>
      <c r="L14" s="266"/>
      <c r="M14" s="266"/>
    </row>
    <row r="15" spans="4:14">
      <c r="E15" s="2"/>
      <c r="F15" s="196"/>
      <c r="G15" s="196"/>
      <c r="H15" s="196"/>
      <c r="I15" s="196"/>
      <c r="J15" s="196"/>
      <c r="K15" s="196"/>
      <c r="L15" s="196"/>
      <c r="M15" s="196"/>
    </row>
    <row r="16" spans="4:14">
      <c r="E16" s="2" t="s">
        <v>5</v>
      </c>
      <c r="F16" s="266" t="s">
        <v>6</v>
      </c>
      <c r="G16" s="266"/>
      <c r="H16" s="266"/>
      <c r="I16" s="266"/>
      <c r="J16" s="266"/>
      <c r="K16" s="266"/>
      <c r="L16" s="266"/>
      <c r="M16" s="266"/>
    </row>
    <row r="17" spans="5:13">
      <c r="E17" s="2"/>
      <c r="F17" s="196"/>
      <c r="G17" s="196"/>
      <c r="H17" s="196"/>
      <c r="I17" s="196"/>
      <c r="J17" s="196"/>
      <c r="K17" s="196"/>
      <c r="L17" s="196"/>
      <c r="M17" s="196"/>
    </row>
    <row r="18" spans="5:13">
      <c r="E18" s="2" t="s">
        <v>7</v>
      </c>
      <c r="F18" s="266" t="s">
        <v>8</v>
      </c>
      <c r="G18" s="266"/>
      <c r="H18" s="266"/>
      <c r="I18" s="266"/>
      <c r="J18" s="266"/>
      <c r="K18" s="266"/>
      <c r="L18" s="266"/>
      <c r="M18" s="266"/>
    </row>
    <row r="19" spans="5:13">
      <c r="E19" s="2"/>
    </row>
  </sheetData>
  <sheetProtection algorithmName="SHA-512" hashValue="OBMx5CWafJYjGudm9kHDPcugQTcXTVwoSVpo1DwEN7LUZYq4b2FBvndELbcKfziZi9E1MMvw7drUjJxDrCcFlQ==" saltValue="gM8pxg6CeSeAejU4TCNPTA==" spinCount="100000" sheet="1" objects="1" scenarios="1"/>
  <mergeCells count="5">
    <mergeCell ref="D4:N6"/>
    <mergeCell ref="F12:M12"/>
    <mergeCell ref="F14:M14"/>
    <mergeCell ref="F16:M16"/>
    <mergeCell ref="F18:M18"/>
  </mergeCells>
  <hyperlinks>
    <hyperlink ref="F12" location="'Cuadro 1'!A1" display="FECHAS IMPORTANTES ASOCIADAS A LOS CONTRATOS DE PRÉSTAMO" xr:uid="{AF19A49D-FF99-47D4-BD42-54D4E280FDE0}"/>
    <hyperlink ref="F14" location="'Cuadro 2'!A1" display="DESEMBOLSOS REALES Y PROGRAMACIÓN 2021" xr:uid="{039FACFA-5610-472F-A31E-D9071B305E68}"/>
    <hyperlink ref="F16" location="'Cuadro 3'!A1" display="ESTADO FINANCIERO DE LA CONTRAPARTIDA NACIONAL Y DONACIÓN" xr:uid="{0DB8EC73-CB46-493B-8773-2C09D19C291E}"/>
    <hyperlink ref="F18" location="'Cuadro 4'!A1" display="DESEMBOLSOS, AVANCE FINANCIERO Y AVANCE FISICO 2012" xr:uid="{CD3E4AAB-A633-4E8E-B93E-19B86F4D310A}"/>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2:M75"/>
  <sheetViews>
    <sheetView showGridLines="0" zoomScale="85" zoomScaleNormal="85" zoomScaleSheetLayoutView="100" workbookViewId="0">
      <selection activeCell="B13" sqref="B13"/>
    </sheetView>
  </sheetViews>
  <sheetFormatPr baseColWidth="10" defaultColWidth="11" defaultRowHeight="12.6"/>
  <cols>
    <col min="1" max="1" width="39.44140625" style="23" customWidth="1"/>
    <col min="2" max="2" width="49.77734375" style="23" customWidth="1"/>
    <col min="3" max="3" width="16.6640625" style="4" customWidth="1"/>
    <col min="4" max="4" width="20.77734375" style="4" customWidth="1"/>
    <col min="5" max="5" width="31.88671875" style="17" customWidth="1"/>
    <col min="6" max="6" width="17.109375" style="4" bestFit="1" customWidth="1"/>
    <col min="7" max="7" width="23.6640625" style="4" customWidth="1"/>
    <col min="8" max="12" width="18.33203125" style="4" customWidth="1"/>
    <col min="13" max="16384" width="11" style="4"/>
  </cols>
  <sheetData>
    <row r="2" spans="1:13">
      <c r="A2" s="274" t="s">
        <v>9</v>
      </c>
      <c r="B2" s="274"/>
      <c r="C2" s="274"/>
      <c r="D2" s="274"/>
      <c r="E2" s="274"/>
      <c r="F2" s="274"/>
      <c r="G2" s="274"/>
      <c r="H2" s="274"/>
      <c r="I2" s="274"/>
      <c r="J2" s="274"/>
      <c r="K2" s="274"/>
      <c r="L2" s="274"/>
    </row>
    <row r="3" spans="1:13">
      <c r="A3" s="274" t="s">
        <v>2</v>
      </c>
      <c r="B3" s="274"/>
      <c r="C3" s="274"/>
      <c r="D3" s="274"/>
      <c r="E3" s="274"/>
      <c r="F3" s="274"/>
      <c r="G3" s="274"/>
      <c r="H3" s="274"/>
      <c r="I3" s="274"/>
      <c r="J3" s="274"/>
      <c r="K3" s="274"/>
      <c r="L3" s="274"/>
    </row>
    <row r="4" spans="1:13">
      <c r="A4" s="269" t="s">
        <v>10</v>
      </c>
      <c r="B4" s="269"/>
      <c r="C4" s="269"/>
      <c r="D4" s="269"/>
      <c r="E4" s="269"/>
      <c r="F4" s="269"/>
      <c r="G4" s="269"/>
      <c r="H4" s="269"/>
      <c r="I4" s="269"/>
      <c r="J4" s="269"/>
      <c r="K4" s="269"/>
      <c r="L4" s="269"/>
    </row>
    <row r="5" spans="1:13" ht="12" customHeight="1">
      <c r="A5" s="275" t="s">
        <v>127</v>
      </c>
      <c r="B5" s="276"/>
      <c r="C5" s="276"/>
      <c r="D5" s="276"/>
      <c r="E5" s="276"/>
      <c r="F5" s="276"/>
      <c r="G5" s="276"/>
      <c r="H5" s="276"/>
      <c r="I5" s="276"/>
      <c r="J5" s="276"/>
      <c r="K5" s="276"/>
      <c r="L5" s="276"/>
    </row>
    <row r="6" spans="1:13" ht="12" customHeight="1">
      <c r="A6" s="5"/>
      <c r="B6" s="5"/>
      <c r="C6" s="5"/>
      <c r="D6" s="5"/>
      <c r="E6" s="5"/>
      <c r="F6" s="5"/>
      <c r="G6" s="5"/>
      <c r="H6" s="5"/>
      <c r="I6" s="5"/>
      <c r="J6" s="5"/>
      <c r="K6" s="5"/>
      <c r="L6" s="5"/>
    </row>
    <row r="7" spans="1:13" ht="12" customHeight="1" thickBot="1">
      <c r="A7" s="3"/>
      <c r="B7" s="3"/>
      <c r="C7" s="3"/>
      <c r="D7" s="3"/>
      <c r="E7" s="6"/>
      <c r="F7" s="3"/>
      <c r="G7" s="3"/>
      <c r="H7" s="3"/>
      <c r="I7" s="3"/>
      <c r="J7" s="3"/>
      <c r="K7" s="3"/>
      <c r="L7" s="3"/>
    </row>
    <row r="8" spans="1:13" s="8" customFormat="1" ht="104.4" customHeight="1" thickBot="1">
      <c r="A8" s="7" t="s">
        <v>11</v>
      </c>
      <c r="B8" s="7" t="s">
        <v>119</v>
      </c>
      <c r="C8" s="222" t="s">
        <v>140</v>
      </c>
      <c r="D8" s="7" t="s">
        <v>120</v>
      </c>
      <c r="E8" s="7" t="s">
        <v>12</v>
      </c>
      <c r="F8" s="7" t="s">
        <v>13</v>
      </c>
      <c r="G8" s="7" t="s">
        <v>14</v>
      </c>
      <c r="H8" s="7" t="s">
        <v>15</v>
      </c>
      <c r="I8" s="7" t="s">
        <v>121</v>
      </c>
      <c r="J8" s="7" t="s">
        <v>16</v>
      </c>
      <c r="K8" s="7" t="s">
        <v>17</v>
      </c>
      <c r="L8" s="7" t="s">
        <v>18</v>
      </c>
    </row>
    <row r="9" spans="1:13">
      <c r="A9" s="9"/>
      <c r="B9" s="10"/>
      <c r="C9" s="11"/>
      <c r="D9" s="11"/>
      <c r="E9" s="12"/>
      <c r="F9" s="11"/>
      <c r="G9" s="11"/>
      <c r="H9" s="11"/>
      <c r="I9" s="11"/>
      <c r="J9" s="11"/>
      <c r="K9" s="10"/>
      <c r="L9" s="13"/>
    </row>
    <row r="10" spans="1:13">
      <c r="A10" s="14" t="s">
        <v>19</v>
      </c>
      <c r="B10" s="15"/>
      <c r="C10" s="16"/>
      <c r="D10" s="8"/>
      <c r="F10" s="17"/>
      <c r="K10" s="18"/>
      <c r="L10" s="19"/>
    </row>
    <row r="11" spans="1:13" ht="49.95" customHeight="1">
      <c r="A11" s="41">
        <v>2129</v>
      </c>
      <c r="B11" s="21" t="s">
        <v>20</v>
      </c>
      <c r="C11" s="42" t="s">
        <v>21</v>
      </c>
      <c r="D11" s="42" t="s">
        <v>21</v>
      </c>
      <c r="E11" s="78">
        <v>130000000</v>
      </c>
      <c r="F11" s="229">
        <v>42228</v>
      </c>
      <c r="G11" s="229" t="s">
        <v>22</v>
      </c>
      <c r="H11" s="230" t="s">
        <v>22</v>
      </c>
      <c r="I11" s="229">
        <v>42391</v>
      </c>
      <c r="J11" s="231">
        <v>45150</v>
      </c>
      <c r="K11" s="229">
        <v>47342</v>
      </c>
      <c r="L11" s="207">
        <v>2</v>
      </c>
      <c r="M11" s="88"/>
    </row>
    <row r="12" spans="1:13" ht="52.2" customHeight="1">
      <c r="A12" s="41">
        <v>2164</v>
      </c>
      <c r="B12" s="21" t="s">
        <v>23</v>
      </c>
      <c r="C12" s="42" t="s">
        <v>21</v>
      </c>
      <c r="D12" s="42" t="s">
        <v>21</v>
      </c>
      <c r="E12" s="78">
        <v>154562390.28999999</v>
      </c>
      <c r="F12" s="229">
        <v>43224</v>
      </c>
      <c r="G12" s="229" t="s">
        <v>22</v>
      </c>
      <c r="H12" s="230" t="s">
        <v>22</v>
      </c>
      <c r="I12" s="231">
        <v>43531</v>
      </c>
      <c r="J12" s="231">
        <v>45412</v>
      </c>
      <c r="K12" s="229">
        <v>46690</v>
      </c>
      <c r="L12" s="207">
        <v>1</v>
      </c>
      <c r="M12" s="88"/>
    </row>
    <row r="13" spans="1:13" s="20" customFormat="1" ht="79.2" customHeight="1">
      <c r="A13" s="41" t="s">
        <v>24</v>
      </c>
      <c r="B13" s="21" t="s">
        <v>122</v>
      </c>
      <c r="C13" s="42" t="s">
        <v>21</v>
      </c>
      <c r="D13" s="42" t="s">
        <v>25</v>
      </c>
      <c r="E13" s="78">
        <v>111128810</v>
      </c>
      <c r="F13" s="229">
        <v>43592</v>
      </c>
      <c r="G13" s="229" t="s">
        <v>22</v>
      </c>
      <c r="H13" s="230" t="s">
        <v>22</v>
      </c>
      <c r="I13" s="231">
        <v>43756</v>
      </c>
      <c r="J13" s="231">
        <v>46140</v>
      </c>
      <c r="K13" s="229" t="s">
        <v>22</v>
      </c>
      <c r="L13" s="207">
        <v>0</v>
      </c>
      <c r="M13" s="194"/>
    </row>
    <row r="14" spans="1:13" s="20" customFormat="1" ht="54" customHeight="1">
      <c r="A14" s="41">
        <v>2198</v>
      </c>
      <c r="B14" s="21" t="s">
        <v>26</v>
      </c>
      <c r="C14" s="42" t="s">
        <v>27</v>
      </c>
      <c r="D14" s="42" t="s">
        <v>28</v>
      </c>
      <c r="E14" s="78">
        <v>55080000</v>
      </c>
      <c r="F14" s="229">
        <v>43472</v>
      </c>
      <c r="G14" s="229">
        <v>43643</v>
      </c>
      <c r="H14" s="114">
        <v>9690</v>
      </c>
      <c r="I14" s="231">
        <v>43796</v>
      </c>
      <c r="J14" s="231">
        <v>45103</v>
      </c>
      <c r="K14" s="229">
        <v>46199</v>
      </c>
      <c r="L14" s="207">
        <v>1</v>
      </c>
      <c r="M14" s="194"/>
    </row>
    <row r="15" spans="1:13" s="20" customFormat="1" ht="58.2" customHeight="1">
      <c r="A15" s="41">
        <v>2220</v>
      </c>
      <c r="B15" s="21" t="s">
        <v>141</v>
      </c>
      <c r="C15" s="42" t="s">
        <v>29</v>
      </c>
      <c r="D15" s="42" t="s">
        <v>28</v>
      </c>
      <c r="E15" s="78">
        <v>425000000</v>
      </c>
      <c r="F15" s="229">
        <v>44655</v>
      </c>
      <c r="G15" s="229">
        <v>44692</v>
      </c>
      <c r="H15" s="114">
        <v>10230</v>
      </c>
      <c r="I15" s="231">
        <v>44890</v>
      </c>
      <c r="J15" s="231">
        <v>47528</v>
      </c>
      <c r="K15" s="229" t="s">
        <v>22</v>
      </c>
      <c r="L15" s="207">
        <v>0</v>
      </c>
      <c r="M15" s="194"/>
    </row>
    <row r="16" spans="1:13" s="20" customFormat="1" ht="49.2" customHeight="1">
      <c r="A16" s="41">
        <v>2317</v>
      </c>
      <c r="B16" s="21" t="s">
        <v>30</v>
      </c>
      <c r="C16" s="42" t="s">
        <v>31</v>
      </c>
      <c r="D16" s="42" t="s">
        <v>28</v>
      </c>
      <c r="E16" s="78">
        <v>700000000</v>
      </c>
      <c r="F16" s="229">
        <v>45000</v>
      </c>
      <c r="G16" s="229">
        <v>45350</v>
      </c>
      <c r="H16" s="114">
        <v>10456</v>
      </c>
      <c r="I16" s="231">
        <v>45373</v>
      </c>
      <c r="J16" s="231">
        <v>47651</v>
      </c>
      <c r="K16" s="229" t="s">
        <v>22</v>
      </c>
      <c r="L16" s="207">
        <v>0</v>
      </c>
      <c r="M16" s="194"/>
    </row>
    <row r="17" spans="1:12" s="20" customFormat="1">
      <c r="A17" s="41"/>
      <c r="B17" s="210"/>
      <c r="C17" s="184"/>
      <c r="D17" s="232"/>
      <c r="E17" s="119">
        <f>SUM(E11:E16)</f>
        <v>1575771200.29</v>
      </c>
      <c r="F17" s="233"/>
      <c r="G17" s="233"/>
      <c r="H17" s="114"/>
      <c r="I17" s="233"/>
      <c r="J17" s="233"/>
      <c r="K17" s="229"/>
      <c r="L17" s="234"/>
    </row>
    <row r="18" spans="1:12" s="20" customFormat="1">
      <c r="A18" s="41"/>
      <c r="B18" s="210"/>
      <c r="C18" s="184"/>
      <c r="D18" s="64"/>
      <c r="E18" s="119"/>
      <c r="F18" s="233"/>
      <c r="G18" s="233"/>
      <c r="H18" s="114"/>
      <c r="I18" s="233"/>
      <c r="J18" s="233"/>
      <c r="K18" s="235"/>
      <c r="L18" s="234"/>
    </row>
    <row r="19" spans="1:12">
      <c r="A19" s="48" t="s">
        <v>32</v>
      </c>
      <c r="B19" s="21"/>
      <c r="C19" s="42"/>
      <c r="D19" s="63"/>
      <c r="E19" s="78"/>
      <c r="F19" s="233"/>
      <c r="G19" s="233"/>
      <c r="H19" s="114"/>
      <c r="I19" s="233"/>
      <c r="J19" s="236"/>
      <c r="K19" s="233"/>
      <c r="L19" s="234"/>
    </row>
    <row r="20" spans="1:12">
      <c r="A20" s="49" t="s">
        <v>33</v>
      </c>
      <c r="B20" s="273" t="s">
        <v>34</v>
      </c>
      <c r="C20" s="277" t="s">
        <v>35</v>
      </c>
      <c r="D20" s="42" t="s">
        <v>28</v>
      </c>
      <c r="E20" s="78">
        <v>400000000</v>
      </c>
      <c r="F20" s="268">
        <v>41732</v>
      </c>
      <c r="G20" s="268">
        <v>41956</v>
      </c>
      <c r="H20" s="114">
        <v>9283</v>
      </c>
      <c r="I20" s="268">
        <v>42110</v>
      </c>
      <c r="J20" s="279">
        <v>44148</v>
      </c>
      <c r="K20" s="279">
        <v>46338</v>
      </c>
      <c r="L20" s="278">
        <v>3</v>
      </c>
    </row>
    <row r="21" spans="1:12">
      <c r="A21" s="49" t="s">
        <v>36</v>
      </c>
      <c r="B21" s="273"/>
      <c r="C21" s="277"/>
      <c r="D21" s="42" t="s">
        <v>28</v>
      </c>
      <c r="E21" s="78">
        <v>50000000</v>
      </c>
      <c r="F21" s="268"/>
      <c r="G21" s="268"/>
      <c r="H21" s="114">
        <v>9283</v>
      </c>
      <c r="I21" s="268"/>
      <c r="J21" s="279"/>
      <c r="K21" s="279"/>
      <c r="L21" s="278"/>
    </row>
    <row r="22" spans="1:12" s="17" customFormat="1" ht="36" customHeight="1">
      <c r="A22" s="49" t="s">
        <v>37</v>
      </c>
      <c r="B22" s="21" t="s">
        <v>79</v>
      </c>
      <c r="C22" s="42" t="s">
        <v>38</v>
      </c>
      <c r="D22" s="42" t="s">
        <v>28</v>
      </c>
      <c r="E22" s="78">
        <v>100000000</v>
      </c>
      <c r="F22" s="233">
        <v>42355</v>
      </c>
      <c r="G22" s="233">
        <v>42886</v>
      </c>
      <c r="H22" s="114">
        <v>9451</v>
      </c>
      <c r="I22" s="233">
        <v>43083</v>
      </c>
      <c r="J22" s="237">
        <v>44712</v>
      </c>
      <c r="K22" s="237">
        <v>46022</v>
      </c>
      <c r="L22" s="207">
        <v>3</v>
      </c>
    </row>
    <row r="23" spans="1:12" s="20" customFormat="1">
      <c r="A23" s="49" t="s">
        <v>39</v>
      </c>
      <c r="B23" s="65" t="s">
        <v>40</v>
      </c>
      <c r="C23" s="42" t="s">
        <v>35</v>
      </c>
      <c r="D23" s="42" t="s">
        <v>28</v>
      </c>
      <c r="E23" s="78">
        <v>144036000</v>
      </c>
      <c r="F23" s="233">
        <v>43363</v>
      </c>
      <c r="G23" s="233">
        <v>40821</v>
      </c>
      <c r="H23" s="114">
        <v>8982</v>
      </c>
      <c r="I23" s="233">
        <v>43413</v>
      </c>
      <c r="J23" s="237">
        <v>45189</v>
      </c>
      <c r="K23" s="237">
        <v>46136</v>
      </c>
      <c r="L23" s="207">
        <v>2</v>
      </c>
    </row>
    <row r="24" spans="1:12" ht="43.2" customHeight="1">
      <c r="A24" s="125" t="s">
        <v>41</v>
      </c>
      <c r="B24" s="21" t="s">
        <v>142</v>
      </c>
      <c r="C24" s="42" t="s">
        <v>43</v>
      </c>
      <c r="D24" s="42" t="s">
        <v>44</v>
      </c>
      <c r="E24" s="238">
        <v>119568351.09999999</v>
      </c>
      <c r="F24" s="239">
        <v>43503</v>
      </c>
      <c r="G24" s="239">
        <v>43285</v>
      </c>
      <c r="H24" s="114">
        <v>9573</v>
      </c>
      <c r="I24" s="240">
        <v>43373</v>
      </c>
      <c r="J24" s="239">
        <v>45329</v>
      </c>
      <c r="K24" s="241">
        <v>45876</v>
      </c>
      <c r="L24" s="207">
        <v>1</v>
      </c>
    </row>
    <row r="25" spans="1:12" ht="57" customHeight="1">
      <c r="A25" s="125" t="s">
        <v>45</v>
      </c>
      <c r="B25" s="21" t="s">
        <v>46</v>
      </c>
      <c r="C25" s="42" t="s">
        <v>35</v>
      </c>
      <c r="D25" s="42" t="s">
        <v>28</v>
      </c>
      <c r="E25" s="78">
        <v>125000000</v>
      </c>
      <c r="F25" s="239">
        <v>43908</v>
      </c>
      <c r="G25" s="239">
        <v>44103</v>
      </c>
      <c r="H25" s="114">
        <v>9899</v>
      </c>
      <c r="I25" s="231">
        <v>44131</v>
      </c>
      <c r="J25" s="239">
        <v>45929</v>
      </c>
      <c r="K25" s="237">
        <v>46659</v>
      </c>
      <c r="L25" s="207">
        <v>1</v>
      </c>
    </row>
    <row r="26" spans="1:12" ht="25.5" customHeight="1">
      <c r="A26" s="125" t="s">
        <v>47</v>
      </c>
      <c r="B26" s="21" t="s">
        <v>48</v>
      </c>
      <c r="C26" s="42" t="s">
        <v>49</v>
      </c>
      <c r="D26" s="42" t="s">
        <v>28</v>
      </c>
      <c r="E26" s="78">
        <v>100000000</v>
      </c>
      <c r="F26" s="239">
        <v>43907</v>
      </c>
      <c r="G26" s="239">
        <v>44272</v>
      </c>
      <c r="H26" s="114">
        <v>9968</v>
      </c>
      <c r="I26" s="231">
        <v>44470</v>
      </c>
      <c r="J26" s="239">
        <v>46098</v>
      </c>
      <c r="K26" s="241">
        <v>46463</v>
      </c>
      <c r="L26" s="242">
        <v>1</v>
      </c>
    </row>
    <row r="27" spans="1:12" ht="25.5" customHeight="1">
      <c r="A27" s="125" t="s">
        <v>50</v>
      </c>
      <c r="B27" s="21" t="s">
        <v>51</v>
      </c>
      <c r="C27" s="42" t="s">
        <v>52</v>
      </c>
      <c r="D27" s="42" t="s">
        <v>28</v>
      </c>
      <c r="E27" s="78">
        <v>225000000</v>
      </c>
      <c r="F27" s="239">
        <v>45301</v>
      </c>
      <c r="G27" s="239">
        <v>44103</v>
      </c>
      <c r="H27" s="114">
        <v>9899</v>
      </c>
      <c r="I27" s="231">
        <v>45636</v>
      </c>
      <c r="J27" s="239">
        <v>47128</v>
      </c>
      <c r="K27" s="237" t="s">
        <v>22</v>
      </c>
      <c r="L27" s="207">
        <v>0</v>
      </c>
    </row>
    <row r="28" spans="1:12">
      <c r="A28" s="41"/>
      <c r="B28" s="210"/>
      <c r="C28" s="184"/>
      <c r="D28" s="232"/>
      <c r="E28" s="119">
        <f>SUM(E20:E27)</f>
        <v>1263604351.0999999</v>
      </c>
      <c r="F28" s="233"/>
      <c r="G28" s="233"/>
      <c r="H28" s="118"/>
      <c r="I28" s="233"/>
      <c r="J28" s="233"/>
      <c r="K28" s="243"/>
      <c r="L28" s="244"/>
    </row>
    <row r="29" spans="1:12" s="20" customFormat="1">
      <c r="A29" s="50"/>
      <c r="B29" s="21"/>
      <c r="C29" s="42"/>
      <c r="D29" s="63"/>
      <c r="E29" s="78"/>
      <c r="F29" s="233"/>
      <c r="G29" s="233"/>
      <c r="H29" s="114"/>
      <c r="I29" s="233"/>
      <c r="J29" s="233"/>
      <c r="K29" s="233"/>
      <c r="L29" s="234"/>
    </row>
    <row r="30" spans="1:12" s="20" customFormat="1">
      <c r="A30" s="48" t="s">
        <v>53</v>
      </c>
      <c r="B30" s="21"/>
      <c r="C30" s="42"/>
      <c r="D30" s="63"/>
      <c r="E30" s="78"/>
      <c r="F30" s="233"/>
      <c r="G30" s="233"/>
      <c r="H30" s="114"/>
      <c r="I30" s="233"/>
      <c r="J30" s="233"/>
      <c r="K30" s="233"/>
      <c r="L30" s="234"/>
    </row>
    <row r="31" spans="1:12" s="20" customFormat="1" ht="14.4">
      <c r="A31" s="41" t="s">
        <v>54</v>
      </c>
      <c r="B31" s="21" t="s">
        <v>143</v>
      </c>
      <c r="C31" s="42" t="s">
        <v>56</v>
      </c>
      <c r="D31" s="42" t="s">
        <v>28</v>
      </c>
      <c r="E31" s="43">
        <v>141640000</v>
      </c>
      <c r="F31" s="233">
        <v>43927</v>
      </c>
      <c r="G31" s="233">
        <v>44158</v>
      </c>
      <c r="H31" s="114" t="s">
        <v>57</v>
      </c>
      <c r="I31" s="231">
        <v>44272</v>
      </c>
      <c r="J31" s="237">
        <v>46234</v>
      </c>
      <c r="K31" s="237">
        <v>46690</v>
      </c>
      <c r="L31" s="207">
        <v>1</v>
      </c>
    </row>
    <row r="32" spans="1:12" s="20" customFormat="1" ht="52.2">
      <c r="A32" s="41" t="s">
        <v>58</v>
      </c>
      <c r="B32" s="21" t="s">
        <v>144</v>
      </c>
      <c r="C32" s="42" t="s">
        <v>31</v>
      </c>
      <c r="D32" s="42" t="s">
        <v>28</v>
      </c>
      <c r="E32" s="78">
        <v>160000000</v>
      </c>
      <c r="F32" s="233">
        <v>45188</v>
      </c>
      <c r="G32" s="233">
        <v>45635</v>
      </c>
      <c r="H32" s="114" t="s">
        <v>59</v>
      </c>
      <c r="I32" s="231" t="s">
        <v>60</v>
      </c>
      <c r="J32" s="237">
        <v>46105</v>
      </c>
      <c r="K32" s="237" t="s">
        <v>22</v>
      </c>
      <c r="L32" s="207">
        <v>0</v>
      </c>
    </row>
    <row r="33" spans="1:12" s="20" customFormat="1">
      <c r="A33" s="41"/>
      <c r="B33" s="65"/>
      <c r="C33" s="42"/>
      <c r="D33" s="232"/>
      <c r="E33" s="119">
        <f>SUM(E31:E32)</f>
        <v>301640000</v>
      </c>
      <c r="F33" s="233"/>
      <c r="G33" s="233"/>
      <c r="H33" s="118"/>
      <c r="I33" s="233"/>
      <c r="J33" s="233"/>
      <c r="K33" s="243"/>
      <c r="L33" s="207"/>
    </row>
    <row r="34" spans="1:12" s="17" customFormat="1">
      <c r="A34" s="50"/>
      <c r="B34" s="21"/>
      <c r="C34" s="42"/>
      <c r="D34" s="63"/>
      <c r="E34" s="78"/>
      <c r="F34" s="233"/>
      <c r="G34" s="233"/>
      <c r="H34" s="114"/>
      <c r="I34" s="233"/>
      <c r="J34" s="233"/>
      <c r="K34" s="233"/>
      <c r="L34" s="207"/>
    </row>
    <row r="35" spans="1:12">
      <c r="A35" s="48" t="s">
        <v>61</v>
      </c>
      <c r="B35" s="21"/>
      <c r="C35" s="42"/>
      <c r="D35" s="63"/>
      <c r="E35" s="78"/>
      <c r="F35" s="233"/>
      <c r="G35" s="233"/>
      <c r="H35" s="114"/>
      <c r="I35" s="233"/>
      <c r="J35" s="233"/>
      <c r="K35" s="233"/>
      <c r="L35" s="207"/>
    </row>
    <row r="36" spans="1:12" ht="14.4">
      <c r="A36" s="41" t="s">
        <v>62</v>
      </c>
      <c r="B36" s="21" t="s">
        <v>145</v>
      </c>
      <c r="C36" s="16" t="s">
        <v>43</v>
      </c>
      <c r="D36" s="17" t="s">
        <v>44</v>
      </c>
      <c r="E36" s="78">
        <f>25991000000/'Cuadro 4'!P55</f>
        <v>175721722.66919073</v>
      </c>
      <c r="F36" s="233">
        <v>42906</v>
      </c>
      <c r="G36" s="233">
        <v>41855</v>
      </c>
      <c r="H36" s="114">
        <v>9254</v>
      </c>
      <c r="I36" s="233">
        <v>43007</v>
      </c>
      <c r="J36" s="233">
        <v>46292</v>
      </c>
      <c r="K36" s="245" t="s">
        <v>22</v>
      </c>
      <c r="L36" s="207">
        <v>0</v>
      </c>
    </row>
    <row r="37" spans="1:12">
      <c r="A37" s="41"/>
      <c r="B37" s="51"/>
      <c r="C37" s="42"/>
      <c r="D37" s="232"/>
      <c r="E37" s="119">
        <f>SUM(E36:E36)</f>
        <v>175721722.66919073</v>
      </c>
      <c r="F37" s="233"/>
      <c r="G37" s="233"/>
      <c r="H37" s="114"/>
      <c r="I37" s="233"/>
      <c r="J37" s="233"/>
      <c r="K37" s="235"/>
      <c r="L37" s="207"/>
    </row>
    <row r="38" spans="1:12">
      <c r="A38" s="41"/>
      <c r="B38" s="59"/>
      <c r="C38" s="42"/>
      <c r="D38" s="63"/>
      <c r="E38" s="78"/>
      <c r="F38" s="233"/>
      <c r="G38" s="233"/>
      <c r="H38" s="114"/>
      <c r="I38" s="233"/>
      <c r="J38" s="233"/>
      <c r="K38" s="243"/>
      <c r="L38" s="207"/>
    </row>
    <row r="39" spans="1:12" s="20" customFormat="1">
      <c r="A39" s="41" t="s">
        <v>63</v>
      </c>
      <c r="B39" s="59"/>
      <c r="C39" s="198"/>
      <c r="D39" s="198"/>
      <c r="E39" s="119">
        <f>E17+E28+E33+E37</f>
        <v>3316737274.0591908</v>
      </c>
      <c r="F39" s="118"/>
      <c r="G39" s="118"/>
      <c r="H39" s="118"/>
      <c r="I39" s="118"/>
      <c r="J39" s="118"/>
      <c r="K39" s="243"/>
      <c r="L39" s="246"/>
    </row>
    <row r="40" spans="1:12" ht="13.2" thickBot="1">
      <c r="A40" s="81"/>
      <c r="B40" s="82"/>
      <c r="C40" s="83"/>
      <c r="D40" s="83"/>
      <c r="E40" s="247"/>
      <c r="F40" s="248"/>
      <c r="G40" s="248"/>
      <c r="H40" s="248"/>
      <c r="I40" s="248"/>
      <c r="J40" s="248"/>
      <c r="K40" s="249"/>
      <c r="L40" s="250"/>
    </row>
    <row r="41" spans="1:12" s="17" customFormat="1" ht="21" customHeight="1">
      <c r="A41" s="45" t="s">
        <v>159</v>
      </c>
      <c r="B41" s="45"/>
      <c r="C41" s="45"/>
      <c r="D41" s="45"/>
    </row>
    <row r="42" spans="1:12" s="17" customFormat="1" ht="30" customHeight="1">
      <c r="A42" s="251" t="s">
        <v>157</v>
      </c>
      <c r="B42" s="251"/>
      <c r="C42" s="4"/>
      <c r="D42" s="4"/>
      <c r="E42" s="4"/>
      <c r="F42" s="252"/>
      <c r="G42" s="4"/>
      <c r="H42" s="4"/>
      <c r="I42" s="4"/>
      <c r="J42" s="4"/>
      <c r="K42" s="4"/>
      <c r="L42" s="4"/>
    </row>
    <row r="43" spans="1:12" s="63" customFormat="1" ht="26.4" customHeight="1">
      <c r="A43" s="253" t="s">
        <v>146</v>
      </c>
      <c r="B43" s="224"/>
      <c r="C43" s="87"/>
      <c r="D43" s="87"/>
      <c r="E43" s="87"/>
      <c r="F43" s="87"/>
      <c r="G43" s="254"/>
    </row>
    <row r="44" spans="1:12" s="87" customFormat="1" ht="42.6" customHeight="1">
      <c r="A44" s="272" t="s">
        <v>147</v>
      </c>
      <c r="B44" s="272"/>
      <c r="C44" s="272"/>
      <c r="D44" s="272"/>
      <c r="E44" s="272"/>
      <c r="F44" s="272"/>
      <c r="G44" s="272"/>
      <c r="H44" s="272"/>
      <c r="I44" s="272"/>
      <c r="J44" s="272"/>
      <c r="K44" s="272"/>
      <c r="L44" s="272"/>
    </row>
    <row r="45" spans="1:12" s="88" customFormat="1" ht="26.4" customHeight="1">
      <c r="A45" s="270" t="s">
        <v>148</v>
      </c>
      <c r="B45" s="270"/>
      <c r="C45" s="270"/>
      <c r="D45" s="270"/>
      <c r="E45" s="270"/>
      <c r="F45" s="270"/>
      <c r="G45" s="270"/>
      <c r="H45" s="270"/>
      <c r="I45" s="270"/>
      <c r="J45" s="270"/>
      <c r="K45" s="270"/>
      <c r="L45" s="270"/>
    </row>
    <row r="46" spans="1:12" s="63" customFormat="1" ht="26.4" customHeight="1">
      <c r="A46" s="271" t="s">
        <v>149</v>
      </c>
      <c r="B46" s="271"/>
      <c r="C46" s="271"/>
      <c r="D46" s="271"/>
      <c r="E46" s="271"/>
      <c r="F46" s="271"/>
      <c r="G46" s="271"/>
      <c r="H46" s="271"/>
      <c r="I46" s="271"/>
      <c r="J46" s="271"/>
      <c r="K46" s="271"/>
      <c r="L46" s="271"/>
    </row>
    <row r="47" spans="1:12" ht="19.2" customHeight="1">
      <c r="A47" s="22" t="s">
        <v>150</v>
      </c>
      <c r="B47" s="63"/>
      <c r="C47" s="63"/>
      <c r="D47" s="63"/>
      <c r="E47" s="63"/>
      <c r="F47" s="63"/>
      <c r="G47" s="63"/>
      <c r="H47" s="63"/>
      <c r="I47" s="63"/>
      <c r="J47" s="63"/>
      <c r="K47" s="63"/>
      <c r="L47" s="63"/>
    </row>
    <row r="48" spans="1:12" ht="12.6" customHeight="1">
      <c r="A48" s="4"/>
      <c r="B48" s="4"/>
      <c r="E48" s="4"/>
    </row>
    <row r="49" spans="1:12">
      <c r="A49" s="255" t="s">
        <v>158</v>
      </c>
      <c r="B49" s="4"/>
      <c r="E49" s="4"/>
    </row>
    <row r="50" spans="1:12">
      <c r="A50" s="256" t="s">
        <v>151</v>
      </c>
    </row>
    <row r="51" spans="1:12">
      <c r="A51" s="256" t="s">
        <v>152</v>
      </c>
    </row>
    <row r="54" spans="1:12">
      <c r="A54" s="24"/>
      <c r="B54" s="24"/>
      <c r="C54" s="17"/>
      <c r="D54" s="17"/>
      <c r="F54" s="17"/>
      <c r="G54" s="17"/>
      <c r="H54" s="17"/>
      <c r="I54" s="17"/>
      <c r="J54" s="17"/>
      <c r="K54" s="17"/>
      <c r="L54" s="17"/>
    </row>
    <row r="55" spans="1:12">
      <c r="A55" s="24"/>
      <c r="B55" s="24"/>
      <c r="C55" s="17"/>
      <c r="D55" s="17"/>
      <c r="F55" s="17"/>
      <c r="G55" s="17"/>
      <c r="H55" s="17"/>
      <c r="I55" s="17"/>
      <c r="J55" s="17"/>
      <c r="K55" s="17"/>
      <c r="L55" s="17"/>
    </row>
    <row r="56" spans="1:12">
      <c r="A56" s="25"/>
      <c r="C56" s="23"/>
      <c r="D56" s="23"/>
      <c r="E56" s="23"/>
      <c r="F56" s="23"/>
      <c r="G56" s="23"/>
      <c r="H56" s="23"/>
      <c r="I56" s="23"/>
      <c r="J56" s="23"/>
      <c r="K56" s="23"/>
      <c r="L56" s="23"/>
    </row>
    <row r="57" spans="1:12">
      <c r="A57" s="25"/>
      <c r="C57" s="23"/>
      <c r="D57" s="23"/>
      <c r="E57" s="23"/>
      <c r="F57" s="23"/>
      <c r="G57" s="23"/>
      <c r="H57" s="23"/>
      <c r="I57" s="23"/>
      <c r="J57" s="23"/>
      <c r="K57" s="23"/>
      <c r="L57" s="23"/>
    </row>
    <row r="58" spans="1:12">
      <c r="A58" s="25"/>
      <c r="C58" s="23"/>
      <c r="D58" s="23"/>
      <c r="E58" s="23"/>
      <c r="F58" s="23"/>
      <c r="G58" s="23"/>
      <c r="H58" s="23"/>
      <c r="I58" s="23"/>
      <c r="J58" s="23"/>
      <c r="K58" s="23"/>
      <c r="L58" s="23"/>
    </row>
    <row r="59" spans="1:12">
      <c r="A59" s="25"/>
      <c r="C59" s="23"/>
      <c r="D59" s="23"/>
      <c r="E59" s="23"/>
      <c r="F59" s="23"/>
      <c r="G59" s="23"/>
      <c r="H59" s="23"/>
      <c r="I59" s="23"/>
      <c r="J59" s="23"/>
      <c r="K59" s="23"/>
      <c r="L59" s="23"/>
    </row>
    <row r="60" spans="1:12">
      <c r="A60" s="25"/>
      <c r="C60" s="23"/>
      <c r="D60" s="23"/>
      <c r="E60" s="23"/>
      <c r="F60" s="23"/>
      <c r="G60" s="23"/>
      <c r="H60" s="23"/>
      <c r="I60" s="23"/>
      <c r="J60" s="23"/>
      <c r="K60" s="23"/>
      <c r="L60" s="23"/>
    </row>
    <row r="61" spans="1:12">
      <c r="A61" s="25"/>
      <c r="C61" s="23"/>
      <c r="D61" s="23"/>
      <c r="E61" s="23"/>
      <c r="F61" s="23"/>
      <c r="G61" s="23"/>
      <c r="H61" s="23"/>
      <c r="I61" s="23"/>
      <c r="J61" s="23"/>
      <c r="K61" s="23"/>
      <c r="L61" s="23"/>
    </row>
    <row r="62" spans="1:12">
      <c r="A62" s="25"/>
      <c r="C62" s="23"/>
      <c r="D62" s="23"/>
      <c r="E62" s="23"/>
      <c r="F62" s="23"/>
      <c r="G62" s="23"/>
      <c r="H62" s="23"/>
      <c r="I62" s="23"/>
      <c r="J62" s="23"/>
      <c r="K62" s="23"/>
      <c r="L62" s="23"/>
    </row>
    <row r="63" spans="1:12">
      <c r="B63" s="20"/>
      <c r="E63" s="26"/>
    </row>
    <row r="64" spans="1:12">
      <c r="A64" s="267"/>
      <c r="B64" s="267"/>
      <c r="C64" s="267"/>
      <c r="D64" s="267"/>
      <c r="E64" s="267"/>
      <c r="F64" s="267"/>
      <c r="G64" s="267"/>
      <c r="H64" s="267"/>
      <c r="I64" s="267"/>
      <c r="J64" s="267"/>
      <c r="K64" s="267"/>
      <c r="L64" s="267"/>
    </row>
    <row r="65" spans="1:5">
      <c r="A65" s="27"/>
      <c r="E65" s="26"/>
    </row>
    <row r="71" spans="1:5">
      <c r="C71" s="28"/>
    </row>
    <row r="73" spans="1:5">
      <c r="D73" s="61"/>
    </row>
    <row r="75" spans="1:5">
      <c r="D75" s="29"/>
    </row>
  </sheetData>
  <sheetProtection algorithmName="SHA-512" hashValue="40Rd5t9KOlTO5pvk3gKPnO6lL/tUagKsSEwoOO+EACN8KI0fGTpSvwMtRPqyqLwz9feCl/CguHlhOEzH0MyEVA==" saltValue="xtceGaMacsEe0YSnXmO8oA==" spinCount="100000" sheet="1" objects="1" scenarios="1"/>
  <mergeCells count="16">
    <mergeCell ref="A2:L2"/>
    <mergeCell ref="A3:L3"/>
    <mergeCell ref="A5:L5"/>
    <mergeCell ref="C20:C21"/>
    <mergeCell ref="F20:F21"/>
    <mergeCell ref="L20:L21"/>
    <mergeCell ref="J20:J21"/>
    <mergeCell ref="K20:K21"/>
    <mergeCell ref="A64:L64"/>
    <mergeCell ref="G20:G21"/>
    <mergeCell ref="I20:I21"/>
    <mergeCell ref="A4:L4"/>
    <mergeCell ref="A45:L45"/>
    <mergeCell ref="A46:L46"/>
    <mergeCell ref="A44:L44"/>
    <mergeCell ref="B20:B21"/>
  </mergeCells>
  <printOptions horizontalCentered="1" verticalCentered="1"/>
  <pageMargins left="0.15748031496062992" right="0" top="0.15748031496062992" bottom="0.39370078740157483" header="0" footer="0.39370078740157483"/>
  <pageSetup scale="38" orientation="landscape" r:id="rId1"/>
  <headerFooter alignWithMargins="0"/>
  <rowBreaks count="1" manualBreakCount="1">
    <brk id="47" max="12" man="1"/>
  </rowBreaks>
  <ignoredErrors>
    <ignoredError sqref="H31:H32"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dimension ref="A2:AI50"/>
  <sheetViews>
    <sheetView showGridLines="0" zoomScale="85" zoomScaleNormal="85" zoomScaleSheetLayoutView="100" workbookViewId="0">
      <selection activeCell="B11" sqref="B11"/>
    </sheetView>
  </sheetViews>
  <sheetFormatPr baseColWidth="10" defaultColWidth="11" defaultRowHeight="12.6"/>
  <cols>
    <col min="1" max="1" width="18.21875" style="66" customWidth="1"/>
    <col min="2" max="2" width="56" style="66" customWidth="1"/>
    <col min="3" max="3" width="13.88671875" style="31" customWidth="1"/>
    <col min="4" max="4" width="24.33203125" style="31" bestFit="1" customWidth="1"/>
    <col min="5" max="5" width="23.6640625" style="31" bestFit="1" customWidth="1"/>
    <col min="6" max="6" width="24.44140625" style="31" bestFit="1" customWidth="1"/>
    <col min="7" max="7" width="19.88671875" style="31" bestFit="1" customWidth="1"/>
    <col min="8" max="8" width="24" style="17" bestFit="1" customWidth="1"/>
    <col min="9" max="9" width="19.44140625" style="30" bestFit="1" customWidth="1"/>
    <col min="10" max="10" width="20" style="30" bestFit="1" customWidth="1"/>
    <col min="11" max="11" width="18.88671875" style="30" bestFit="1" customWidth="1"/>
    <col min="12" max="12" width="21.33203125" style="30" bestFit="1" customWidth="1"/>
    <col min="13" max="13" width="19.109375" style="30" customWidth="1"/>
    <col min="14" max="14" width="6.44140625" style="30" bestFit="1" customWidth="1"/>
    <col min="15" max="35" width="11" style="30"/>
    <col min="36" max="16384" width="11" style="31"/>
  </cols>
  <sheetData>
    <row r="2" spans="1:35">
      <c r="A2" s="269" t="s">
        <v>64</v>
      </c>
      <c r="B2" s="269"/>
      <c r="C2" s="269"/>
      <c r="D2" s="269"/>
      <c r="E2" s="269"/>
      <c r="F2" s="269"/>
      <c r="G2" s="269"/>
      <c r="H2" s="269"/>
      <c r="I2" s="269"/>
      <c r="J2" s="269"/>
      <c r="K2" s="269"/>
      <c r="L2" s="269"/>
    </row>
    <row r="3" spans="1:35">
      <c r="A3" s="280" t="s">
        <v>139</v>
      </c>
      <c r="B3" s="280"/>
      <c r="C3" s="280"/>
      <c r="D3" s="280"/>
      <c r="E3" s="280"/>
      <c r="F3" s="280"/>
      <c r="G3" s="280"/>
      <c r="H3" s="280"/>
      <c r="I3" s="280"/>
      <c r="J3" s="280"/>
      <c r="K3" s="280"/>
      <c r="L3" s="280"/>
    </row>
    <row r="4" spans="1:35">
      <c r="A4" s="269" t="s">
        <v>65</v>
      </c>
      <c r="B4" s="269"/>
      <c r="C4" s="269"/>
      <c r="D4" s="269"/>
      <c r="E4" s="269"/>
      <c r="F4" s="269"/>
      <c r="G4" s="269"/>
      <c r="H4" s="269"/>
      <c r="I4" s="269"/>
      <c r="J4" s="269"/>
      <c r="K4" s="269"/>
      <c r="L4" s="269"/>
    </row>
    <row r="5" spans="1:35">
      <c r="A5" s="276" t="str">
        <f>'Cuadro 1'!A5:L5</f>
        <v>Al 30/9/2025</v>
      </c>
      <c r="B5" s="276"/>
      <c r="C5" s="276"/>
      <c r="D5" s="276"/>
      <c r="E5" s="276"/>
      <c r="F5" s="276"/>
      <c r="G5" s="276"/>
      <c r="H5" s="276"/>
      <c r="I5" s="276"/>
      <c r="J5" s="276"/>
      <c r="K5" s="276"/>
      <c r="L5" s="276"/>
    </row>
    <row r="6" spans="1:35" s="33" customFormat="1" ht="13.2" thickBot="1">
      <c r="A6" s="283"/>
      <c r="B6" s="283"/>
      <c r="C6" s="283"/>
      <c r="D6" s="283"/>
      <c r="E6" s="283"/>
      <c r="F6" s="283"/>
      <c r="G6" s="283"/>
      <c r="H6" s="283"/>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row>
    <row r="7" spans="1:35" s="33" customFormat="1" ht="19.2" customHeight="1" thickBot="1">
      <c r="A7" s="284" t="s">
        <v>11</v>
      </c>
      <c r="B7" s="284" t="s">
        <v>119</v>
      </c>
      <c r="C7" s="284" t="s">
        <v>129</v>
      </c>
      <c r="D7" s="284" t="s">
        <v>66</v>
      </c>
      <c r="E7" s="286" t="s">
        <v>67</v>
      </c>
      <c r="F7" s="284" t="s">
        <v>68</v>
      </c>
      <c r="G7" s="281" t="s">
        <v>69</v>
      </c>
      <c r="H7" s="282"/>
      <c r="I7" s="281" t="s">
        <v>70</v>
      </c>
      <c r="J7" s="282"/>
      <c r="K7" s="281" t="s">
        <v>71</v>
      </c>
      <c r="L7" s="282"/>
      <c r="M7" s="32"/>
      <c r="N7" s="32"/>
      <c r="O7" s="32"/>
      <c r="P7" s="32"/>
      <c r="Q7" s="32"/>
      <c r="R7" s="32"/>
      <c r="S7" s="32"/>
      <c r="T7" s="32"/>
      <c r="U7" s="32"/>
      <c r="V7" s="32"/>
      <c r="W7" s="32"/>
      <c r="X7" s="32"/>
      <c r="Y7" s="32"/>
      <c r="Z7" s="32"/>
      <c r="AA7" s="32"/>
      <c r="AB7" s="32"/>
      <c r="AC7" s="32"/>
      <c r="AD7" s="32"/>
      <c r="AE7" s="32"/>
      <c r="AF7" s="32"/>
      <c r="AG7" s="32"/>
      <c r="AH7" s="32"/>
      <c r="AI7" s="32"/>
    </row>
    <row r="8" spans="1:35" s="33" customFormat="1" ht="41.25" customHeight="1" thickBot="1">
      <c r="A8" s="285"/>
      <c r="B8" s="285"/>
      <c r="C8" s="285"/>
      <c r="D8" s="285"/>
      <c r="E8" s="287"/>
      <c r="F8" s="285"/>
      <c r="G8" s="36" t="s">
        <v>72</v>
      </c>
      <c r="H8" s="203" t="s">
        <v>73</v>
      </c>
      <c r="I8" s="36" t="s">
        <v>72</v>
      </c>
      <c r="J8" s="203" t="s">
        <v>73</v>
      </c>
      <c r="K8" s="206" t="s">
        <v>74</v>
      </c>
      <c r="L8" s="203" t="s">
        <v>73</v>
      </c>
      <c r="M8" s="32"/>
      <c r="N8" s="32"/>
      <c r="O8" s="32"/>
      <c r="P8" s="32"/>
      <c r="Q8" s="32"/>
      <c r="R8" s="32"/>
      <c r="S8" s="32"/>
      <c r="T8" s="32"/>
      <c r="U8" s="32"/>
      <c r="V8" s="32"/>
      <c r="W8" s="32"/>
      <c r="X8" s="32"/>
      <c r="Y8" s="32"/>
      <c r="Z8" s="32"/>
      <c r="AA8" s="32"/>
      <c r="AB8" s="32"/>
      <c r="AC8" s="32"/>
      <c r="AD8" s="32"/>
      <c r="AE8" s="32"/>
      <c r="AF8" s="32"/>
      <c r="AG8" s="32"/>
      <c r="AH8" s="32"/>
      <c r="AI8" s="32"/>
    </row>
    <row r="9" spans="1:35">
      <c r="A9" s="37"/>
      <c r="B9" s="38"/>
      <c r="C9" s="39"/>
      <c r="D9" s="39"/>
      <c r="E9" s="39"/>
      <c r="F9" s="39"/>
      <c r="G9" s="39"/>
      <c r="H9" s="12"/>
      <c r="I9" s="204"/>
      <c r="L9" s="205"/>
    </row>
    <row r="10" spans="1:35">
      <c r="A10" s="40" t="s">
        <v>19</v>
      </c>
      <c r="B10" s="181"/>
      <c r="C10" s="182"/>
      <c r="D10" s="183"/>
      <c r="E10" s="183"/>
      <c r="F10" s="183"/>
      <c r="G10" s="183"/>
      <c r="L10" s="208"/>
    </row>
    <row r="11" spans="1:35" s="17" customFormat="1" ht="25.2">
      <c r="A11" s="41">
        <v>2129</v>
      </c>
      <c r="B11" s="21" t="s">
        <v>75</v>
      </c>
      <c r="C11" s="42" t="s">
        <v>76</v>
      </c>
      <c r="D11" s="43">
        <f>'Cuadro 1'!E11</f>
        <v>130000000</v>
      </c>
      <c r="E11" s="44">
        <v>48000000</v>
      </c>
      <c r="F11" s="44">
        <f t="shared" ref="F11:F16" si="0">D11-E11</f>
        <v>82000000</v>
      </c>
      <c r="G11" s="44">
        <v>2758499.9999999995</v>
      </c>
      <c r="H11" s="44">
        <v>2800000</v>
      </c>
      <c r="I11" s="44">
        <v>9349500</v>
      </c>
      <c r="J11" s="78">
        <v>9000000</v>
      </c>
      <c r="K11" s="44">
        <v>7200000</v>
      </c>
      <c r="L11" s="211">
        <v>10200000</v>
      </c>
      <c r="M11" s="4"/>
      <c r="N11" s="44"/>
      <c r="O11" s="4"/>
      <c r="P11" s="4"/>
      <c r="Q11" s="4"/>
      <c r="R11" s="4"/>
      <c r="S11" s="4"/>
      <c r="T11" s="4"/>
      <c r="U11" s="4"/>
      <c r="V11" s="4"/>
      <c r="W11" s="4"/>
      <c r="X11" s="4"/>
      <c r="Y11" s="4"/>
      <c r="Z11" s="4"/>
      <c r="AA11" s="4"/>
      <c r="AB11" s="4"/>
      <c r="AC11" s="4"/>
      <c r="AD11" s="4"/>
      <c r="AE11" s="4"/>
      <c r="AF11" s="4"/>
      <c r="AG11" s="4"/>
      <c r="AH11" s="4"/>
      <c r="AI11" s="4"/>
    </row>
    <row r="12" spans="1:35" s="17" customFormat="1" ht="37.799999999999997">
      <c r="A12" s="41">
        <v>2164</v>
      </c>
      <c r="B12" s="21" t="s">
        <v>23</v>
      </c>
      <c r="C12" s="42" t="s">
        <v>76</v>
      </c>
      <c r="D12" s="43">
        <f>'Cuadro 1'!E12</f>
        <v>154562390.28999999</v>
      </c>
      <c r="E12" s="44">
        <v>55354499.489999995</v>
      </c>
      <c r="F12" s="44">
        <f t="shared" si="0"/>
        <v>99207890.799999997</v>
      </c>
      <c r="G12" s="44">
        <v>3694370.3649999998</v>
      </c>
      <c r="H12" s="44">
        <v>4000000</v>
      </c>
      <c r="I12" s="44">
        <v>6157618.0750000002</v>
      </c>
      <c r="J12" s="78">
        <v>12000000</v>
      </c>
      <c r="K12" s="44">
        <v>10818251.532096446</v>
      </c>
      <c r="L12" s="211">
        <v>14000000</v>
      </c>
      <c r="M12" s="4"/>
      <c r="N12" s="44"/>
      <c r="O12" s="4"/>
      <c r="P12" s="4"/>
      <c r="Q12" s="4"/>
      <c r="R12" s="4"/>
      <c r="S12" s="4"/>
      <c r="T12" s="4"/>
      <c r="U12" s="4"/>
      <c r="V12" s="4"/>
      <c r="W12" s="4"/>
      <c r="X12" s="4"/>
      <c r="Y12" s="4"/>
      <c r="Z12" s="4"/>
      <c r="AA12" s="4"/>
      <c r="AB12" s="4"/>
      <c r="AC12" s="4"/>
      <c r="AD12" s="4"/>
      <c r="AE12" s="4"/>
      <c r="AF12" s="4"/>
      <c r="AG12" s="4"/>
      <c r="AH12" s="4"/>
      <c r="AI12" s="4"/>
    </row>
    <row r="13" spans="1:35" s="45" customFormat="1" ht="26.4" customHeight="1">
      <c r="A13" s="41" t="s">
        <v>24</v>
      </c>
      <c r="B13" s="21" t="s">
        <v>122</v>
      </c>
      <c r="C13" s="42" t="s">
        <v>76</v>
      </c>
      <c r="D13" s="43">
        <f>'Cuadro 1'!E13</f>
        <v>111128810</v>
      </c>
      <c r="E13" s="43">
        <v>17088000</v>
      </c>
      <c r="F13" s="44">
        <f t="shared" si="0"/>
        <v>94040810</v>
      </c>
      <c r="G13" s="44">
        <v>0</v>
      </c>
      <c r="H13" s="44">
        <v>0</v>
      </c>
      <c r="I13" s="44">
        <v>1999999.9999999986</v>
      </c>
      <c r="J13" s="44">
        <v>4000000</v>
      </c>
      <c r="K13" s="44">
        <v>0</v>
      </c>
      <c r="L13" s="211">
        <v>4000000</v>
      </c>
      <c r="M13" s="20"/>
      <c r="N13" s="44"/>
      <c r="O13" s="20"/>
      <c r="P13" s="20"/>
      <c r="Q13" s="20"/>
      <c r="R13" s="20"/>
      <c r="S13" s="20"/>
      <c r="T13" s="20"/>
      <c r="U13" s="20"/>
      <c r="V13" s="20"/>
      <c r="W13" s="20"/>
      <c r="X13" s="20"/>
      <c r="Y13" s="20"/>
      <c r="Z13" s="20"/>
      <c r="AA13" s="20"/>
      <c r="AB13" s="20"/>
      <c r="AC13" s="20"/>
      <c r="AD13" s="20"/>
      <c r="AE13" s="20"/>
      <c r="AF13" s="20"/>
      <c r="AG13" s="20"/>
      <c r="AH13" s="20"/>
      <c r="AI13" s="20"/>
    </row>
    <row r="14" spans="1:35" s="45" customFormat="1" ht="25.2">
      <c r="A14" s="41">
        <v>2198</v>
      </c>
      <c r="B14" s="21" t="s">
        <v>26</v>
      </c>
      <c r="C14" s="42" t="s">
        <v>77</v>
      </c>
      <c r="D14" s="43">
        <f>'Cuadro 1'!E14</f>
        <v>55080000</v>
      </c>
      <c r="E14" s="43">
        <v>28220000</v>
      </c>
      <c r="F14" s="44">
        <f t="shared" si="0"/>
        <v>26860000</v>
      </c>
      <c r="G14" s="44">
        <v>2530000</v>
      </c>
      <c r="H14" s="44">
        <v>19720000</v>
      </c>
      <c r="I14" s="44">
        <v>6344000</v>
      </c>
      <c r="J14" s="44">
        <v>0</v>
      </c>
      <c r="K14" s="44">
        <v>0</v>
      </c>
      <c r="L14" s="211">
        <v>0</v>
      </c>
      <c r="M14" s="20"/>
      <c r="N14" s="44"/>
      <c r="O14" s="20"/>
      <c r="P14" s="20"/>
      <c r="Q14" s="20"/>
      <c r="R14" s="20"/>
      <c r="S14" s="20"/>
      <c r="T14" s="20"/>
      <c r="U14" s="20"/>
      <c r="V14" s="20"/>
      <c r="W14" s="20"/>
      <c r="X14" s="20"/>
      <c r="Y14" s="20"/>
      <c r="Z14" s="20"/>
      <c r="AA14" s="20"/>
      <c r="AB14" s="20"/>
      <c r="AC14" s="20"/>
      <c r="AD14" s="20"/>
      <c r="AE14" s="20"/>
      <c r="AF14" s="20"/>
      <c r="AG14" s="20"/>
      <c r="AH14" s="20"/>
      <c r="AI14" s="20"/>
    </row>
    <row r="15" spans="1:35" s="45" customFormat="1" ht="37.799999999999997">
      <c r="A15" s="41">
        <v>2220</v>
      </c>
      <c r="B15" s="21" t="s">
        <v>78</v>
      </c>
      <c r="C15" s="42" t="s">
        <v>29</v>
      </c>
      <c r="D15" s="43">
        <f>'Cuadro 1'!E15</f>
        <v>425000000</v>
      </c>
      <c r="E15" s="43">
        <v>112700714.5</v>
      </c>
      <c r="F15" s="44">
        <f t="shared" si="0"/>
        <v>312299285.5</v>
      </c>
      <c r="G15" s="44">
        <v>5378516</v>
      </c>
      <c r="H15" s="44">
        <v>5700714.5</v>
      </c>
      <c r="I15" s="44">
        <v>10643886.554960001</v>
      </c>
      <c r="J15" s="44">
        <v>0</v>
      </c>
      <c r="K15" s="44">
        <v>11300000</v>
      </c>
      <c r="L15" s="211">
        <v>107000000</v>
      </c>
      <c r="M15" s="20"/>
      <c r="N15" s="44"/>
      <c r="O15" s="20"/>
      <c r="P15" s="20"/>
      <c r="Q15" s="20"/>
      <c r="R15" s="20"/>
      <c r="S15" s="20"/>
      <c r="T15" s="20"/>
      <c r="U15" s="20"/>
      <c r="V15" s="20"/>
      <c r="W15" s="20"/>
      <c r="X15" s="20"/>
      <c r="Y15" s="20"/>
      <c r="Z15" s="20"/>
      <c r="AA15" s="20"/>
      <c r="AB15" s="20"/>
      <c r="AC15" s="20"/>
      <c r="AD15" s="20"/>
      <c r="AE15" s="20"/>
      <c r="AF15" s="20"/>
      <c r="AG15" s="20"/>
      <c r="AH15" s="20"/>
      <c r="AI15" s="20"/>
    </row>
    <row r="16" spans="1:35" s="45" customFormat="1" ht="25.2">
      <c r="A16" s="41">
        <v>2317</v>
      </c>
      <c r="B16" s="21" t="s">
        <v>30</v>
      </c>
      <c r="C16" s="42" t="s">
        <v>31</v>
      </c>
      <c r="D16" s="43">
        <f>'Cuadro 1'!E16</f>
        <v>700000000</v>
      </c>
      <c r="E16" s="43">
        <v>207564110.88</v>
      </c>
      <c r="F16" s="44">
        <f t="shared" si="0"/>
        <v>492435889.12</v>
      </c>
      <c r="G16" s="44">
        <v>0</v>
      </c>
      <c r="H16" s="44">
        <v>0</v>
      </c>
      <c r="I16" s="44">
        <v>60516388.789999999</v>
      </c>
      <c r="J16" s="44">
        <v>0</v>
      </c>
      <c r="K16" s="44">
        <v>0</v>
      </c>
      <c r="L16" s="211">
        <v>132874835.30000001</v>
      </c>
      <c r="M16" s="20"/>
      <c r="N16" s="44"/>
      <c r="O16" s="20"/>
      <c r="P16" s="20"/>
      <c r="Q16" s="20"/>
      <c r="R16" s="20"/>
      <c r="S16" s="20"/>
      <c r="T16" s="20"/>
      <c r="U16" s="20"/>
      <c r="V16" s="20"/>
      <c r="W16" s="20"/>
      <c r="X16" s="20"/>
      <c r="Y16" s="20"/>
      <c r="Z16" s="20"/>
      <c r="AA16" s="20"/>
      <c r="AB16" s="20"/>
      <c r="AC16" s="20"/>
      <c r="AD16" s="20"/>
      <c r="AE16" s="20"/>
      <c r="AF16" s="20"/>
      <c r="AG16" s="20"/>
      <c r="AH16" s="20"/>
      <c r="AI16" s="20"/>
    </row>
    <row r="17" spans="1:35" s="45" customFormat="1">
      <c r="A17" s="41"/>
      <c r="B17" s="210"/>
      <c r="C17" s="184"/>
      <c r="D17" s="46">
        <f t="shared" ref="D17:L17" si="1">SUM(D11:D16)</f>
        <v>1575771200.29</v>
      </c>
      <c r="E17" s="46">
        <f t="shared" si="1"/>
        <v>468927324.87</v>
      </c>
      <c r="F17" s="46">
        <f t="shared" si="1"/>
        <v>1106843875.4200001</v>
      </c>
      <c r="G17" s="46">
        <f t="shared" si="1"/>
        <v>14361386.364999998</v>
      </c>
      <c r="H17" s="46">
        <f t="shared" si="1"/>
        <v>32220714.5</v>
      </c>
      <c r="I17" s="46">
        <f t="shared" si="1"/>
        <v>95011393.419959992</v>
      </c>
      <c r="J17" s="46">
        <f t="shared" si="1"/>
        <v>25000000</v>
      </c>
      <c r="K17" s="46">
        <f t="shared" si="1"/>
        <v>29318251.532096446</v>
      </c>
      <c r="L17" s="52">
        <f t="shared" si="1"/>
        <v>268074835.30000001</v>
      </c>
      <c r="M17" s="20"/>
      <c r="N17" s="44"/>
      <c r="O17" s="20"/>
      <c r="P17" s="20"/>
      <c r="Q17" s="20"/>
      <c r="R17" s="20"/>
      <c r="S17" s="20"/>
      <c r="T17" s="20"/>
      <c r="U17" s="20"/>
      <c r="V17" s="20"/>
      <c r="W17" s="20"/>
      <c r="X17" s="20"/>
      <c r="Y17" s="20"/>
      <c r="Z17" s="20"/>
      <c r="AA17" s="20"/>
      <c r="AB17" s="20"/>
      <c r="AC17" s="20"/>
      <c r="AD17" s="20"/>
      <c r="AE17" s="20"/>
      <c r="AF17" s="20"/>
      <c r="AG17" s="20"/>
      <c r="AH17" s="20"/>
      <c r="AI17" s="20"/>
    </row>
    <row r="18" spans="1:35" s="45" customFormat="1">
      <c r="A18" s="41"/>
      <c r="B18" s="210"/>
      <c r="C18" s="184"/>
      <c r="D18" s="46"/>
      <c r="E18" s="44"/>
      <c r="F18" s="47"/>
      <c r="G18" s="47"/>
      <c r="H18" s="44"/>
      <c r="I18" s="20"/>
      <c r="J18" s="20"/>
      <c r="K18" s="20"/>
      <c r="L18" s="207"/>
      <c r="M18" s="20"/>
      <c r="N18" s="44"/>
      <c r="O18" s="20"/>
      <c r="P18" s="20"/>
      <c r="Q18" s="20"/>
      <c r="R18" s="20"/>
      <c r="S18" s="20"/>
      <c r="T18" s="20"/>
      <c r="U18" s="20"/>
      <c r="V18" s="20"/>
      <c r="W18" s="20"/>
      <c r="X18" s="20"/>
      <c r="Y18" s="20"/>
      <c r="Z18" s="20"/>
      <c r="AA18" s="20"/>
      <c r="AB18" s="20"/>
      <c r="AC18" s="20"/>
      <c r="AD18" s="20"/>
      <c r="AE18" s="20"/>
      <c r="AF18" s="20"/>
      <c r="AG18" s="20"/>
      <c r="AH18" s="20"/>
      <c r="AI18" s="20"/>
    </row>
    <row r="19" spans="1:35" s="17" customFormat="1">
      <c r="A19" s="48" t="s">
        <v>32</v>
      </c>
      <c r="B19" s="21"/>
      <c r="C19" s="42"/>
      <c r="D19" s="43"/>
      <c r="E19" s="44"/>
      <c r="F19" s="47"/>
      <c r="G19" s="47"/>
      <c r="H19" s="44"/>
      <c r="I19" s="4"/>
      <c r="J19" s="4"/>
      <c r="K19" s="4"/>
      <c r="L19" s="207"/>
      <c r="M19" s="4"/>
      <c r="N19" s="44"/>
      <c r="O19" s="4"/>
      <c r="P19" s="4"/>
      <c r="Q19" s="4"/>
      <c r="R19" s="4"/>
      <c r="S19" s="4"/>
      <c r="T19" s="4"/>
      <c r="U19" s="4"/>
      <c r="V19" s="4"/>
      <c r="W19" s="4"/>
      <c r="X19" s="4"/>
      <c r="Y19" s="4"/>
      <c r="Z19" s="4"/>
      <c r="AA19" s="4"/>
      <c r="AB19" s="4"/>
      <c r="AC19" s="4"/>
      <c r="AD19" s="4"/>
      <c r="AE19" s="4"/>
      <c r="AF19" s="4"/>
      <c r="AG19" s="4"/>
      <c r="AH19" s="4"/>
      <c r="AI19" s="4"/>
    </row>
    <row r="20" spans="1:35" s="17" customFormat="1">
      <c r="A20" s="49" t="s">
        <v>33</v>
      </c>
      <c r="B20" s="273" t="s">
        <v>34</v>
      </c>
      <c r="C20" s="277" t="s">
        <v>35</v>
      </c>
      <c r="D20" s="43">
        <f>'Cuadro 1'!E20</f>
        <v>400000000</v>
      </c>
      <c r="E20" s="44">
        <v>318000000</v>
      </c>
      <c r="F20" s="44">
        <f t="shared" ref="F20:F27" si="2">D20-E20</f>
        <v>82000000</v>
      </c>
      <c r="G20" s="44">
        <v>0</v>
      </c>
      <c r="H20" s="44">
        <v>0</v>
      </c>
      <c r="I20" s="44">
        <v>0</v>
      </c>
      <c r="J20" s="44">
        <v>0</v>
      </c>
      <c r="K20" s="44">
        <v>0</v>
      </c>
      <c r="L20" s="211">
        <v>5000000</v>
      </c>
      <c r="M20" s="4"/>
      <c r="N20" s="44"/>
      <c r="O20" s="4"/>
      <c r="P20" s="4"/>
      <c r="Q20" s="4"/>
      <c r="R20" s="4"/>
      <c r="S20" s="4"/>
      <c r="T20" s="4"/>
      <c r="U20" s="4"/>
      <c r="V20" s="4"/>
      <c r="W20" s="4"/>
      <c r="X20" s="4"/>
      <c r="Y20" s="4"/>
      <c r="Z20" s="4"/>
      <c r="AA20" s="4"/>
      <c r="AB20" s="4"/>
      <c r="AC20" s="4"/>
      <c r="AD20" s="4"/>
      <c r="AE20" s="4"/>
      <c r="AF20" s="4"/>
      <c r="AG20" s="4"/>
      <c r="AH20" s="4"/>
      <c r="AI20" s="4"/>
    </row>
    <row r="21" spans="1:35" s="45" customFormat="1">
      <c r="A21" s="49" t="s">
        <v>36</v>
      </c>
      <c r="B21" s="273"/>
      <c r="C21" s="277"/>
      <c r="D21" s="43">
        <f>'Cuadro 1'!E21</f>
        <v>50000000</v>
      </c>
      <c r="E21" s="44">
        <v>30000000</v>
      </c>
      <c r="F21" s="44">
        <f t="shared" si="2"/>
        <v>20000000</v>
      </c>
      <c r="G21" s="44">
        <v>0</v>
      </c>
      <c r="H21" s="44">
        <v>0</v>
      </c>
      <c r="I21" s="44">
        <v>0</v>
      </c>
      <c r="J21" s="44">
        <v>0</v>
      </c>
      <c r="K21" s="44">
        <v>0</v>
      </c>
      <c r="L21" s="211">
        <v>0</v>
      </c>
      <c r="M21" s="20"/>
      <c r="N21" s="44"/>
      <c r="O21" s="20"/>
      <c r="P21" s="20"/>
      <c r="Q21" s="20"/>
      <c r="R21" s="20"/>
      <c r="S21" s="20"/>
      <c r="T21" s="20"/>
      <c r="U21" s="20"/>
      <c r="V21" s="20"/>
      <c r="W21" s="20"/>
      <c r="X21" s="20"/>
      <c r="Y21" s="20"/>
      <c r="Z21" s="20"/>
      <c r="AA21" s="20"/>
      <c r="AB21" s="20"/>
      <c r="AC21" s="20"/>
      <c r="AD21" s="20"/>
      <c r="AE21" s="20"/>
      <c r="AF21" s="20"/>
      <c r="AG21" s="20"/>
      <c r="AH21" s="20"/>
      <c r="AI21" s="20"/>
    </row>
    <row r="22" spans="1:35" s="45" customFormat="1">
      <c r="A22" s="49" t="s">
        <v>37</v>
      </c>
      <c r="B22" s="21" t="s">
        <v>79</v>
      </c>
      <c r="C22" s="42" t="s">
        <v>38</v>
      </c>
      <c r="D22" s="43">
        <f>'Cuadro 1'!E22</f>
        <v>100000000</v>
      </c>
      <c r="E22" s="44">
        <v>100000000</v>
      </c>
      <c r="F22" s="44">
        <f t="shared" si="2"/>
        <v>0</v>
      </c>
      <c r="G22" s="44">
        <v>0</v>
      </c>
      <c r="H22" s="44">
        <v>0</v>
      </c>
      <c r="I22" s="44">
        <v>0</v>
      </c>
      <c r="J22" s="44">
        <v>0</v>
      </c>
      <c r="K22" s="44">
        <v>0</v>
      </c>
      <c r="L22" s="211">
        <v>8650581.4000000004</v>
      </c>
      <c r="N22" s="44"/>
    </row>
    <row r="23" spans="1:35" s="17" customFormat="1">
      <c r="A23" s="49" t="s">
        <v>39</v>
      </c>
      <c r="B23" s="21" t="s">
        <v>40</v>
      </c>
      <c r="C23" s="42" t="s">
        <v>35</v>
      </c>
      <c r="D23" s="43">
        <f>'Cuadro 1'!E23</f>
        <v>144036000</v>
      </c>
      <c r="E23" s="43">
        <v>139989292.43000001</v>
      </c>
      <c r="F23" s="44">
        <f t="shared" si="2"/>
        <v>4046707.5699999928</v>
      </c>
      <c r="G23" s="44">
        <v>0</v>
      </c>
      <c r="H23" s="44">
        <v>0</v>
      </c>
      <c r="I23" s="44">
        <v>19572525.449999999</v>
      </c>
      <c r="J23" s="44">
        <v>23000000</v>
      </c>
      <c r="K23" s="44">
        <v>0</v>
      </c>
      <c r="L23" s="211">
        <v>0</v>
      </c>
      <c r="M23" s="4"/>
      <c r="N23" s="44"/>
      <c r="O23" s="4"/>
      <c r="P23" s="4"/>
      <c r="Q23" s="4"/>
      <c r="R23" s="4"/>
      <c r="S23" s="4"/>
      <c r="T23" s="4"/>
      <c r="U23" s="4"/>
      <c r="V23" s="4"/>
      <c r="W23" s="4"/>
      <c r="X23" s="4"/>
      <c r="Y23" s="4"/>
      <c r="Z23" s="4"/>
      <c r="AA23" s="4"/>
      <c r="AB23" s="4"/>
      <c r="AC23" s="4"/>
      <c r="AD23" s="4"/>
      <c r="AE23" s="4"/>
      <c r="AF23" s="4"/>
      <c r="AG23" s="4"/>
      <c r="AH23" s="4"/>
      <c r="AI23" s="4"/>
    </row>
    <row r="24" spans="1:35" s="17" customFormat="1" ht="25.2">
      <c r="A24" s="49" t="s">
        <v>41</v>
      </c>
      <c r="B24" s="21" t="s">
        <v>80</v>
      </c>
      <c r="C24" s="42" t="s">
        <v>43</v>
      </c>
      <c r="D24" s="43">
        <f>'Cuadro 1'!E24</f>
        <v>119568351.09999999</v>
      </c>
      <c r="E24" s="43">
        <v>119568351.09999999</v>
      </c>
      <c r="F24" s="223">
        <f t="shared" si="2"/>
        <v>0</v>
      </c>
      <c r="G24" s="44">
        <v>2353648.0699999998</v>
      </c>
      <c r="H24" s="44">
        <v>0</v>
      </c>
      <c r="I24" s="44">
        <v>2382895.09</v>
      </c>
      <c r="J24" s="44">
        <v>0</v>
      </c>
      <c r="K24" s="44">
        <v>4736543.1500000004</v>
      </c>
      <c r="L24" s="211">
        <v>3004894.54</v>
      </c>
      <c r="M24" s="4"/>
      <c r="N24" s="44"/>
      <c r="O24" s="4"/>
      <c r="P24" s="4"/>
      <c r="Q24" s="4"/>
      <c r="R24" s="4"/>
      <c r="S24" s="4"/>
      <c r="T24" s="4"/>
      <c r="U24" s="4"/>
      <c r="V24" s="4"/>
      <c r="W24" s="4"/>
      <c r="X24" s="4"/>
      <c r="Y24" s="4"/>
      <c r="Z24" s="4"/>
      <c r="AA24" s="4"/>
      <c r="AB24" s="4"/>
      <c r="AC24" s="4"/>
      <c r="AD24" s="4"/>
      <c r="AE24" s="4"/>
      <c r="AF24" s="4"/>
      <c r="AG24" s="4"/>
      <c r="AH24" s="4"/>
      <c r="AI24" s="4"/>
    </row>
    <row r="25" spans="1:35" s="17" customFormat="1" ht="25.2">
      <c r="A25" s="49" t="s">
        <v>45</v>
      </c>
      <c r="B25" s="21" t="s">
        <v>46</v>
      </c>
      <c r="C25" s="42" t="s">
        <v>52</v>
      </c>
      <c r="D25" s="43">
        <f>'Cuadro 1'!E25</f>
        <v>125000000</v>
      </c>
      <c r="E25" s="43">
        <v>81500000</v>
      </c>
      <c r="F25" s="44">
        <f t="shared" si="2"/>
        <v>43500000</v>
      </c>
      <c r="G25" s="44">
        <v>20000000</v>
      </c>
      <c r="H25" s="44">
        <v>20000000</v>
      </c>
      <c r="I25" s="44">
        <v>0</v>
      </c>
      <c r="J25" s="44">
        <v>0</v>
      </c>
      <c r="K25" s="44">
        <v>8000000</v>
      </c>
      <c r="L25" s="211">
        <v>13500000</v>
      </c>
      <c r="M25" s="4"/>
      <c r="N25" s="44"/>
      <c r="O25" s="4"/>
      <c r="P25" s="4"/>
      <c r="Q25" s="4"/>
      <c r="R25" s="4"/>
      <c r="S25" s="4"/>
      <c r="T25" s="4"/>
      <c r="U25" s="4"/>
      <c r="V25" s="4"/>
      <c r="W25" s="4"/>
      <c r="X25" s="4"/>
      <c r="Y25" s="4"/>
      <c r="Z25" s="4"/>
      <c r="AA25" s="4"/>
      <c r="AB25" s="4"/>
      <c r="AC25" s="4"/>
      <c r="AD25" s="4"/>
      <c r="AE25" s="4"/>
      <c r="AF25" s="4"/>
      <c r="AG25" s="4"/>
      <c r="AH25" s="4"/>
      <c r="AI25" s="4"/>
    </row>
    <row r="26" spans="1:35" s="17" customFormat="1" ht="25.2">
      <c r="A26" s="49" t="s">
        <v>47</v>
      </c>
      <c r="B26" s="21" t="s">
        <v>48</v>
      </c>
      <c r="C26" s="42" t="s">
        <v>49</v>
      </c>
      <c r="D26" s="43">
        <f>'Cuadro 1'!E26</f>
        <v>100000000</v>
      </c>
      <c r="E26" s="43">
        <v>64923616.759999998</v>
      </c>
      <c r="F26" s="44">
        <f t="shared" si="2"/>
        <v>35076383.240000002</v>
      </c>
      <c r="G26" s="44">
        <v>10000000</v>
      </c>
      <c r="H26" s="44">
        <v>7000000</v>
      </c>
      <c r="I26" s="44">
        <v>0</v>
      </c>
      <c r="J26" s="44">
        <v>0</v>
      </c>
      <c r="K26" s="44">
        <v>12000000</v>
      </c>
      <c r="L26" s="211">
        <v>20000000</v>
      </c>
      <c r="M26" s="4"/>
      <c r="N26" s="44"/>
      <c r="O26" s="4"/>
      <c r="P26" s="4"/>
      <c r="Q26" s="4"/>
      <c r="R26" s="4"/>
      <c r="S26" s="4"/>
      <c r="T26" s="4"/>
      <c r="U26" s="4"/>
      <c r="V26" s="4"/>
      <c r="W26" s="4"/>
      <c r="X26" s="4"/>
      <c r="Y26" s="4"/>
      <c r="Z26" s="4"/>
      <c r="AA26" s="4"/>
      <c r="AB26" s="4"/>
      <c r="AC26" s="4"/>
      <c r="AD26" s="4"/>
      <c r="AE26" s="4"/>
      <c r="AF26" s="4"/>
      <c r="AG26" s="4"/>
      <c r="AH26" s="4"/>
      <c r="AI26" s="4"/>
    </row>
    <row r="27" spans="1:35" s="17" customFormat="1" ht="25.2">
      <c r="A27" s="49" t="s">
        <v>50</v>
      </c>
      <c r="B27" s="21" t="s">
        <v>51</v>
      </c>
      <c r="C27" s="42" t="s">
        <v>52</v>
      </c>
      <c r="D27" s="43">
        <f>'Cuadro 1'!E27</f>
        <v>225000000</v>
      </c>
      <c r="E27" s="43">
        <v>8347875.3099999996</v>
      </c>
      <c r="F27" s="44">
        <f t="shared" si="2"/>
        <v>216652124.69</v>
      </c>
      <c r="G27" s="44">
        <v>20500</v>
      </c>
      <c r="H27" s="44">
        <v>0</v>
      </c>
      <c r="I27" s="44">
        <v>1696500</v>
      </c>
      <c r="J27" s="44">
        <v>8347875.3099999996</v>
      </c>
      <c r="K27" s="44">
        <v>0</v>
      </c>
      <c r="L27" s="211">
        <v>0</v>
      </c>
      <c r="M27" s="4"/>
      <c r="N27" s="44"/>
      <c r="O27" s="4"/>
      <c r="P27" s="4"/>
      <c r="Q27" s="4"/>
      <c r="R27" s="4"/>
      <c r="S27" s="4"/>
      <c r="T27" s="4"/>
      <c r="U27" s="4"/>
      <c r="V27" s="4"/>
      <c r="W27" s="4"/>
      <c r="X27" s="4"/>
      <c r="Y27" s="4"/>
      <c r="Z27" s="4"/>
      <c r="AA27" s="4"/>
      <c r="AB27" s="4"/>
      <c r="AC27" s="4"/>
      <c r="AD27" s="4"/>
      <c r="AE27" s="4"/>
      <c r="AF27" s="4"/>
      <c r="AG27" s="4"/>
      <c r="AH27" s="4"/>
      <c r="AI27" s="4"/>
    </row>
    <row r="28" spans="1:35" s="45" customFormat="1">
      <c r="A28" s="41"/>
      <c r="B28" s="210"/>
      <c r="C28" s="184"/>
      <c r="D28" s="46">
        <f>SUM(D20:D27)</f>
        <v>1263604351.0999999</v>
      </c>
      <c r="E28" s="46">
        <f t="shared" ref="E28:L28" si="3">SUM(E20:E27)</f>
        <v>862329135.60000002</v>
      </c>
      <c r="F28" s="46">
        <f t="shared" si="3"/>
        <v>401275215.5</v>
      </c>
      <c r="G28" s="46">
        <f t="shared" si="3"/>
        <v>32374148.07</v>
      </c>
      <c r="H28" s="46">
        <f t="shared" si="3"/>
        <v>27000000</v>
      </c>
      <c r="I28" s="46">
        <f t="shared" si="3"/>
        <v>23651920.539999999</v>
      </c>
      <c r="J28" s="46">
        <f t="shared" si="3"/>
        <v>31347875.309999999</v>
      </c>
      <c r="K28" s="46">
        <f t="shared" si="3"/>
        <v>24736543.149999999</v>
      </c>
      <c r="L28" s="52">
        <f t="shared" si="3"/>
        <v>50155475.939999998</v>
      </c>
      <c r="M28" s="20"/>
      <c r="N28" s="44"/>
      <c r="O28" s="20"/>
      <c r="P28" s="20"/>
      <c r="Q28" s="20"/>
      <c r="R28" s="20"/>
      <c r="S28" s="20"/>
      <c r="T28" s="20"/>
      <c r="U28" s="20"/>
      <c r="V28" s="20"/>
      <c r="W28" s="20"/>
      <c r="X28" s="20"/>
      <c r="Y28" s="20"/>
      <c r="Z28" s="20"/>
      <c r="AA28" s="20"/>
      <c r="AB28" s="20"/>
      <c r="AC28" s="20"/>
      <c r="AD28" s="20"/>
      <c r="AE28" s="20"/>
      <c r="AF28" s="20"/>
      <c r="AG28" s="20"/>
      <c r="AH28" s="20"/>
      <c r="AI28" s="20"/>
    </row>
    <row r="29" spans="1:35" s="45" customFormat="1">
      <c r="A29" s="50"/>
      <c r="B29" s="21"/>
      <c r="C29" s="42"/>
      <c r="D29" s="43"/>
      <c r="E29" s="44"/>
      <c r="F29" s="47"/>
      <c r="G29" s="47"/>
      <c r="H29" s="44"/>
      <c r="I29" s="20"/>
      <c r="J29" s="20"/>
      <c r="K29" s="20"/>
      <c r="L29" s="207"/>
      <c r="M29" s="20"/>
      <c r="N29" s="44"/>
      <c r="O29" s="20"/>
      <c r="P29" s="20"/>
      <c r="Q29" s="20"/>
      <c r="R29" s="20"/>
      <c r="S29" s="20"/>
      <c r="T29" s="20"/>
      <c r="U29" s="20"/>
      <c r="V29" s="20"/>
      <c r="W29" s="20"/>
      <c r="X29" s="20"/>
      <c r="Y29" s="20"/>
      <c r="Z29" s="20"/>
      <c r="AA29" s="20"/>
      <c r="AB29" s="20"/>
      <c r="AC29" s="20"/>
      <c r="AD29" s="20"/>
      <c r="AE29" s="20"/>
      <c r="AF29" s="20"/>
      <c r="AG29" s="20"/>
      <c r="AH29" s="20"/>
      <c r="AI29" s="20"/>
    </row>
    <row r="30" spans="1:35" s="17" customFormat="1">
      <c r="A30" s="48" t="s">
        <v>53</v>
      </c>
      <c r="B30" s="21"/>
      <c r="C30" s="42"/>
      <c r="D30" s="43"/>
      <c r="E30" s="195"/>
      <c r="F30" s="47"/>
      <c r="G30" s="47"/>
      <c r="H30" s="44"/>
      <c r="I30" s="4"/>
      <c r="J30" s="4"/>
      <c r="K30" s="4"/>
      <c r="L30" s="207"/>
      <c r="M30" s="4"/>
      <c r="N30" s="44"/>
      <c r="O30" s="4"/>
      <c r="P30" s="4"/>
      <c r="Q30" s="4"/>
      <c r="R30" s="4"/>
      <c r="S30" s="4"/>
      <c r="T30" s="4"/>
      <c r="U30" s="4"/>
      <c r="V30" s="4"/>
      <c r="W30" s="4"/>
      <c r="X30" s="4"/>
      <c r="Y30" s="4"/>
      <c r="Z30" s="4"/>
      <c r="AA30" s="4"/>
      <c r="AB30" s="4"/>
      <c r="AC30" s="4"/>
      <c r="AD30" s="4"/>
      <c r="AE30" s="4"/>
      <c r="AF30" s="4"/>
      <c r="AG30" s="4"/>
      <c r="AH30" s="4"/>
      <c r="AI30" s="4"/>
    </row>
    <row r="31" spans="1:35" s="17" customFormat="1">
      <c r="A31" s="41" t="s">
        <v>54</v>
      </c>
      <c r="B31" s="21" t="s">
        <v>55</v>
      </c>
      <c r="C31" s="42" t="s">
        <v>81</v>
      </c>
      <c r="D31" s="43">
        <f>'Cuadro 1'!E31</f>
        <v>141640000</v>
      </c>
      <c r="E31" s="43">
        <v>18246879.279999997</v>
      </c>
      <c r="F31" s="44">
        <f t="shared" ref="F31:F32" si="4">D31-E31</f>
        <v>123393120.72</v>
      </c>
      <c r="G31" s="44">
        <v>5571205</v>
      </c>
      <c r="H31" s="44">
        <v>1284414.8700000001</v>
      </c>
      <c r="I31" s="44">
        <v>2065488</v>
      </c>
      <c r="J31" s="44">
        <v>1659081.31</v>
      </c>
      <c r="K31" s="44">
        <v>5525060.7999999998</v>
      </c>
      <c r="L31" s="211">
        <v>416051.9700000002</v>
      </c>
      <c r="M31" s="4"/>
      <c r="N31" s="44"/>
      <c r="O31" s="4"/>
      <c r="P31" s="4"/>
      <c r="Q31" s="4"/>
      <c r="R31" s="4"/>
      <c r="S31" s="4"/>
      <c r="T31" s="4"/>
      <c r="U31" s="4"/>
      <c r="V31" s="4"/>
      <c r="W31" s="4"/>
      <c r="X31" s="4"/>
      <c r="Y31" s="4"/>
      <c r="Z31" s="4"/>
      <c r="AA31" s="4"/>
      <c r="AB31" s="4"/>
      <c r="AC31" s="4"/>
      <c r="AD31" s="4"/>
      <c r="AE31" s="4"/>
      <c r="AF31" s="4"/>
      <c r="AG31" s="4"/>
      <c r="AH31" s="4"/>
      <c r="AI31" s="4"/>
    </row>
    <row r="32" spans="1:35" s="17" customFormat="1" ht="50.4">
      <c r="A32" s="41" t="s">
        <v>58</v>
      </c>
      <c r="B32" s="21" t="s">
        <v>82</v>
      </c>
      <c r="C32" s="42" t="s">
        <v>31</v>
      </c>
      <c r="D32" s="43">
        <v>160000000</v>
      </c>
      <c r="E32" s="43" t="s">
        <v>22</v>
      </c>
      <c r="F32" s="44">
        <f t="shared" si="4"/>
        <v>160000000</v>
      </c>
      <c r="G32" s="44" t="s">
        <v>60</v>
      </c>
      <c r="H32" s="44" t="s">
        <v>22</v>
      </c>
      <c r="I32" s="44" t="s">
        <v>60</v>
      </c>
      <c r="J32" s="44" t="s">
        <v>22</v>
      </c>
      <c r="K32" s="44">
        <v>0</v>
      </c>
      <c r="L32" s="211" t="s">
        <v>22</v>
      </c>
      <c r="M32" s="4"/>
      <c r="N32" s="44"/>
      <c r="O32" s="4"/>
      <c r="P32" s="4"/>
      <c r="Q32" s="4"/>
      <c r="R32" s="4"/>
      <c r="S32" s="4"/>
      <c r="T32" s="4"/>
      <c r="U32" s="4"/>
      <c r="V32" s="4"/>
      <c r="W32" s="4"/>
      <c r="X32" s="4"/>
      <c r="Y32" s="4"/>
      <c r="Z32" s="4"/>
      <c r="AA32" s="4"/>
      <c r="AB32" s="4"/>
      <c r="AC32" s="4"/>
      <c r="AD32" s="4"/>
      <c r="AE32" s="4"/>
      <c r="AF32" s="4"/>
      <c r="AG32" s="4"/>
      <c r="AH32" s="4"/>
      <c r="AI32" s="4"/>
    </row>
    <row r="33" spans="1:35" s="17" customFormat="1" ht="15" customHeight="1">
      <c r="A33" s="41"/>
      <c r="B33" s="21"/>
      <c r="C33" s="42"/>
      <c r="D33" s="46">
        <f>SUM(D31:D32)</f>
        <v>301640000</v>
      </c>
      <c r="E33" s="46">
        <f t="shared" ref="E33:L33" si="5">SUM(E31:E32)</f>
        <v>18246879.279999997</v>
      </c>
      <c r="F33" s="46">
        <f t="shared" si="5"/>
        <v>283393120.72000003</v>
      </c>
      <c r="G33" s="46">
        <f t="shared" si="5"/>
        <v>5571205</v>
      </c>
      <c r="H33" s="46">
        <f t="shared" si="5"/>
        <v>1284414.8700000001</v>
      </c>
      <c r="I33" s="46">
        <f t="shared" si="5"/>
        <v>2065488</v>
      </c>
      <c r="J33" s="46">
        <f t="shared" si="5"/>
        <v>1659081.31</v>
      </c>
      <c r="K33" s="46">
        <f t="shared" si="5"/>
        <v>5525060.7999999998</v>
      </c>
      <c r="L33" s="52">
        <f t="shared" si="5"/>
        <v>416051.9700000002</v>
      </c>
      <c r="M33" s="4"/>
      <c r="N33" s="44"/>
      <c r="O33" s="4"/>
      <c r="P33" s="4"/>
      <c r="Q33" s="4"/>
      <c r="R33" s="4"/>
      <c r="S33" s="4"/>
      <c r="T33" s="4"/>
      <c r="U33" s="4"/>
      <c r="V33" s="4"/>
      <c r="W33" s="4"/>
      <c r="X33" s="4"/>
      <c r="Y33" s="4"/>
      <c r="Z33" s="4"/>
      <c r="AA33" s="4"/>
      <c r="AB33" s="4"/>
      <c r="AC33" s="4"/>
      <c r="AD33" s="4"/>
      <c r="AE33" s="4"/>
      <c r="AF33" s="4"/>
      <c r="AG33" s="4"/>
      <c r="AH33" s="4"/>
      <c r="AI33" s="4"/>
    </row>
    <row r="34" spans="1:35" s="17" customFormat="1">
      <c r="A34" s="41"/>
      <c r="B34" s="21"/>
      <c r="C34" s="42"/>
      <c r="D34" s="46"/>
      <c r="E34" s="46"/>
      <c r="F34" s="46"/>
      <c r="G34" s="46"/>
      <c r="H34" s="44"/>
      <c r="I34" s="4"/>
      <c r="J34" s="4"/>
      <c r="K34" s="4"/>
      <c r="L34" s="207"/>
      <c r="M34" s="4"/>
      <c r="N34" s="44"/>
      <c r="O34" s="4"/>
      <c r="P34" s="4"/>
      <c r="Q34" s="4"/>
      <c r="R34" s="4"/>
      <c r="S34" s="4"/>
      <c r="T34" s="4"/>
      <c r="U34" s="4"/>
      <c r="V34" s="4"/>
      <c r="W34" s="4"/>
      <c r="X34" s="4"/>
      <c r="Y34" s="4"/>
      <c r="Z34" s="4"/>
      <c r="AA34" s="4"/>
      <c r="AB34" s="4"/>
      <c r="AC34" s="4"/>
      <c r="AD34" s="4"/>
      <c r="AE34" s="4"/>
      <c r="AF34" s="4"/>
      <c r="AG34" s="4"/>
      <c r="AH34" s="4"/>
      <c r="AI34" s="4"/>
    </row>
    <row r="35" spans="1:35" s="17" customFormat="1">
      <c r="A35" s="123" t="s">
        <v>61</v>
      </c>
      <c r="B35" s="21"/>
      <c r="C35" s="42"/>
      <c r="D35" s="43"/>
      <c r="E35" s="44"/>
      <c r="F35" s="47"/>
      <c r="G35" s="47"/>
      <c r="H35" s="44"/>
      <c r="I35" s="4"/>
      <c r="J35" s="4"/>
      <c r="K35" s="4"/>
      <c r="L35" s="207"/>
      <c r="M35" s="4"/>
      <c r="N35" s="44"/>
      <c r="O35" s="4"/>
      <c r="P35" s="4"/>
      <c r="Q35" s="4"/>
      <c r="R35" s="4"/>
      <c r="S35" s="4"/>
      <c r="T35" s="4"/>
      <c r="U35" s="4"/>
      <c r="V35" s="4"/>
      <c r="W35" s="4"/>
      <c r="X35" s="4"/>
      <c r="Y35" s="4"/>
      <c r="Z35" s="4"/>
      <c r="AA35" s="4"/>
      <c r="AB35" s="4"/>
      <c r="AC35" s="4"/>
      <c r="AD35" s="4"/>
      <c r="AE35" s="4"/>
      <c r="AF35" s="4"/>
      <c r="AG35" s="4"/>
      <c r="AH35" s="4"/>
      <c r="AI35" s="4"/>
    </row>
    <row r="36" spans="1:35" s="17" customFormat="1" ht="14.4">
      <c r="A36" s="41" t="s">
        <v>62</v>
      </c>
      <c r="B36" s="215" t="s">
        <v>83</v>
      </c>
      <c r="C36" s="16" t="s">
        <v>43</v>
      </c>
      <c r="D36" s="43">
        <f>'Cuadro 1'!E36</f>
        <v>175721722.66919073</v>
      </c>
      <c r="E36" s="43">
        <f>6647326824/'Cuadro 4'!P55</f>
        <v>44941699.844500035</v>
      </c>
      <c r="F36" s="44">
        <f t="shared" ref="F36" si="6">D36-E36</f>
        <v>130780022.8246907</v>
      </c>
      <c r="G36" s="44">
        <v>0</v>
      </c>
      <c r="H36" s="44">
        <v>0</v>
      </c>
      <c r="I36" s="44">
        <f>30848103/'Cuadro 4'!P55</f>
        <v>208559.95537827056</v>
      </c>
      <c r="J36" s="44">
        <f>28295782/'Cuadro 4'!P55</f>
        <v>191304.0497599892</v>
      </c>
      <c r="K36" s="44">
        <f>311994714.626/'Cuadro 4'!P55</f>
        <v>2109355.1120681497</v>
      </c>
      <c r="L36" s="211">
        <f>373291060/'Cuadro 4'!P55</f>
        <v>2523771.6178757353</v>
      </c>
      <c r="M36" s="4"/>
      <c r="N36" s="44"/>
      <c r="O36" s="4"/>
      <c r="P36" s="4"/>
      <c r="Q36" s="4"/>
      <c r="R36" s="4"/>
      <c r="S36" s="4"/>
      <c r="T36" s="4"/>
      <c r="U36" s="4"/>
      <c r="V36" s="4"/>
      <c r="W36" s="4"/>
      <c r="X36" s="4"/>
      <c r="Y36" s="4"/>
      <c r="Z36" s="4"/>
      <c r="AA36" s="4"/>
      <c r="AB36" s="4"/>
      <c r="AC36" s="4"/>
      <c r="AD36" s="4"/>
      <c r="AE36" s="4"/>
      <c r="AF36" s="4"/>
      <c r="AG36" s="4"/>
      <c r="AH36" s="4"/>
      <c r="AI36" s="4"/>
    </row>
    <row r="37" spans="1:35" s="17" customFormat="1">
      <c r="A37" s="41"/>
      <c r="B37" s="21"/>
      <c r="C37" s="42"/>
      <c r="D37" s="46">
        <f t="shared" ref="D37:L37" si="7">SUM(D36:D36)</f>
        <v>175721722.66919073</v>
      </c>
      <c r="E37" s="46">
        <f t="shared" si="7"/>
        <v>44941699.844500035</v>
      </c>
      <c r="F37" s="46">
        <f t="shared" si="7"/>
        <v>130780022.8246907</v>
      </c>
      <c r="G37" s="46">
        <f t="shared" si="7"/>
        <v>0</v>
      </c>
      <c r="H37" s="46">
        <f t="shared" si="7"/>
        <v>0</v>
      </c>
      <c r="I37" s="46">
        <f t="shared" si="7"/>
        <v>208559.95537827056</v>
      </c>
      <c r="J37" s="46">
        <f t="shared" si="7"/>
        <v>191304.0497599892</v>
      </c>
      <c r="K37" s="46">
        <f t="shared" si="7"/>
        <v>2109355.1120681497</v>
      </c>
      <c r="L37" s="52">
        <f t="shared" si="7"/>
        <v>2523771.6178757353</v>
      </c>
      <c r="M37" s="4"/>
      <c r="N37" s="44"/>
      <c r="O37" s="4"/>
      <c r="P37" s="4"/>
      <c r="Q37" s="4"/>
      <c r="R37" s="4"/>
      <c r="S37" s="4"/>
      <c r="T37" s="4"/>
      <c r="U37" s="4"/>
      <c r="V37" s="4"/>
      <c r="W37" s="4"/>
      <c r="X37" s="4"/>
      <c r="Y37" s="4"/>
      <c r="Z37" s="4"/>
      <c r="AA37" s="4"/>
      <c r="AB37" s="4"/>
      <c r="AC37" s="4"/>
      <c r="AD37" s="4"/>
      <c r="AE37" s="4"/>
      <c r="AF37" s="4"/>
      <c r="AG37" s="4"/>
      <c r="AH37" s="4"/>
      <c r="AI37" s="4"/>
    </row>
    <row r="38" spans="1:35" s="17" customFormat="1">
      <c r="A38" s="41"/>
      <c r="B38" s="185"/>
      <c r="C38" s="42"/>
      <c r="D38" s="43"/>
      <c r="E38" s="46"/>
      <c r="F38" s="46"/>
      <c r="G38" s="46"/>
      <c r="H38" s="44"/>
      <c r="I38" s="4"/>
      <c r="J38" s="4"/>
      <c r="K38" s="4"/>
      <c r="L38" s="209"/>
      <c r="M38" s="4"/>
      <c r="N38" s="44"/>
      <c r="O38" s="4"/>
      <c r="P38" s="4"/>
      <c r="Q38" s="4"/>
      <c r="R38" s="4"/>
      <c r="S38" s="4"/>
      <c r="T38" s="4"/>
      <c r="U38" s="4"/>
      <c r="V38" s="4"/>
      <c r="W38" s="4"/>
      <c r="X38" s="4"/>
      <c r="Y38" s="4"/>
      <c r="Z38" s="4"/>
      <c r="AA38" s="4"/>
      <c r="AB38" s="4"/>
      <c r="AC38" s="4"/>
      <c r="AD38" s="4"/>
      <c r="AE38" s="4"/>
      <c r="AF38" s="4"/>
      <c r="AG38" s="4"/>
      <c r="AH38" s="4"/>
      <c r="AI38" s="4"/>
    </row>
    <row r="39" spans="1:35" s="17" customFormat="1" ht="13.2" thickBot="1">
      <c r="A39" s="53" t="s">
        <v>63</v>
      </c>
      <c r="B39" s="54"/>
      <c r="C39" s="55"/>
      <c r="D39" s="56">
        <f>D17+D28+D33+D37</f>
        <v>3316737274.0591908</v>
      </c>
      <c r="E39" s="56">
        <f t="shared" ref="E39:L39" si="8">E17+E28+E33+E37</f>
        <v>1394445039.5945001</v>
      </c>
      <c r="F39" s="56">
        <f t="shared" si="8"/>
        <v>1922292234.4646907</v>
      </c>
      <c r="G39" s="56">
        <f t="shared" si="8"/>
        <v>52306739.435000002</v>
      </c>
      <c r="H39" s="56">
        <f t="shared" si="8"/>
        <v>60505129.369999997</v>
      </c>
      <c r="I39" s="56">
        <f t="shared" si="8"/>
        <v>120937361.91533825</v>
      </c>
      <c r="J39" s="56">
        <f t="shared" si="8"/>
        <v>58198260.669759996</v>
      </c>
      <c r="K39" s="56">
        <f t="shared" si="8"/>
        <v>61689210.594164588</v>
      </c>
      <c r="L39" s="57">
        <f t="shared" si="8"/>
        <v>321170134.82787579</v>
      </c>
      <c r="M39" s="4"/>
      <c r="N39" s="44"/>
      <c r="O39" s="4"/>
      <c r="P39" s="4"/>
      <c r="Q39" s="4"/>
      <c r="R39" s="4"/>
      <c r="S39" s="4"/>
      <c r="T39" s="4"/>
      <c r="U39" s="4"/>
      <c r="V39" s="4"/>
      <c r="W39" s="4"/>
      <c r="X39" s="4"/>
      <c r="Y39" s="4"/>
      <c r="Z39" s="4"/>
      <c r="AA39" s="4"/>
      <c r="AB39" s="4"/>
      <c r="AC39" s="4"/>
      <c r="AD39" s="4"/>
      <c r="AE39" s="4"/>
      <c r="AF39" s="4"/>
      <c r="AG39" s="4"/>
      <c r="AH39" s="4"/>
      <c r="AI39" s="4"/>
    </row>
    <row r="40" spans="1:35" s="17" customFormat="1">
      <c r="A40" s="58"/>
      <c r="B40" s="59"/>
      <c r="D40" s="60"/>
      <c r="E40" s="60"/>
      <c r="F40" s="60"/>
      <c r="G40" s="60"/>
      <c r="H40" s="212"/>
      <c r="I40" s="4"/>
      <c r="J40" s="4"/>
      <c r="K40" s="4"/>
      <c r="L40" s="88"/>
      <c r="M40" s="4"/>
      <c r="N40" s="4"/>
      <c r="O40" s="4"/>
      <c r="P40" s="4"/>
      <c r="Q40" s="4"/>
      <c r="R40" s="4"/>
      <c r="S40" s="4"/>
      <c r="T40" s="4"/>
      <c r="U40" s="4"/>
      <c r="V40" s="4"/>
      <c r="W40" s="4"/>
      <c r="X40" s="4"/>
      <c r="Y40" s="4"/>
      <c r="Z40" s="4"/>
      <c r="AA40" s="4"/>
      <c r="AB40" s="4"/>
      <c r="AC40" s="4"/>
      <c r="AD40" s="4"/>
      <c r="AE40" s="4"/>
      <c r="AF40" s="4"/>
      <c r="AG40" s="4"/>
      <c r="AH40" s="4"/>
      <c r="AI40" s="4"/>
    </row>
    <row r="41" spans="1:35" s="17" customFormat="1">
      <c r="A41" s="45" t="s">
        <v>159</v>
      </c>
      <c r="B41" s="45"/>
      <c r="C41" s="45"/>
      <c r="F41" s="61"/>
      <c r="I41" s="4"/>
      <c r="J41" s="4"/>
      <c r="K41" s="4"/>
      <c r="L41" s="88"/>
      <c r="M41" s="4"/>
      <c r="N41" s="4"/>
      <c r="O41" s="4"/>
      <c r="P41" s="4"/>
      <c r="Q41" s="4"/>
      <c r="R41" s="4"/>
      <c r="S41" s="4"/>
      <c r="T41" s="4"/>
      <c r="U41" s="4"/>
      <c r="V41" s="4"/>
      <c r="W41" s="4"/>
      <c r="X41" s="4"/>
      <c r="Y41" s="4"/>
      <c r="Z41" s="4"/>
      <c r="AA41" s="4"/>
      <c r="AB41" s="4"/>
      <c r="AC41" s="4"/>
      <c r="AD41" s="4"/>
      <c r="AE41" s="4"/>
      <c r="AF41" s="4"/>
      <c r="AG41" s="4"/>
      <c r="AH41" s="4"/>
      <c r="AI41" s="4"/>
    </row>
    <row r="42" spans="1:35" s="17" customFormat="1">
      <c r="D42" s="61"/>
      <c r="I42" s="4"/>
      <c r="J42" s="4"/>
      <c r="K42" s="4"/>
      <c r="L42" s="88"/>
      <c r="M42" s="4"/>
      <c r="N42" s="4"/>
      <c r="O42" s="4"/>
      <c r="P42" s="4"/>
      <c r="Q42" s="4"/>
      <c r="R42" s="4"/>
      <c r="S42" s="4"/>
      <c r="T42" s="4"/>
      <c r="U42" s="4"/>
      <c r="V42" s="4"/>
      <c r="W42" s="4"/>
      <c r="X42" s="4"/>
      <c r="Y42" s="4"/>
      <c r="Z42" s="4"/>
      <c r="AA42" s="4"/>
      <c r="AB42" s="4"/>
      <c r="AC42" s="4"/>
      <c r="AD42" s="4"/>
      <c r="AE42" s="4"/>
      <c r="AF42" s="4"/>
      <c r="AG42" s="4"/>
      <c r="AH42" s="4"/>
      <c r="AI42" s="4"/>
    </row>
    <row r="43" spans="1:35" s="17" customFormat="1" ht="15.6" customHeight="1">
      <c r="A43" s="251" t="s">
        <v>157</v>
      </c>
      <c r="B43" s="62"/>
      <c r="C43" s="63"/>
      <c r="D43" s="63"/>
      <c r="E43" s="63"/>
      <c r="F43" s="86"/>
      <c r="G43" s="63"/>
      <c r="H43" s="63"/>
      <c r="I43" s="4"/>
      <c r="J43" s="4"/>
      <c r="K43" s="4"/>
      <c r="L43" s="88"/>
      <c r="M43" s="4"/>
      <c r="N43" s="4"/>
      <c r="O43" s="4"/>
      <c r="P43" s="4"/>
      <c r="Q43" s="4"/>
      <c r="R43" s="4"/>
      <c r="S43" s="4"/>
      <c r="T43" s="4"/>
      <c r="U43" s="4"/>
      <c r="V43" s="4"/>
      <c r="W43" s="4"/>
      <c r="X43" s="4"/>
      <c r="Y43" s="4"/>
      <c r="Z43" s="4"/>
      <c r="AA43" s="4"/>
      <c r="AB43" s="4"/>
      <c r="AC43" s="4"/>
      <c r="AD43" s="4"/>
      <c r="AE43" s="4"/>
      <c r="AF43" s="4"/>
      <c r="AG43" s="4"/>
      <c r="AH43" s="4"/>
      <c r="AI43" s="4"/>
    </row>
    <row r="44" spans="1:35" s="30" customFormat="1" ht="24.6" customHeight="1">
      <c r="A44" s="224" t="s">
        <v>153</v>
      </c>
      <c r="B44" s="225"/>
      <c r="C44" s="87"/>
      <c r="D44" s="87"/>
      <c r="E44" s="87"/>
      <c r="F44" s="87"/>
      <c r="G44" s="87"/>
      <c r="H44" s="87"/>
    </row>
    <row r="45" spans="1:35" s="30" customFormat="1" ht="24.6" customHeight="1">
      <c r="A45" s="224" t="s">
        <v>128</v>
      </c>
      <c r="B45" s="225"/>
      <c r="C45" s="87"/>
      <c r="D45" s="87"/>
      <c r="E45" s="87"/>
      <c r="F45" s="87"/>
      <c r="G45" s="87"/>
      <c r="H45" s="87"/>
    </row>
    <row r="46" spans="1:35" s="17" customFormat="1" ht="24.6" customHeight="1">
      <c r="A46" s="22" t="s">
        <v>84</v>
      </c>
      <c r="B46" s="21"/>
      <c r="C46" s="21"/>
      <c r="D46" s="21"/>
      <c r="E46" s="21"/>
      <c r="F46" s="21"/>
      <c r="G46" s="21"/>
      <c r="H46" s="21"/>
      <c r="J46" s="4"/>
      <c r="K46" s="4"/>
      <c r="L46" s="4"/>
      <c r="M46" s="4"/>
      <c r="N46" s="4"/>
      <c r="O46" s="4"/>
      <c r="P46" s="4"/>
      <c r="Q46" s="4"/>
      <c r="R46" s="4"/>
      <c r="S46" s="4"/>
      <c r="T46" s="4"/>
      <c r="U46" s="4"/>
      <c r="V46" s="4"/>
      <c r="W46" s="4"/>
      <c r="X46" s="4"/>
      <c r="Y46" s="4"/>
      <c r="Z46" s="4"/>
      <c r="AA46" s="4"/>
      <c r="AB46" s="4"/>
      <c r="AC46" s="4"/>
      <c r="AD46" s="4"/>
      <c r="AE46" s="4"/>
      <c r="AF46" s="4"/>
      <c r="AG46" s="4"/>
      <c r="AH46" s="4"/>
      <c r="AI46" s="4"/>
    </row>
    <row r="47" spans="1:35" s="17" customFormat="1" ht="28.95" customHeight="1">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row>
    <row r="48" spans="1:35" s="4" customFormat="1" ht="21.6" customHeight="1">
      <c r="A48" s="255" t="s">
        <v>158</v>
      </c>
      <c r="B48" s="65"/>
      <c r="C48" s="63"/>
      <c r="D48" s="63"/>
      <c r="E48" s="63"/>
      <c r="F48" s="63"/>
      <c r="G48" s="63"/>
      <c r="H48" s="63"/>
    </row>
    <row r="49" spans="1:35" s="17" customFormat="1" ht="31.2" customHeight="1">
      <c r="A49" s="256" t="s">
        <v>151</v>
      </c>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row>
    <row r="50" spans="1:35" s="17" customFormat="1">
      <c r="A50" s="256" t="s">
        <v>152</v>
      </c>
      <c r="B50" s="2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row>
  </sheetData>
  <sheetProtection algorithmName="SHA-512" hashValue="jIIiVdEKNgnkv09AeZZCgG1ucR2PChdqrBB8VrPwGIzgnegyPAzu++1ZzZOW382SGqPI66OFlKnZ0SRPxDOCSg==" saltValue="EP7GK++7NT1Ugna9D1ROcg==" spinCount="100000" sheet="1" objects="1" scenarios="1"/>
  <mergeCells count="16">
    <mergeCell ref="A2:L2"/>
    <mergeCell ref="A3:L3"/>
    <mergeCell ref="I7:J7"/>
    <mergeCell ref="K7:L7"/>
    <mergeCell ref="C20:C21"/>
    <mergeCell ref="A4:L4"/>
    <mergeCell ref="A5:L5"/>
    <mergeCell ref="A6:H6"/>
    <mergeCell ref="A7:A8"/>
    <mergeCell ref="B7:B8"/>
    <mergeCell ref="C7:C8"/>
    <mergeCell ref="D7:D8"/>
    <mergeCell ref="E7:E8"/>
    <mergeCell ref="G7:H7"/>
    <mergeCell ref="F7:F8"/>
    <mergeCell ref="B20:B21"/>
  </mergeCells>
  <printOptions horizontalCentered="1" verticalCentered="1"/>
  <pageMargins left="0.15748031496062992" right="0.15748031496062992" top="0.15748031496062992" bottom="0.39370078740157483" header="0" footer="0.39370078740157483"/>
  <pageSetup scale="41" orientation="landscape" r:id="rId1"/>
  <headerFooter alignWithMargins="0"/>
  <ignoredErrors>
    <ignoredError sqref="A8:C8 A7 C35 C17:C19 C11:D12 C36:C38 D35 C23:D23 C28 D25:D26 C10:D10 C33 C29:D30 D31 D18:D19 C39 D15 C20:C22 D20:D22 D36:D38 D14 D13 D24"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L49"/>
  <sheetViews>
    <sheetView showGridLines="0" zoomScaleNormal="100" workbookViewId="0">
      <selection activeCell="B10" sqref="B10"/>
    </sheetView>
  </sheetViews>
  <sheetFormatPr baseColWidth="10" defaultColWidth="11" defaultRowHeight="12.6"/>
  <cols>
    <col min="1" max="1" width="28.88671875" style="89" customWidth="1"/>
    <col min="2" max="2" width="56.33203125" style="89" customWidth="1"/>
    <col min="3" max="3" width="14.77734375" style="28" customWidth="1"/>
    <col min="4" max="4" width="26.6640625" style="28" customWidth="1"/>
    <col min="5" max="5" width="23.109375" style="28" customWidth="1"/>
    <col min="6" max="6" width="24.6640625" style="90" customWidth="1"/>
    <col min="7" max="7" width="21.33203125" style="28" bestFit="1" customWidth="1"/>
    <col min="8" max="8" width="27.33203125" style="28" customWidth="1"/>
    <col min="9" max="9" width="23.44140625" style="28" customWidth="1"/>
    <col min="10" max="10" width="19.77734375" style="28" customWidth="1"/>
    <col min="11" max="11" width="20.33203125" style="28" bestFit="1" customWidth="1"/>
    <col min="12" max="16384" width="11" style="28"/>
  </cols>
  <sheetData>
    <row r="2" spans="1:11">
      <c r="A2" s="289" t="s">
        <v>85</v>
      </c>
      <c r="B2" s="289"/>
      <c r="C2" s="289"/>
      <c r="D2" s="289"/>
      <c r="E2" s="289"/>
      <c r="F2" s="289"/>
      <c r="G2" s="289"/>
      <c r="H2" s="289"/>
      <c r="I2" s="289"/>
      <c r="J2" s="289"/>
      <c r="K2" s="289"/>
    </row>
    <row r="3" spans="1:11" s="30" customFormat="1">
      <c r="A3" s="280" t="s">
        <v>154</v>
      </c>
      <c r="B3" s="280"/>
      <c r="C3" s="280"/>
      <c r="D3" s="280"/>
      <c r="E3" s="280"/>
      <c r="F3" s="280"/>
      <c r="G3" s="280"/>
      <c r="H3" s="280"/>
      <c r="I3" s="280"/>
      <c r="J3" s="280"/>
      <c r="K3" s="280"/>
    </row>
    <row r="4" spans="1:11" ht="15" customHeight="1">
      <c r="A4" s="290" t="s">
        <v>10</v>
      </c>
      <c r="B4" s="290"/>
      <c r="C4" s="290"/>
      <c r="D4" s="290"/>
      <c r="E4" s="290"/>
      <c r="F4" s="290"/>
      <c r="G4" s="290"/>
      <c r="H4" s="290"/>
      <c r="I4" s="290"/>
      <c r="J4" s="290"/>
      <c r="K4" s="290"/>
    </row>
    <row r="5" spans="1:11" ht="12" customHeight="1">
      <c r="A5" s="291" t="str">
        <f>'Cuadro 1'!A5:L5</f>
        <v>Al 30/9/2025</v>
      </c>
      <c r="B5" s="289"/>
      <c r="C5" s="289"/>
      <c r="D5" s="289"/>
      <c r="E5" s="289"/>
      <c r="F5" s="289"/>
      <c r="G5" s="289"/>
      <c r="H5" s="289"/>
      <c r="I5" s="289"/>
      <c r="J5" s="289"/>
      <c r="K5" s="289"/>
    </row>
    <row r="6" spans="1:11" ht="12" customHeight="1" thickBot="1">
      <c r="A6" s="68"/>
      <c r="B6" s="69"/>
      <c r="C6" s="69"/>
      <c r="D6" s="69"/>
      <c r="E6" s="69"/>
      <c r="F6" s="70"/>
      <c r="G6" s="69"/>
      <c r="H6" s="69"/>
      <c r="I6" s="67"/>
      <c r="J6" s="67"/>
      <c r="K6" s="67"/>
    </row>
    <row r="7" spans="1:11" s="71" customFormat="1" ht="12.75" customHeight="1" thickBot="1">
      <c r="A7" s="284" t="s">
        <v>11</v>
      </c>
      <c r="B7" s="286" t="s">
        <v>119</v>
      </c>
      <c r="C7" s="284" t="s">
        <v>129</v>
      </c>
      <c r="D7" s="286" t="s">
        <v>12</v>
      </c>
      <c r="E7" s="292" t="s">
        <v>155</v>
      </c>
      <c r="F7" s="293"/>
      <c r="G7" s="293"/>
      <c r="H7" s="293"/>
      <c r="I7" s="294" t="s">
        <v>86</v>
      </c>
      <c r="J7" s="295"/>
      <c r="K7" s="296"/>
    </row>
    <row r="8" spans="1:11" s="71" customFormat="1" ht="83.25" customHeight="1" thickBot="1">
      <c r="A8" s="285"/>
      <c r="B8" s="287"/>
      <c r="C8" s="285"/>
      <c r="D8" s="287"/>
      <c r="E8" s="35" t="s">
        <v>87</v>
      </c>
      <c r="F8" s="35" t="s">
        <v>88</v>
      </c>
      <c r="G8" s="35" t="s">
        <v>89</v>
      </c>
      <c r="H8" s="35" t="s">
        <v>90</v>
      </c>
      <c r="I8" s="34" t="s">
        <v>130</v>
      </c>
      <c r="J8" s="35" t="s">
        <v>91</v>
      </c>
      <c r="K8" s="35" t="s">
        <v>92</v>
      </c>
    </row>
    <row r="9" spans="1:11" s="31" customFormat="1">
      <c r="A9" s="37"/>
      <c r="B9" s="38"/>
      <c r="C9" s="39"/>
      <c r="D9" s="39"/>
      <c r="E9" s="39"/>
      <c r="F9" s="72"/>
      <c r="G9" s="38"/>
      <c r="H9" s="38"/>
      <c r="I9" s="73"/>
      <c r="J9" s="73"/>
      <c r="K9" s="74"/>
    </row>
    <row r="10" spans="1:11" s="31" customFormat="1" ht="16.5" customHeight="1">
      <c r="A10" s="75" t="s">
        <v>19</v>
      </c>
      <c r="B10" s="181"/>
      <c r="C10" s="183"/>
      <c r="D10" s="183"/>
      <c r="E10" s="183"/>
      <c r="F10" s="186"/>
      <c r="G10" s="187"/>
      <c r="H10" s="76"/>
      <c r="I10" s="76"/>
      <c r="J10" s="76"/>
      <c r="K10" s="77"/>
    </row>
    <row r="11" spans="1:11" s="17" customFormat="1" ht="25.2">
      <c r="A11" s="113">
        <v>2129</v>
      </c>
      <c r="B11" s="21" t="s">
        <v>93</v>
      </c>
      <c r="C11" s="42" t="s">
        <v>76</v>
      </c>
      <c r="D11" s="43">
        <f>'Cuadro 1'!E11</f>
        <v>130000000</v>
      </c>
      <c r="E11" s="43">
        <v>30196728</v>
      </c>
      <c r="F11" s="43">
        <v>48738382.381846115</v>
      </c>
      <c r="G11" s="43">
        <v>18286017.295305461</v>
      </c>
      <c r="H11" s="43">
        <f t="shared" ref="H11:H15" si="0">F11-G11</f>
        <v>30452365.086540654</v>
      </c>
      <c r="I11" s="43">
        <f>1700000*'Cuadro 4'!P56</f>
        <v>1991890</v>
      </c>
      <c r="J11" s="43">
        <f>1700000*'Cuadro 4'!P56</f>
        <v>1991890</v>
      </c>
      <c r="K11" s="79">
        <f>I11-J11</f>
        <v>0</v>
      </c>
    </row>
    <row r="12" spans="1:11" s="17" customFormat="1" ht="37.799999999999997">
      <c r="A12" s="113">
        <v>2164</v>
      </c>
      <c r="B12" s="21" t="s">
        <v>23</v>
      </c>
      <c r="C12" s="42" t="s">
        <v>76</v>
      </c>
      <c r="D12" s="43">
        <f>'Cuadro 1'!E12</f>
        <v>154562390.28999999</v>
      </c>
      <c r="E12" s="43">
        <v>31304243.059999999</v>
      </c>
      <c r="F12" s="43">
        <v>29441864</v>
      </c>
      <c r="G12" s="43">
        <v>6927309.1799999997</v>
      </c>
      <c r="H12" s="43">
        <f t="shared" si="0"/>
        <v>22514554.82</v>
      </c>
      <c r="I12" s="43" t="s">
        <v>22</v>
      </c>
      <c r="J12" s="43" t="s">
        <v>22</v>
      </c>
      <c r="K12" s="79" t="s">
        <v>94</v>
      </c>
    </row>
    <row r="13" spans="1:11" s="45" customFormat="1" ht="41.4" customHeight="1">
      <c r="A13" s="113" t="s">
        <v>24</v>
      </c>
      <c r="B13" s="21" t="s">
        <v>122</v>
      </c>
      <c r="C13" s="42" t="s">
        <v>76</v>
      </c>
      <c r="D13" s="43">
        <f>'Cuadro 1'!E13</f>
        <v>111128810</v>
      </c>
      <c r="E13" s="43">
        <v>28734720</v>
      </c>
      <c r="F13" s="43">
        <v>35574468</v>
      </c>
      <c r="G13" s="43">
        <v>6219760.9034561301</v>
      </c>
      <c r="H13" s="43">
        <f t="shared" si="0"/>
        <v>29354707.096543871</v>
      </c>
      <c r="I13" s="43" t="s">
        <v>22</v>
      </c>
      <c r="J13" s="43" t="s">
        <v>22</v>
      </c>
      <c r="K13" s="79" t="s">
        <v>22</v>
      </c>
    </row>
    <row r="14" spans="1:11" s="45" customFormat="1" ht="27">
      <c r="A14" s="113">
        <v>2198</v>
      </c>
      <c r="B14" s="21" t="s">
        <v>95</v>
      </c>
      <c r="C14" s="216" t="s">
        <v>77</v>
      </c>
      <c r="D14" s="43">
        <f>'Cuadro 1'!E14</f>
        <v>55080000</v>
      </c>
      <c r="E14" s="43">
        <v>1610800</v>
      </c>
      <c r="F14" s="43">
        <v>14377442.396935761</v>
      </c>
      <c r="G14" s="43">
        <v>2254285.0011293101</v>
      </c>
      <c r="H14" s="43">
        <f t="shared" si="0"/>
        <v>12123157.39580645</v>
      </c>
      <c r="I14" s="43" t="s">
        <v>22</v>
      </c>
      <c r="J14" s="43" t="s">
        <v>22</v>
      </c>
      <c r="K14" s="79" t="s">
        <v>22</v>
      </c>
    </row>
    <row r="15" spans="1:11" s="45" customFormat="1" ht="36.6" customHeight="1">
      <c r="A15" s="113">
        <v>2220</v>
      </c>
      <c r="B15" s="21" t="s">
        <v>78</v>
      </c>
      <c r="C15" s="216" t="s">
        <v>29</v>
      </c>
      <c r="D15" s="43">
        <v>425000000</v>
      </c>
      <c r="E15" s="43">
        <v>32778600</v>
      </c>
      <c r="F15" s="43">
        <v>248842394.80000001</v>
      </c>
      <c r="G15" s="43">
        <v>14414687</v>
      </c>
      <c r="H15" s="43">
        <f t="shared" si="0"/>
        <v>234427707.80000001</v>
      </c>
      <c r="I15" s="43" t="s">
        <v>22</v>
      </c>
      <c r="J15" s="43" t="s">
        <v>22</v>
      </c>
      <c r="K15" s="79" t="s">
        <v>22</v>
      </c>
    </row>
    <row r="16" spans="1:11" s="45" customFormat="1" ht="36.6" customHeight="1">
      <c r="A16" s="41">
        <v>2317</v>
      </c>
      <c r="B16" s="21" t="s">
        <v>30</v>
      </c>
      <c r="C16" s="216" t="s">
        <v>96</v>
      </c>
      <c r="D16" s="43">
        <v>700000000</v>
      </c>
      <c r="E16" s="43" t="s">
        <v>22</v>
      </c>
      <c r="F16" s="43" t="s">
        <v>22</v>
      </c>
      <c r="G16" s="43" t="s">
        <v>22</v>
      </c>
      <c r="H16" s="43" t="s">
        <v>22</v>
      </c>
      <c r="I16" s="43" t="s">
        <v>22</v>
      </c>
      <c r="J16" s="43" t="s">
        <v>22</v>
      </c>
      <c r="K16" s="79" t="s">
        <v>22</v>
      </c>
    </row>
    <row r="17" spans="1:11" s="45" customFormat="1">
      <c r="A17" s="14"/>
      <c r="B17" s="21"/>
      <c r="C17" s="184"/>
      <c r="D17" s="46">
        <f t="shared" ref="D17:K17" si="1">SUM(D11:D16)</f>
        <v>1575771200.29</v>
      </c>
      <c r="E17" s="46">
        <f t="shared" si="1"/>
        <v>124625091.06</v>
      </c>
      <c r="F17" s="46">
        <f t="shared" si="1"/>
        <v>376974551.5787819</v>
      </c>
      <c r="G17" s="46">
        <f t="shared" si="1"/>
        <v>48102059.379890896</v>
      </c>
      <c r="H17" s="46">
        <f t="shared" si="1"/>
        <v>328872492.19889098</v>
      </c>
      <c r="I17" s="46">
        <f t="shared" si="1"/>
        <v>1991890</v>
      </c>
      <c r="J17" s="46">
        <f t="shared" si="1"/>
        <v>1991890</v>
      </c>
      <c r="K17" s="52">
        <f t="shared" si="1"/>
        <v>0</v>
      </c>
    </row>
    <row r="18" spans="1:11" s="45" customFormat="1">
      <c r="A18" s="41"/>
      <c r="B18" s="21"/>
      <c r="C18" s="42"/>
      <c r="D18" s="43"/>
      <c r="E18" s="46"/>
      <c r="F18" s="46"/>
      <c r="G18" s="46"/>
      <c r="H18" s="46"/>
      <c r="I18" s="46"/>
      <c r="J18" s="46"/>
      <c r="K18" s="52"/>
    </row>
    <row r="19" spans="1:11" s="17" customFormat="1">
      <c r="A19" s="41" t="s">
        <v>32</v>
      </c>
      <c r="B19" s="21"/>
      <c r="C19" s="42"/>
      <c r="D19" s="43"/>
      <c r="E19" s="43"/>
      <c r="F19" s="43"/>
      <c r="G19" s="43"/>
      <c r="H19" s="43"/>
      <c r="I19" s="43"/>
      <c r="J19" s="80"/>
      <c r="K19" s="79"/>
    </row>
    <row r="20" spans="1:11" s="17" customFormat="1">
      <c r="A20" s="41" t="s">
        <v>33</v>
      </c>
      <c r="B20" s="297" t="s">
        <v>34</v>
      </c>
      <c r="C20" s="277" t="s">
        <v>35</v>
      </c>
      <c r="D20" s="43">
        <f>'Cuadro 1'!E20</f>
        <v>400000000</v>
      </c>
      <c r="E20" s="43" t="s">
        <v>22</v>
      </c>
      <c r="F20" s="43" t="s">
        <v>22</v>
      </c>
      <c r="G20" s="43" t="s">
        <v>22</v>
      </c>
      <c r="H20" s="43" t="s">
        <v>22</v>
      </c>
      <c r="I20" s="43" t="s">
        <v>22</v>
      </c>
      <c r="J20" s="43" t="s">
        <v>22</v>
      </c>
      <c r="K20" s="79" t="s">
        <v>22</v>
      </c>
    </row>
    <row r="21" spans="1:11" s="17" customFormat="1">
      <c r="A21" s="49" t="s">
        <v>36</v>
      </c>
      <c r="B21" s="297"/>
      <c r="C21" s="277"/>
      <c r="D21" s="43">
        <f>'Cuadro 1'!E21</f>
        <v>50000000</v>
      </c>
      <c r="E21" s="43" t="s">
        <v>22</v>
      </c>
      <c r="F21" s="43" t="s">
        <v>22</v>
      </c>
      <c r="G21" s="43" t="s">
        <v>22</v>
      </c>
      <c r="H21" s="43" t="s">
        <v>22</v>
      </c>
      <c r="I21" s="43" t="s">
        <v>22</v>
      </c>
      <c r="J21" s="43" t="s">
        <v>22</v>
      </c>
      <c r="K21" s="79" t="s">
        <v>22</v>
      </c>
    </row>
    <row r="22" spans="1:11" s="17" customFormat="1" ht="14.4">
      <c r="A22" s="49" t="s">
        <v>37</v>
      </c>
      <c r="B22" s="21" t="s">
        <v>97</v>
      </c>
      <c r="C22" s="42" t="s">
        <v>38</v>
      </c>
      <c r="D22" s="43">
        <f>'Cuadro 1'!E22</f>
        <v>100000000</v>
      </c>
      <c r="E22" s="43" t="s">
        <v>22</v>
      </c>
      <c r="F22" s="43">
        <v>17601851.43</v>
      </c>
      <c r="G22" s="43">
        <v>16665310.02</v>
      </c>
      <c r="H22" s="43">
        <f t="shared" ref="H22:H25" si="2">F22-G22</f>
        <v>936541.41000000015</v>
      </c>
      <c r="I22" s="43" t="s">
        <v>22</v>
      </c>
      <c r="J22" s="43" t="s">
        <v>22</v>
      </c>
      <c r="K22" s="79" t="s">
        <v>22</v>
      </c>
    </row>
    <row r="23" spans="1:11" s="45" customFormat="1">
      <c r="A23" s="41" t="s">
        <v>39</v>
      </c>
      <c r="B23" s="21" t="s">
        <v>40</v>
      </c>
      <c r="C23" s="42" t="s">
        <v>35</v>
      </c>
      <c r="D23" s="43">
        <f>'Cuadro 1'!E23</f>
        <v>144036000</v>
      </c>
      <c r="E23" s="43">
        <v>8000000</v>
      </c>
      <c r="F23" s="78">
        <v>10627755</v>
      </c>
      <c r="G23" s="43">
        <v>8921918.3399999999</v>
      </c>
      <c r="H23" s="43">
        <f t="shared" si="2"/>
        <v>1705836.6600000001</v>
      </c>
      <c r="I23" s="43" t="s">
        <v>22</v>
      </c>
      <c r="J23" s="43" t="s">
        <v>22</v>
      </c>
      <c r="K23" s="79" t="s">
        <v>22</v>
      </c>
    </row>
    <row r="24" spans="1:11" s="17" customFormat="1" ht="24.75" customHeight="1">
      <c r="A24" s="41" t="s">
        <v>41</v>
      </c>
      <c r="B24" s="21" t="s">
        <v>42</v>
      </c>
      <c r="C24" s="42" t="s">
        <v>43</v>
      </c>
      <c r="D24" s="43">
        <f>'Cuadro 1'!E24</f>
        <v>119568351.09999999</v>
      </c>
      <c r="E24" s="43">
        <v>91700000</v>
      </c>
      <c r="F24" s="43">
        <v>62031971.009999998</v>
      </c>
      <c r="G24" s="43">
        <v>62031971.009999998</v>
      </c>
      <c r="H24" s="43">
        <f t="shared" si="2"/>
        <v>0</v>
      </c>
      <c r="I24" s="43" t="s">
        <v>22</v>
      </c>
      <c r="J24" s="43" t="s">
        <v>22</v>
      </c>
      <c r="K24" s="79" t="s">
        <v>22</v>
      </c>
    </row>
    <row r="25" spans="1:11" s="17" customFormat="1" ht="24.75" customHeight="1">
      <c r="A25" s="41" t="s">
        <v>45</v>
      </c>
      <c r="B25" s="21" t="s">
        <v>46</v>
      </c>
      <c r="C25" s="42" t="s">
        <v>52</v>
      </c>
      <c r="D25" s="43">
        <f>'Cuadro 1'!E25</f>
        <v>125000000</v>
      </c>
      <c r="E25" s="43">
        <v>53000000</v>
      </c>
      <c r="F25" s="43">
        <v>70647917.219999999</v>
      </c>
      <c r="G25" s="43">
        <v>39647917.219999999</v>
      </c>
      <c r="H25" s="43">
        <f t="shared" si="2"/>
        <v>31000000</v>
      </c>
      <c r="I25" s="43" t="s">
        <v>22</v>
      </c>
      <c r="J25" s="43" t="s">
        <v>22</v>
      </c>
      <c r="K25" s="79" t="s">
        <v>22</v>
      </c>
    </row>
    <row r="26" spans="1:11" s="17" customFormat="1" ht="24.75" customHeight="1">
      <c r="A26" s="41" t="s">
        <v>47</v>
      </c>
      <c r="B26" s="21" t="s">
        <v>48</v>
      </c>
      <c r="C26" s="42" t="s">
        <v>49</v>
      </c>
      <c r="D26" s="43">
        <f>'Cuadro 1'!E26</f>
        <v>100000000</v>
      </c>
      <c r="E26" s="43" t="s">
        <v>22</v>
      </c>
      <c r="F26" s="43" t="s">
        <v>22</v>
      </c>
      <c r="G26" s="43" t="s">
        <v>22</v>
      </c>
      <c r="H26" s="43" t="s">
        <v>22</v>
      </c>
      <c r="I26" s="43" t="s">
        <v>22</v>
      </c>
      <c r="J26" s="43" t="s">
        <v>22</v>
      </c>
      <c r="K26" s="79" t="s">
        <v>22</v>
      </c>
    </row>
    <row r="27" spans="1:11" s="17" customFormat="1" ht="24.75" customHeight="1">
      <c r="A27" s="41" t="s">
        <v>50</v>
      </c>
      <c r="B27" s="21" t="s">
        <v>51</v>
      </c>
      <c r="C27" s="42" t="s">
        <v>52</v>
      </c>
      <c r="D27" s="43">
        <v>225000000</v>
      </c>
      <c r="E27" s="43" t="s">
        <v>22</v>
      </c>
      <c r="F27" s="43" t="s">
        <v>22</v>
      </c>
      <c r="G27" s="43" t="s">
        <v>22</v>
      </c>
      <c r="H27" s="43" t="s">
        <v>22</v>
      </c>
      <c r="I27" s="43" t="s">
        <v>22</v>
      </c>
      <c r="J27" s="43" t="s">
        <v>22</v>
      </c>
      <c r="K27" s="79" t="s">
        <v>22</v>
      </c>
    </row>
    <row r="28" spans="1:11" s="17" customFormat="1" ht="16.5" customHeight="1">
      <c r="A28" s="48"/>
      <c r="B28" s="21"/>
      <c r="C28" s="42"/>
      <c r="D28" s="46">
        <f t="shared" ref="D28:K28" si="3">SUM(D20:D27)</f>
        <v>1263604351.0999999</v>
      </c>
      <c r="E28" s="46">
        <f t="shared" si="3"/>
        <v>152700000</v>
      </c>
      <c r="F28" s="46">
        <f t="shared" si="3"/>
        <v>160909494.66</v>
      </c>
      <c r="G28" s="46">
        <f t="shared" si="3"/>
        <v>127267116.59</v>
      </c>
      <c r="H28" s="46">
        <f t="shared" si="3"/>
        <v>33642378.07</v>
      </c>
      <c r="I28" s="46">
        <f t="shared" si="3"/>
        <v>0</v>
      </c>
      <c r="J28" s="46">
        <f t="shared" si="3"/>
        <v>0</v>
      </c>
      <c r="K28" s="52">
        <f t="shared" si="3"/>
        <v>0</v>
      </c>
    </row>
    <row r="29" spans="1:11" s="17" customFormat="1">
      <c r="A29" s="41"/>
      <c r="B29" s="21"/>
      <c r="C29" s="42"/>
      <c r="D29" s="43"/>
      <c r="E29" s="43"/>
      <c r="F29" s="43"/>
      <c r="G29" s="43"/>
      <c r="H29" s="43"/>
      <c r="I29" s="43"/>
      <c r="J29" s="43"/>
      <c r="K29" s="79"/>
    </row>
    <row r="30" spans="1:11" s="17" customFormat="1">
      <c r="A30" s="41" t="s">
        <v>53</v>
      </c>
      <c r="B30" s="21"/>
      <c r="C30" s="42"/>
      <c r="D30" s="43"/>
      <c r="E30" s="43"/>
      <c r="F30" s="43"/>
      <c r="G30" s="43"/>
      <c r="H30" s="43"/>
      <c r="I30" s="43"/>
      <c r="J30" s="43"/>
      <c r="K30" s="79"/>
    </row>
    <row r="31" spans="1:11" s="45" customFormat="1">
      <c r="A31" s="41" t="s">
        <v>54</v>
      </c>
      <c r="B31" s="21" t="s">
        <v>55</v>
      </c>
      <c r="C31" s="42" t="s">
        <v>81</v>
      </c>
      <c r="D31" s="43">
        <f>'Cuadro 1'!E31</f>
        <v>141640000</v>
      </c>
      <c r="E31" s="43" t="s">
        <v>22</v>
      </c>
      <c r="F31" s="43" t="s">
        <v>22</v>
      </c>
      <c r="G31" s="43" t="s">
        <v>22</v>
      </c>
      <c r="H31" s="43" t="s">
        <v>22</v>
      </c>
      <c r="I31" s="43" t="s">
        <v>22</v>
      </c>
      <c r="J31" s="43" t="s">
        <v>22</v>
      </c>
      <c r="K31" s="79" t="s">
        <v>22</v>
      </c>
    </row>
    <row r="32" spans="1:11" s="45" customFormat="1" ht="50.4">
      <c r="A32" s="41" t="s">
        <v>58</v>
      </c>
      <c r="B32" s="21" t="s">
        <v>98</v>
      </c>
      <c r="C32" s="42" t="s">
        <v>96</v>
      </c>
      <c r="D32" s="43">
        <v>160000000</v>
      </c>
      <c r="E32" s="43" t="s">
        <v>22</v>
      </c>
      <c r="F32" s="43" t="s">
        <v>22</v>
      </c>
      <c r="G32" s="43" t="s">
        <v>22</v>
      </c>
      <c r="H32" s="43" t="s">
        <v>22</v>
      </c>
      <c r="I32" s="43" t="s">
        <v>22</v>
      </c>
      <c r="J32" s="43" t="s">
        <v>22</v>
      </c>
      <c r="K32" s="79" t="s">
        <v>22</v>
      </c>
    </row>
    <row r="33" spans="1:12" s="45" customFormat="1">
      <c r="A33" s="49"/>
      <c r="B33" s="21"/>
      <c r="C33" s="42"/>
      <c r="D33" s="46">
        <f>SUM(D31:D32)</f>
        <v>301640000</v>
      </c>
      <c r="E33" s="46">
        <f t="shared" ref="E33:K33" si="4">SUM(E31:E32)</f>
        <v>0</v>
      </c>
      <c r="F33" s="46">
        <f t="shared" si="4"/>
        <v>0</v>
      </c>
      <c r="G33" s="46">
        <f t="shared" si="4"/>
        <v>0</v>
      </c>
      <c r="H33" s="46">
        <f t="shared" si="4"/>
        <v>0</v>
      </c>
      <c r="I33" s="46">
        <f t="shared" si="4"/>
        <v>0</v>
      </c>
      <c r="J33" s="46">
        <f t="shared" si="4"/>
        <v>0</v>
      </c>
      <c r="K33" s="52">
        <f t="shared" si="4"/>
        <v>0</v>
      </c>
    </row>
    <row r="34" spans="1:12" s="45" customFormat="1">
      <c r="A34" s="41"/>
      <c r="B34" s="21"/>
      <c r="C34" s="42"/>
      <c r="D34" s="43"/>
      <c r="E34" s="46"/>
      <c r="F34" s="46"/>
      <c r="G34" s="46"/>
      <c r="H34" s="46"/>
      <c r="I34" s="46"/>
      <c r="J34" s="46"/>
      <c r="K34" s="52"/>
    </row>
    <row r="35" spans="1:12" s="17" customFormat="1">
      <c r="A35" s="41" t="s">
        <v>61</v>
      </c>
      <c r="B35" s="21"/>
      <c r="C35" s="42"/>
      <c r="D35" s="43"/>
      <c r="E35" s="43"/>
      <c r="F35" s="43"/>
      <c r="G35" s="43"/>
      <c r="H35" s="43"/>
      <c r="I35" s="43"/>
      <c r="J35" s="43"/>
      <c r="K35" s="79"/>
      <c r="L35" s="61"/>
    </row>
    <row r="36" spans="1:12" s="17" customFormat="1" ht="14.4">
      <c r="A36" s="41" t="s">
        <v>62</v>
      </c>
      <c r="B36" s="215" t="s">
        <v>83</v>
      </c>
      <c r="C36" s="42" t="s">
        <v>43</v>
      </c>
      <c r="D36" s="43">
        <f>'Cuadro 1'!E36</f>
        <v>175721722.66919073</v>
      </c>
      <c r="E36" s="43">
        <v>134325323.47975999</v>
      </c>
      <c r="F36" s="43">
        <v>134325323.47504622</v>
      </c>
      <c r="G36" s="43">
        <v>76036602.487856865</v>
      </c>
      <c r="H36" s="43">
        <f t="shared" ref="H36" si="5">F36-G36</f>
        <v>58288720.987189353</v>
      </c>
      <c r="I36" s="43" t="s">
        <v>22</v>
      </c>
      <c r="J36" s="43" t="s">
        <v>22</v>
      </c>
      <c r="K36" s="79" t="s">
        <v>22</v>
      </c>
    </row>
    <row r="37" spans="1:12" s="17" customFormat="1">
      <c r="A37" s="41"/>
      <c r="B37" s="210"/>
      <c r="C37" s="42"/>
      <c r="D37" s="46">
        <f t="shared" ref="D37:K37" si="6">SUM(D36:D36)</f>
        <v>175721722.66919073</v>
      </c>
      <c r="E37" s="46">
        <f t="shared" si="6"/>
        <v>134325323.47975999</v>
      </c>
      <c r="F37" s="46">
        <f t="shared" si="6"/>
        <v>134325323.47504622</v>
      </c>
      <c r="G37" s="46">
        <f t="shared" si="6"/>
        <v>76036602.487856865</v>
      </c>
      <c r="H37" s="46">
        <f t="shared" si="6"/>
        <v>58288720.987189353</v>
      </c>
      <c r="I37" s="46">
        <f t="shared" si="6"/>
        <v>0</v>
      </c>
      <c r="J37" s="46">
        <f t="shared" si="6"/>
        <v>0</v>
      </c>
      <c r="K37" s="52">
        <f t="shared" si="6"/>
        <v>0</v>
      </c>
    </row>
    <row r="38" spans="1:12" s="17" customFormat="1">
      <c r="A38" s="58"/>
      <c r="B38" s="185"/>
      <c r="C38" s="16"/>
      <c r="D38" s="46"/>
      <c r="E38" s="46"/>
      <c r="F38" s="46"/>
      <c r="G38" s="46"/>
      <c r="H38" s="46"/>
      <c r="I38" s="46"/>
      <c r="J38" s="46"/>
      <c r="K38" s="52"/>
    </row>
    <row r="39" spans="1:12" s="45" customFormat="1" ht="13.2" thickBot="1">
      <c r="A39" s="81" t="s">
        <v>63</v>
      </c>
      <c r="B39" s="82"/>
      <c r="C39" s="83"/>
      <c r="D39" s="56">
        <f>D17+D28+D33+D37</f>
        <v>3316737274.0591908</v>
      </c>
      <c r="E39" s="56">
        <f t="shared" ref="E39:K39" si="7">E17+E28+E33+E37</f>
        <v>411650414.53975999</v>
      </c>
      <c r="F39" s="56">
        <f t="shared" si="7"/>
        <v>672209369.71382809</v>
      </c>
      <c r="G39" s="56">
        <f t="shared" si="7"/>
        <v>251405778.45774776</v>
      </c>
      <c r="H39" s="56">
        <f t="shared" si="7"/>
        <v>420803591.25608033</v>
      </c>
      <c r="I39" s="56">
        <f t="shared" si="7"/>
        <v>1991890</v>
      </c>
      <c r="J39" s="56">
        <f t="shared" si="7"/>
        <v>1991890</v>
      </c>
      <c r="K39" s="57">
        <f t="shared" si="7"/>
        <v>0</v>
      </c>
    </row>
    <row r="40" spans="1:12" s="17" customFormat="1">
      <c r="A40" s="45"/>
      <c r="B40" s="45"/>
      <c r="C40" s="45"/>
      <c r="E40" s="46"/>
      <c r="F40" s="46"/>
      <c r="G40" s="46"/>
      <c r="H40" s="46"/>
      <c r="I40" s="46"/>
      <c r="J40" s="46"/>
      <c r="K40" s="46"/>
    </row>
    <row r="41" spans="1:12" s="17" customFormat="1" ht="15" customHeight="1">
      <c r="A41" s="45" t="s">
        <v>159</v>
      </c>
      <c r="B41" s="64"/>
      <c r="C41" s="64"/>
      <c r="D41" s="63"/>
      <c r="E41" s="43"/>
      <c r="F41" s="64"/>
      <c r="G41" s="198"/>
      <c r="H41" s="64"/>
      <c r="I41" s="65"/>
      <c r="J41" s="65"/>
      <c r="K41" s="24"/>
    </row>
    <row r="42" spans="1:12" s="17" customFormat="1" ht="12.75" customHeight="1">
      <c r="A42" s="63"/>
      <c r="B42" s="63"/>
      <c r="C42" s="63"/>
      <c r="D42" s="63"/>
      <c r="E42" s="63"/>
      <c r="F42" s="199"/>
      <c r="G42" s="200"/>
      <c r="H42" s="64"/>
      <c r="I42" s="65"/>
      <c r="J42" s="65"/>
      <c r="K42" s="24"/>
    </row>
    <row r="43" spans="1:12" s="85" customFormat="1" ht="17.399999999999999" customHeight="1">
      <c r="A43" s="255" t="s">
        <v>157</v>
      </c>
      <c r="B43" s="84"/>
      <c r="E43" s="63"/>
      <c r="F43" s="86"/>
      <c r="G43" s="86"/>
      <c r="H43" s="63"/>
      <c r="I43" s="65"/>
      <c r="J43" s="65"/>
      <c r="K43" s="65"/>
    </row>
    <row r="44" spans="1:12" s="85" customFormat="1" ht="17.399999999999999" customHeight="1">
      <c r="A44" s="270" t="s">
        <v>99</v>
      </c>
      <c r="B44" s="270"/>
      <c r="C44" s="270"/>
      <c r="D44" s="270"/>
      <c r="E44" s="270"/>
      <c r="F44" s="270"/>
      <c r="G44" s="270"/>
      <c r="H44" s="270"/>
      <c r="I44" s="270"/>
      <c r="J44" s="270"/>
      <c r="K44" s="217"/>
      <c r="L44" s="173"/>
    </row>
    <row r="45" spans="1:12" s="87" customFormat="1" ht="17.399999999999999" customHeight="1">
      <c r="A45" s="288" t="s">
        <v>131</v>
      </c>
      <c r="B45" s="288"/>
      <c r="C45" s="288"/>
      <c r="D45" s="288"/>
      <c r="E45" s="288"/>
      <c r="F45" s="288"/>
      <c r="G45" s="288"/>
      <c r="H45" s="288"/>
      <c r="I45" s="288"/>
      <c r="J45" s="288"/>
      <c r="K45" s="173"/>
      <c r="L45" s="173"/>
    </row>
    <row r="46" spans="1:12" ht="17.399999999999999" customHeight="1">
      <c r="A46" s="22" t="s">
        <v>124</v>
      </c>
      <c r="B46" s="201"/>
      <c r="C46" s="202"/>
      <c r="D46" s="202"/>
      <c r="E46" s="202"/>
      <c r="F46" s="85"/>
      <c r="G46" s="202"/>
      <c r="H46" s="202"/>
      <c r="I46" s="202"/>
      <c r="J46" s="202"/>
    </row>
    <row r="48" spans="1:12">
      <c r="A48" s="255" t="s">
        <v>158</v>
      </c>
    </row>
    <row r="49" spans="1:1">
      <c r="A49" s="256" t="s">
        <v>152</v>
      </c>
    </row>
  </sheetData>
  <sheetProtection algorithmName="SHA-512" hashValue="oRkHZIQUWDW2tkfONn0H+f3+N8UZbsFClka6k9kVqQA7cjNHfqS/52L41ZvsR+FW3HqgHAn5frjGMZoa/LT+Ag==" saltValue="GDaXdJPSi0NB/bcrm9dsBA==" spinCount="100000" sheet="1" objects="1" scenarios="1"/>
  <mergeCells count="14">
    <mergeCell ref="A44:J44"/>
    <mergeCell ref="A45:J45"/>
    <mergeCell ref="A2:K2"/>
    <mergeCell ref="A3:K3"/>
    <mergeCell ref="A4:K4"/>
    <mergeCell ref="A5:K5"/>
    <mergeCell ref="A7:A8"/>
    <mergeCell ref="B7:B8"/>
    <mergeCell ref="C7:C8"/>
    <mergeCell ref="D7:D8"/>
    <mergeCell ref="E7:H7"/>
    <mergeCell ref="I7:K7"/>
    <mergeCell ref="B20:B21"/>
    <mergeCell ref="C20:C21"/>
  </mergeCells>
  <pageMargins left="0.7" right="0.7" top="0.75" bottom="0.75" header="0.3" footer="0.3"/>
  <pageSetup scale="31" orientation="portrait" r:id="rId1"/>
  <ignoredErrors>
    <ignoredError sqref="D34 D29:D30 D18:D19 D20:D26 D35:D37 D31 D11:D14"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1"/>
  <dimension ref="A2:CD71"/>
  <sheetViews>
    <sheetView showGridLines="0" zoomScaleNormal="100" zoomScaleSheetLayoutView="100" workbookViewId="0">
      <selection activeCell="B12" sqref="B12"/>
    </sheetView>
  </sheetViews>
  <sheetFormatPr baseColWidth="10" defaultColWidth="11" defaultRowHeight="12.6"/>
  <cols>
    <col min="1" max="1" width="33.88671875" style="153" customWidth="1"/>
    <col min="2" max="2" width="64.6640625" style="153" customWidth="1"/>
    <col min="3" max="3" width="17.109375" style="90" customWidth="1"/>
    <col min="4" max="4" width="26.77734375" style="90" customWidth="1"/>
    <col min="5" max="5" width="29.21875" style="90" customWidth="1"/>
    <col min="6" max="8" width="21.6640625" style="90" customWidth="1"/>
    <col min="9" max="9" width="24.44140625" style="17" customWidth="1"/>
    <col min="10" max="13" width="21.6640625" style="17" customWidth="1"/>
    <col min="14" max="15" width="23.33203125" style="17" customWidth="1"/>
    <col min="16" max="16" width="22.44140625" style="17" customWidth="1"/>
    <col min="17" max="17" width="14.6640625" style="17" customWidth="1"/>
    <col min="18" max="18" width="12" style="17" customWidth="1"/>
    <col min="19" max="19" width="12.33203125" style="17" customWidth="1"/>
    <col min="20" max="26" width="12" style="17" customWidth="1"/>
    <col min="27" max="27" width="12" style="31" customWidth="1"/>
    <col min="28" max="29" width="11.109375" style="17" customWidth="1"/>
    <col min="30" max="37" width="11.109375" style="90" customWidth="1"/>
    <col min="38" max="38" width="14.44140625" style="130" customWidth="1"/>
    <col min="39" max="39" width="22.88671875" style="90" customWidth="1"/>
    <col min="40" max="40" width="22.109375" style="90" customWidth="1"/>
    <col min="41" max="49" width="11" style="4" customWidth="1"/>
    <col min="50" max="82" width="11" style="4"/>
    <col min="83" max="16384" width="11" style="90"/>
  </cols>
  <sheetData>
    <row r="2" spans="1:82">
      <c r="A2" s="300" t="s">
        <v>100</v>
      </c>
      <c r="B2" s="300"/>
      <c r="C2" s="300"/>
      <c r="D2" s="300"/>
      <c r="E2" s="300"/>
      <c r="F2" s="300"/>
      <c r="G2" s="300"/>
      <c r="H2" s="300"/>
      <c r="I2" s="300"/>
      <c r="J2" s="300"/>
      <c r="K2" s="300"/>
      <c r="L2" s="300"/>
      <c r="M2" s="300"/>
      <c r="N2" s="300"/>
      <c r="O2" s="300"/>
      <c r="P2" s="300"/>
      <c r="Q2" s="300"/>
      <c r="R2" s="300"/>
      <c r="S2" s="300"/>
      <c r="T2" s="300"/>
      <c r="U2" s="300"/>
      <c r="V2" s="300"/>
      <c r="W2" s="300"/>
      <c r="X2" s="300"/>
      <c r="Y2" s="300"/>
      <c r="Z2" s="300"/>
      <c r="AA2" s="300"/>
      <c r="AB2" s="300"/>
      <c r="AC2" s="300"/>
      <c r="AD2" s="300"/>
      <c r="AE2" s="300"/>
      <c r="AF2" s="300"/>
      <c r="AG2" s="300"/>
      <c r="AH2" s="300"/>
      <c r="AI2" s="300"/>
      <c r="AJ2" s="300"/>
      <c r="AK2" s="300"/>
      <c r="AL2" s="300"/>
      <c r="AM2" s="300"/>
      <c r="AN2" s="45"/>
    </row>
    <row r="3" spans="1:82" s="31" customFormat="1">
      <c r="A3" s="269" t="s">
        <v>156</v>
      </c>
      <c r="B3" s="269"/>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26"/>
    </row>
    <row r="4" spans="1:82">
      <c r="A4" s="300" t="s">
        <v>10</v>
      </c>
      <c r="B4" s="300"/>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c r="AG4" s="300"/>
      <c r="AH4" s="300"/>
      <c r="AI4" s="300"/>
      <c r="AJ4" s="300"/>
      <c r="AK4" s="300"/>
      <c r="AL4" s="300"/>
      <c r="AM4" s="300"/>
      <c r="AN4" s="45"/>
    </row>
    <row r="5" spans="1:82">
      <c r="A5" s="304" t="str">
        <f>'Cuadro 1'!A5:L5</f>
        <v>Al 30/9/2025</v>
      </c>
      <c r="B5" s="304"/>
      <c r="C5" s="304"/>
      <c r="D5" s="304"/>
      <c r="E5" s="304"/>
      <c r="F5" s="304"/>
      <c r="G5" s="304"/>
      <c r="H5" s="304"/>
      <c r="I5" s="304"/>
      <c r="J5" s="304"/>
      <c r="K5" s="304"/>
      <c r="L5" s="304"/>
      <c r="M5" s="304"/>
      <c r="N5" s="304"/>
      <c r="O5" s="304"/>
      <c r="P5" s="304"/>
      <c r="Q5" s="304"/>
      <c r="R5" s="304"/>
      <c r="S5" s="304"/>
      <c r="T5" s="304"/>
      <c r="U5" s="304"/>
      <c r="V5" s="304"/>
      <c r="W5" s="304"/>
      <c r="X5" s="304"/>
      <c r="Y5" s="304"/>
      <c r="Z5" s="304"/>
      <c r="AA5" s="304"/>
      <c r="AB5" s="304"/>
      <c r="AC5" s="304"/>
      <c r="AD5" s="304"/>
      <c r="AE5" s="304"/>
      <c r="AF5" s="304"/>
      <c r="AG5" s="304"/>
      <c r="AH5" s="304"/>
      <c r="AI5" s="304"/>
      <c r="AJ5" s="304"/>
      <c r="AK5" s="304"/>
      <c r="AL5" s="304"/>
      <c r="AM5" s="304"/>
      <c r="AN5" s="91"/>
    </row>
    <row r="6" spans="1:82" ht="12" customHeight="1" thickBot="1">
      <c r="A6" s="90"/>
      <c r="B6" s="90"/>
      <c r="I6" s="90"/>
      <c r="J6" s="90"/>
      <c r="K6" s="90"/>
      <c r="L6" s="90"/>
      <c r="M6" s="90"/>
      <c r="N6" s="90"/>
      <c r="O6" s="90"/>
      <c r="P6" s="92"/>
      <c r="Q6" s="90"/>
      <c r="R6" s="90"/>
      <c r="S6" s="90"/>
      <c r="T6" s="90"/>
      <c r="U6" s="90"/>
      <c r="V6" s="90"/>
      <c r="W6" s="90"/>
      <c r="X6" s="90"/>
      <c r="Y6" s="90"/>
      <c r="Z6" s="90"/>
      <c r="AA6" s="90"/>
      <c r="AB6" s="90"/>
      <c r="AC6" s="90"/>
      <c r="AL6" s="90"/>
    </row>
    <row r="7" spans="1:82" s="94" customFormat="1" ht="39.6" customHeight="1" thickBot="1">
      <c r="A7" s="286" t="s">
        <v>11</v>
      </c>
      <c r="B7" s="286" t="s">
        <v>119</v>
      </c>
      <c r="C7" s="284" t="s">
        <v>129</v>
      </c>
      <c r="D7" s="286" t="s">
        <v>101</v>
      </c>
      <c r="E7" s="312" t="s">
        <v>67</v>
      </c>
      <c r="F7" s="294" t="s">
        <v>102</v>
      </c>
      <c r="G7" s="295"/>
      <c r="H7" s="295"/>
      <c r="I7" s="295"/>
      <c r="J7" s="295"/>
      <c r="K7" s="295"/>
      <c r="L7" s="295"/>
      <c r="M7" s="295"/>
      <c r="N7" s="295"/>
      <c r="O7" s="295"/>
      <c r="P7" s="296"/>
      <c r="Q7" s="295" t="s">
        <v>103</v>
      </c>
      <c r="R7" s="295"/>
      <c r="S7" s="295"/>
      <c r="T7" s="295"/>
      <c r="U7" s="295"/>
      <c r="V7" s="295"/>
      <c r="W7" s="295"/>
      <c r="X7" s="295"/>
      <c r="Y7" s="295"/>
      <c r="Z7" s="295"/>
      <c r="AA7" s="295"/>
      <c r="AB7" s="314" t="s">
        <v>104</v>
      </c>
      <c r="AC7" s="315"/>
      <c r="AD7" s="315"/>
      <c r="AE7" s="315"/>
      <c r="AF7" s="315"/>
      <c r="AG7" s="315"/>
      <c r="AH7" s="315"/>
      <c r="AI7" s="315"/>
      <c r="AJ7" s="315"/>
      <c r="AK7" s="315"/>
      <c r="AL7" s="315"/>
      <c r="AM7" s="298" t="s">
        <v>125</v>
      </c>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row>
    <row r="8" spans="1:82" s="94" customFormat="1" ht="48.6" customHeight="1" thickBot="1">
      <c r="A8" s="306"/>
      <c r="B8" s="306"/>
      <c r="C8" s="306"/>
      <c r="D8" s="306"/>
      <c r="E8" s="313"/>
      <c r="F8" s="35">
        <v>2015</v>
      </c>
      <c r="G8" s="35">
        <v>2016</v>
      </c>
      <c r="H8" s="35">
        <v>2017</v>
      </c>
      <c r="I8" s="35">
        <v>2018</v>
      </c>
      <c r="J8" s="35">
        <v>2019</v>
      </c>
      <c r="K8" s="35">
        <v>2020</v>
      </c>
      <c r="L8" s="35">
        <v>2021</v>
      </c>
      <c r="M8" s="34">
        <v>2022</v>
      </c>
      <c r="N8" s="34">
        <v>2023</v>
      </c>
      <c r="O8" s="34">
        <v>2024</v>
      </c>
      <c r="P8" s="35" t="s">
        <v>105</v>
      </c>
      <c r="Q8" s="35">
        <v>2015</v>
      </c>
      <c r="R8" s="35">
        <v>2016</v>
      </c>
      <c r="S8" s="35">
        <v>2017</v>
      </c>
      <c r="T8" s="35">
        <v>2018</v>
      </c>
      <c r="U8" s="35">
        <v>2019</v>
      </c>
      <c r="V8" s="35">
        <v>2020</v>
      </c>
      <c r="W8" s="35">
        <v>2021</v>
      </c>
      <c r="X8" s="35">
        <v>2022</v>
      </c>
      <c r="Y8" s="93">
        <v>2023</v>
      </c>
      <c r="Z8" s="93">
        <v>2024</v>
      </c>
      <c r="AA8" s="34" t="s">
        <v>105</v>
      </c>
      <c r="AB8" s="95">
        <v>2015</v>
      </c>
      <c r="AC8" s="35">
        <v>2016</v>
      </c>
      <c r="AD8" s="35">
        <v>2017</v>
      </c>
      <c r="AE8" s="93">
        <v>2018</v>
      </c>
      <c r="AF8" s="7">
        <v>2019</v>
      </c>
      <c r="AG8" s="7">
        <v>2020</v>
      </c>
      <c r="AH8" s="7">
        <v>2021</v>
      </c>
      <c r="AI8" s="7">
        <v>2022</v>
      </c>
      <c r="AJ8" s="7">
        <v>2023</v>
      </c>
      <c r="AK8" s="7">
        <v>2024</v>
      </c>
      <c r="AL8" s="7" t="s">
        <v>105</v>
      </c>
      <c r="AM8" s="299"/>
      <c r="AN8" s="8"/>
      <c r="AO8" s="8"/>
      <c r="AP8" s="8"/>
      <c r="AQ8" s="8"/>
      <c r="AR8" s="8"/>
      <c r="AS8" s="8"/>
      <c r="AT8" s="8"/>
      <c r="AU8" s="178"/>
      <c r="AV8" s="179"/>
      <c r="AW8" s="179"/>
      <c r="AX8" s="8"/>
      <c r="AY8" s="8"/>
      <c r="AZ8" s="8"/>
      <c r="BA8" s="8"/>
      <c r="BB8" s="8"/>
      <c r="BC8" s="8"/>
      <c r="BD8" s="8"/>
      <c r="BE8" s="8"/>
      <c r="BF8" s="8"/>
      <c r="BG8" s="8"/>
      <c r="BH8" s="8"/>
      <c r="BI8" s="8"/>
      <c r="BJ8" s="8"/>
      <c r="BK8" s="8"/>
      <c r="BL8" s="8"/>
      <c r="BM8" s="8"/>
      <c r="BN8" s="8"/>
      <c r="BO8" s="8"/>
      <c r="BP8" s="8"/>
      <c r="BQ8" s="8"/>
      <c r="BR8" s="8"/>
      <c r="BS8" s="8"/>
      <c r="BT8" s="8"/>
      <c r="BU8" s="8"/>
      <c r="BV8" s="8"/>
    </row>
    <row r="9" spans="1:82">
      <c r="A9" s="96"/>
      <c r="B9" s="97"/>
      <c r="C9" s="98"/>
      <c r="D9" s="98"/>
      <c r="E9" s="98"/>
      <c r="F9" s="96"/>
      <c r="G9" s="72"/>
      <c r="H9" s="72"/>
      <c r="I9" s="72"/>
      <c r="J9" s="72"/>
      <c r="K9" s="72"/>
      <c r="L9" s="72"/>
      <c r="M9" s="72"/>
      <c r="N9" s="72"/>
      <c r="O9" s="72"/>
      <c r="P9" s="99"/>
      <c r="Q9" s="72"/>
      <c r="R9" s="72"/>
      <c r="S9" s="97"/>
      <c r="T9" s="97"/>
      <c r="U9" s="97"/>
      <c r="V9" s="97"/>
      <c r="W9" s="97"/>
      <c r="X9" s="97"/>
      <c r="Y9" s="97"/>
      <c r="Z9" s="97"/>
      <c r="AA9" s="100"/>
      <c r="AB9" s="101"/>
      <c r="AC9" s="98"/>
      <c r="AD9" s="98"/>
      <c r="AE9" s="98"/>
      <c r="AL9" s="114"/>
      <c r="AM9" s="169"/>
      <c r="AN9" s="17"/>
      <c r="AO9" s="177"/>
      <c r="AP9" s="177"/>
      <c r="AQ9" s="177"/>
      <c r="AR9" s="177"/>
      <c r="AS9" s="177"/>
      <c r="BW9" s="90"/>
      <c r="BX9" s="90"/>
      <c r="BY9" s="90"/>
      <c r="BZ9" s="90"/>
      <c r="CA9" s="90"/>
      <c r="CB9" s="90"/>
      <c r="CC9" s="90"/>
      <c r="CD9" s="90"/>
    </row>
    <row r="10" spans="1:82" ht="26.4" customHeight="1">
      <c r="A10" s="102" t="s">
        <v>19</v>
      </c>
      <c r="B10" s="103"/>
      <c r="C10" s="104"/>
      <c r="D10" s="104"/>
      <c r="E10" s="104"/>
      <c r="F10" s="105"/>
      <c r="G10" s="76"/>
      <c r="H10" s="76"/>
      <c r="I10" s="76"/>
      <c r="J10" s="76"/>
      <c r="K10" s="186"/>
      <c r="L10" s="186"/>
      <c r="M10" s="76"/>
      <c r="N10" s="76"/>
      <c r="O10" s="76"/>
      <c r="P10" s="77"/>
      <c r="Q10" s="106"/>
      <c r="R10" s="76"/>
      <c r="S10" s="76"/>
      <c r="T10" s="76"/>
      <c r="U10" s="76"/>
      <c r="V10" s="76"/>
      <c r="W10" s="76"/>
      <c r="X10" s="76"/>
      <c r="Y10" s="76"/>
      <c r="Z10" s="76"/>
      <c r="AA10" s="107"/>
      <c r="AB10" s="108"/>
      <c r="AC10" s="104"/>
      <c r="AD10" s="104"/>
      <c r="AE10" s="104"/>
      <c r="AF10" s="104"/>
      <c r="AG10" s="104"/>
      <c r="AH10" s="104"/>
      <c r="AI10" s="104"/>
      <c r="AJ10" s="104"/>
      <c r="AK10" s="104"/>
      <c r="AL10" s="164"/>
      <c r="AM10" s="169"/>
      <c r="AN10" s="17"/>
      <c r="AO10" s="177"/>
      <c r="AP10" s="177"/>
      <c r="AQ10" s="177"/>
      <c r="AR10" s="177"/>
      <c r="AS10" s="177"/>
      <c r="AU10" s="17"/>
      <c r="BW10" s="90"/>
      <c r="BX10" s="90"/>
      <c r="BY10" s="90"/>
      <c r="BZ10" s="90"/>
      <c r="CA10" s="90"/>
      <c r="CB10" s="90"/>
      <c r="CC10" s="90"/>
      <c r="CD10" s="90"/>
    </row>
    <row r="11" spans="1:82" s="17" customFormat="1" ht="33" customHeight="1">
      <c r="A11" s="113">
        <v>2129</v>
      </c>
      <c r="B11" s="218" t="s">
        <v>20</v>
      </c>
      <c r="C11" s="42" t="s">
        <v>76</v>
      </c>
      <c r="D11" s="78">
        <f>'Cuadro 1'!E11</f>
        <v>130000000</v>
      </c>
      <c r="E11" s="78">
        <f>'Cuadro 2'!E11</f>
        <v>48000000</v>
      </c>
      <c r="F11" s="109">
        <v>0</v>
      </c>
      <c r="G11" s="43">
        <v>200000</v>
      </c>
      <c r="H11" s="43">
        <v>3000000</v>
      </c>
      <c r="I11" s="43">
        <v>0</v>
      </c>
      <c r="J11" s="43">
        <v>5000000</v>
      </c>
      <c r="K11" s="43">
        <v>0</v>
      </c>
      <c r="L11" s="43">
        <v>0</v>
      </c>
      <c r="M11" s="43">
        <v>3000000</v>
      </c>
      <c r="N11" s="43">
        <v>3800000</v>
      </c>
      <c r="O11" s="43">
        <v>11000000</v>
      </c>
      <c r="P11" s="79">
        <f>'Cuadro 2'!H11+'Cuadro 2'!J11+'Cuadro 2'!L11</f>
        <v>22000000</v>
      </c>
      <c r="Q11" s="110">
        <v>0</v>
      </c>
      <c r="R11" s="110">
        <v>1.5384615384615385E-3</v>
      </c>
      <c r="S11" s="110">
        <v>2.4615384615384615E-2</v>
      </c>
      <c r="T11" s="110">
        <v>2.4615384615384615E-2</v>
      </c>
      <c r="U11" s="110">
        <v>6.3076923076923072E-2</v>
      </c>
      <c r="V11" s="110">
        <v>6.3076923076923072E-2</v>
      </c>
      <c r="W11" s="110">
        <v>6.3076923076923072E-2</v>
      </c>
      <c r="X11" s="110">
        <v>8.615384615384615E-2</v>
      </c>
      <c r="Y11" s="110">
        <v>0.11538461538461539</v>
      </c>
      <c r="Z11" s="110">
        <v>0.2</v>
      </c>
      <c r="AA11" s="110">
        <f t="shared" ref="AA11:AA16" si="0">E11/D11</f>
        <v>0.36923076923076925</v>
      </c>
      <c r="AB11" s="111">
        <v>0</v>
      </c>
      <c r="AC11" s="110">
        <v>3.1199999999999999E-2</v>
      </c>
      <c r="AD11" s="110">
        <v>4.3299999999999998E-2</v>
      </c>
      <c r="AE11" s="180">
        <v>6.6699999999999995E-2</v>
      </c>
      <c r="AF11" s="110">
        <v>0.104</v>
      </c>
      <c r="AG11" s="110">
        <v>0.14829999999999999</v>
      </c>
      <c r="AH11" s="110">
        <v>0.26419999999999999</v>
      </c>
      <c r="AI11" s="110">
        <v>0.30680000000000002</v>
      </c>
      <c r="AJ11" s="110">
        <v>0.4042</v>
      </c>
      <c r="AK11" s="110">
        <v>0.47389999999999999</v>
      </c>
      <c r="AL11" s="165">
        <v>0.57840000000000003</v>
      </c>
      <c r="AM11" s="257">
        <v>2</v>
      </c>
      <c r="AN11" s="192"/>
      <c r="AO11" s="191"/>
    </row>
    <row r="12" spans="1:82" s="4" customFormat="1" ht="40.950000000000003" customHeight="1">
      <c r="A12" s="113">
        <v>2164</v>
      </c>
      <c r="B12" s="218" t="s">
        <v>23</v>
      </c>
      <c r="C12" s="114" t="s">
        <v>76</v>
      </c>
      <c r="D12" s="78">
        <f>'Cuadro 1'!E12</f>
        <v>154562390.28999999</v>
      </c>
      <c r="E12" s="78">
        <f>'Cuadro 2'!E12</f>
        <v>55354499.489999995</v>
      </c>
      <c r="F12" s="109" t="s">
        <v>22</v>
      </c>
      <c r="G12" s="43" t="s">
        <v>22</v>
      </c>
      <c r="H12" s="43" t="s">
        <v>22</v>
      </c>
      <c r="I12" s="43">
        <v>0</v>
      </c>
      <c r="J12" s="43">
        <v>1500000</v>
      </c>
      <c r="K12" s="43">
        <v>0</v>
      </c>
      <c r="L12" s="43">
        <v>9467661.4900000002</v>
      </c>
      <c r="M12" s="43">
        <v>5886838</v>
      </c>
      <c r="N12" s="43">
        <v>0</v>
      </c>
      <c r="O12" s="43">
        <v>8500000</v>
      </c>
      <c r="P12" s="79">
        <f>'Cuadro 2'!H12+'Cuadro 2'!J12+'Cuadro 2'!L12</f>
        <v>30000000</v>
      </c>
      <c r="Q12" s="110" t="s">
        <v>22</v>
      </c>
      <c r="R12" s="110" t="s">
        <v>22</v>
      </c>
      <c r="S12" s="110" t="s">
        <v>22</v>
      </c>
      <c r="T12" s="110">
        <v>0</v>
      </c>
      <c r="U12" s="110">
        <v>9.7048188578450593E-3</v>
      </c>
      <c r="V12" s="110">
        <v>9.7048188578450593E-3</v>
      </c>
      <c r="W12" s="110">
        <v>7.0959445369742025E-2</v>
      </c>
      <c r="X12" s="110">
        <v>0.10904657632672794</v>
      </c>
      <c r="Y12" s="110">
        <v>0.10904657632672794</v>
      </c>
      <c r="Z12" s="110">
        <v>0.1640405498545166</v>
      </c>
      <c r="AA12" s="110">
        <f t="shared" si="0"/>
        <v>0.35813692701141775</v>
      </c>
      <c r="AB12" s="111" t="s">
        <v>22</v>
      </c>
      <c r="AC12" s="110" t="s">
        <v>22</v>
      </c>
      <c r="AD12" s="110" t="s">
        <v>22</v>
      </c>
      <c r="AE12" s="180">
        <v>0</v>
      </c>
      <c r="AF12" s="110">
        <v>0.118505012987553</v>
      </c>
      <c r="AG12" s="110">
        <v>0.13700000000000001</v>
      </c>
      <c r="AH12" s="110">
        <v>0.19315930093031164</v>
      </c>
      <c r="AI12" s="110">
        <v>0.20380000000000001</v>
      </c>
      <c r="AJ12" s="110">
        <v>0.2344</v>
      </c>
      <c r="AK12" s="110">
        <v>0.36912614855912457</v>
      </c>
      <c r="AL12" s="171">
        <v>0.48391459999999997</v>
      </c>
      <c r="AM12" s="257">
        <v>2</v>
      </c>
      <c r="AN12" s="192"/>
      <c r="AO12" s="191"/>
    </row>
    <row r="13" spans="1:82" s="4" customFormat="1" ht="25.2" customHeight="1">
      <c r="A13" s="113" t="s">
        <v>24</v>
      </c>
      <c r="B13" s="214" t="s">
        <v>123</v>
      </c>
      <c r="C13" s="114" t="s">
        <v>76</v>
      </c>
      <c r="D13" s="78">
        <f>'Cuadro 1'!E13</f>
        <v>111128810</v>
      </c>
      <c r="E13" s="43">
        <f>'Cuadro 2'!E13</f>
        <v>17088000</v>
      </c>
      <c r="F13" s="109" t="s">
        <v>22</v>
      </c>
      <c r="G13" s="43" t="s">
        <v>22</v>
      </c>
      <c r="H13" s="43" t="s">
        <v>22</v>
      </c>
      <c r="I13" s="43" t="s">
        <v>22</v>
      </c>
      <c r="J13" s="43">
        <v>0</v>
      </c>
      <c r="K13" s="43">
        <v>0</v>
      </c>
      <c r="L13" s="43">
        <v>1000000</v>
      </c>
      <c r="M13" s="43">
        <v>1088000</v>
      </c>
      <c r="N13" s="43">
        <v>1900000</v>
      </c>
      <c r="O13" s="43">
        <v>5100000</v>
      </c>
      <c r="P13" s="79">
        <f>'Cuadro 2'!H13+'Cuadro 2'!J13+'Cuadro 2'!L13</f>
        <v>8000000</v>
      </c>
      <c r="Q13" s="110" t="s">
        <v>22</v>
      </c>
      <c r="R13" s="110" t="s">
        <v>22</v>
      </c>
      <c r="S13" s="110" t="s">
        <v>22</v>
      </c>
      <c r="T13" s="110" t="s">
        <v>22</v>
      </c>
      <c r="U13" s="110">
        <v>0</v>
      </c>
      <c r="V13" s="110">
        <v>0</v>
      </c>
      <c r="W13" s="110">
        <v>8.9985666183233677E-3</v>
      </c>
      <c r="X13" s="110">
        <v>1.8958180151483671E-2</v>
      </c>
      <c r="Y13" s="116">
        <v>3.5886283673873587E-2</v>
      </c>
      <c r="Z13" s="116">
        <v>8.1778973427322765E-2</v>
      </c>
      <c r="AA13" s="110">
        <f t="shared" si="0"/>
        <v>0.15376750637390971</v>
      </c>
      <c r="AB13" s="115" t="s">
        <v>22</v>
      </c>
      <c r="AC13" s="116" t="s">
        <v>22</v>
      </c>
      <c r="AD13" s="116" t="s">
        <v>22</v>
      </c>
      <c r="AE13" s="116" t="s">
        <v>22</v>
      </c>
      <c r="AF13" s="110">
        <v>0</v>
      </c>
      <c r="AG13" s="110">
        <v>9.1619426159301826E-2</v>
      </c>
      <c r="AH13" s="110">
        <v>0.11447100739696221</v>
      </c>
      <c r="AI13" s="110">
        <v>0.11650000000000001</v>
      </c>
      <c r="AJ13" s="110">
        <v>0.1431</v>
      </c>
      <c r="AK13" s="110">
        <v>0.1343</v>
      </c>
      <c r="AL13" s="193">
        <v>0.15756452999999998</v>
      </c>
      <c r="AM13" s="257">
        <v>3</v>
      </c>
      <c r="AN13" s="192"/>
      <c r="AO13" s="191"/>
    </row>
    <row r="14" spans="1:82" s="4" customFormat="1" ht="27" customHeight="1">
      <c r="A14" s="113">
        <v>2198</v>
      </c>
      <c r="B14" s="218" t="s">
        <v>106</v>
      </c>
      <c r="C14" s="114" t="s">
        <v>77</v>
      </c>
      <c r="D14" s="78">
        <f>'Cuadro 1'!E14</f>
        <v>55080000</v>
      </c>
      <c r="E14" s="78">
        <f>'Cuadro 2'!E14</f>
        <v>28220000</v>
      </c>
      <c r="F14" s="109" t="s">
        <v>22</v>
      </c>
      <c r="G14" s="43" t="s">
        <v>22</v>
      </c>
      <c r="H14" s="43" t="s">
        <v>22</v>
      </c>
      <c r="I14" s="43" t="s">
        <v>22</v>
      </c>
      <c r="J14" s="43">
        <v>0</v>
      </c>
      <c r="K14" s="43">
        <v>500000</v>
      </c>
      <c r="L14" s="43">
        <v>0</v>
      </c>
      <c r="M14" s="43">
        <v>0</v>
      </c>
      <c r="N14" s="43">
        <v>0</v>
      </c>
      <c r="O14" s="43">
        <v>8000000</v>
      </c>
      <c r="P14" s="79">
        <f>'Cuadro 2'!H14+'Cuadro 2'!J14+'Cuadro 2'!L14</f>
        <v>19720000</v>
      </c>
      <c r="Q14" s="116" t="s">
        <v>22</v>
      </c>
      <c r="R14" s="116" t="s">
        <v>22</v>
      </c>
      <c r="S14" s="116" t="s">
        <v>22</v>
      </c>
      <c r="T14" s="116" t="s">
        <v>22</v>
      </c>
      <c r="U14" s="110">
        <v>0</v>
      </c>
      <c r="V14" s="110">
        <v>9.0777051561365292E-3</v>
      </c>
      <c r="W14" s="110">
        <v>9.0777051561365292E-3</v>
      </c>
      <c r="X14" s="110">
        <v>9.0777051561365292E-3</v>
      </c>
      <c r="Y14" s="110">
        <v>9.0777051561365292E-3</v>
      </c>
      <c r="Z14" s="110">
        <v>0.15432098765432098</v>
      </c>
      <c r="AA14" s="110">
        <f t="shared" si="0"/>
        <v>0.51234567901234573</v>
      </c>
      <c r="AB14" s="115" t="s">
        <v>22</v>
      </c>
      <c r="AC14" s="116" t="s">
        <v>22</v>
      </c>
      <c r="AD14" s="116" t="s">
        <v>22</v>
      </c>
      <c r="AE14" s="116" t="s">
        <v>22</v>
      </c>
      <c r="AF14" s="110">
        <v>9.1399999999999995E-2</v>
      </c>
      <c r="AG14" s="110">
        <v>0.15978758169934643</v>
      </c>
      <c r="AH14" s="110">
        <v>0.18149999999999999</v>
      </c>
      <c r="AI14" s="110">
        <v>0.23300000000000001</v>
      </c>
      <c r="AJ14" s="110">
        <v>0.2535</v>
      </c>
      <c r="AK14" s="110">
        <v>0.24610000000000001</v>
      </c>
      <c r="AL14" s="165">
        <v>0.374</v>
      </c>
      <c r="AM14" s="257">
        <v>2</v>
      </c>
      <c r="AN14" s="192"/>
      <c r="AO14" s="191"/>
    </row>
    <row r="15" spans="1:82" s="4" customFormat="1" ht="27" customHeight="1">
      <c r="A15" s="113">
        <v>2220</v>
      </c>
      <c r="B15" s="218" t="s">
        <v>135</v>
      </c>
      <c r="C15" s="114" t="s">
        <v>29</v>
      </c>
      <c r="D15" s="78">
        <f>'Cuadro 1'!E15</f>
        <v>425000000</v>
      </c>
      <c r="E15" s="78">
        <f>'Cuadro 2'!E15</f>
        <v>112700714.5</v>
      </c>
      <c r="F15" s="109" t="s">
        <v>22</v>
      </c>
      <c r="G15" s="43" t="s">
        <v>22</v>
      </c>
      <c r="H15" s="43" t="s">
        <v>22</v>
      </c>
      <c r="I15" s="43" t="s">
        <v>22</v>
      </c>
      <c r="J15" s="43" t="s">
        <v>22</v>
      </c>
      <c r="K15" s="43" t="s">
        <v>22</v>
      </c>
      <c r="L15" s="43" t="s">
        <v>22</v>
      </c>
      <c r="M15" s="43">
        <v>0</v>
      </c>
      <c r="N15" s="43">
        <v>0</v>
      </c>
      <c r="O15" s="43">
        <v>0</v>
      </c>
      <c r="P15" s="79">
        <f>'Cuadro 2'!H15+'Cuadro 2'!J15+'Cuadro 2'!L15</f>
        <v>112700714.5</v>
      </c>
      <c r="Q15" s="116" t="s">
        <v>22</v>
      </c>
      <c r="R15" s="116" t="s">
        <v>22</v>
      </c>
      <c r="S15" s="116" t="s">
        <v>22</v>
      </c>
      <c r="T15" s="116" t="s">
        <v>22</v>
      </c>
      <c r="U15" s="110" t="s">
        <v>22</v>
      </c>
      <c r="V15" s="110" t="s">
        <v>22</v>
      </c>
      <c r="W15" s="110" t="s">
        <v>22</v>
      </c>
      <c r="X15" s="110">
        <v>0</v>
      </c>
      <c r="Y15" s="110">
        <v>0</v>
      </c>
      <c r="Z15" s="110">
        <v>0</v>
      </c>
      <c r="AA15" s="110">
        <f t="shared" si="0"/>
        <v>0.26517815176470588</v>
      </c>
      <c r="AB15" s="115" t="s">
        <v>22</v>
      </c>
      <c r="AC15" s="116" t="s">
        <v>22</v>
      </c>
      <c r="AD15" s="116" t="s">
        <v>22</v>
      </c>
      <c r="AE15" s="116" t="s">
        <v>22</v>
      </c>
      <c r="AF15" s="110" t="s">
        <v>22</v>
      </c>
      <c r="AG15" s="110" t="s">
        <v>22</v>
      </c>
      <c r="AH15" s="110" t="s">
        <v>22</v>
      </c>
      <c r="AI15" s="110">
        <v>0</v>
      </c>
      <c r="AJ15" s="110">
        <v>2.9999999999999997E-4</v>
      </c>
      <c r="AK15" s="116">
        <v>7.5200000000000003E-2</v>
      </c>
      <c r="AL15" s="165">
        <v>0.1053</v>
      </c>
      <c r="AM15" s="257">
        <v>2</v>
      </c>
      <c r="AN15" s="192"/>
      <c r="AO15" s="191"/>
    </row>
    <row r="16" spans="1:82" s="4" customFormat="1" ht="27" customHeight="1">
      <c r="A16" s="113">
        <v>2317</v>
      </c>
      <c r="B16" s="218" t="s">
        <v>30</v>
      </c>
      <c r="C16" s="114" t="s">
        <v>31</v>
      </c>
      <c r="D16" s="78">
        <v>700000000</v>
      </c>
      <c r="E16" s="78">
        <f>'Cuadro 2'!E16</f>
        <v>207564110.88</v>
      </c>
      <c r="F16" s="109" t="s">
        <v>22</v>
      </c>
      <c r="G16" s="43" t="s">
        <v>22</v>
      </c>
      <c r="H16" s="43" t="s">
        <v>22</v>
      </c>
      <c r="I16" s="43" t="s">
        <v>22</v>
      </c>
      <c r="J16" s="43" t="s">
        <v>22</v>
      </c>
      <c r="K16" s="43" t="s">
        <v>22</v>
      </c>
      <c r="L16" s="43" t="s">
        <v>22</v>
      </c>
      <c r="M16" s="43" t="s">
        <v>22</v>
      </c>
      <c r="N16" s="43" t="s">
        <v>22</v>
      </c>
      <c r="O16" s="43">
        <v>74689275.579999998</v>
      </c>
      <c r="P16" s="79">
        <f>'Cuadro 2'!H16+'Cuadro 2'!J16+'Cuadro 2'!L16</f>
        <v>132874835.30000001</v>
      </c>
      <c r="Q16" s="116" t="s">
        <v>22</v>
      </c>
      <c r="R16" s="116" t="s">
        <v>22</v>
      </c>
      <c r="S16" s="116" t="s">
        <v>22</v>
      </c>
      <c r="T16" s="116" t="s">
        <v>22</v>
      </c>
      <c r="U16" s="110" t="s">
        <v>22</v>
      </c>
      <c r="V16" s="110" t="s">
        <v>22</v>
      </c>
      <c r="W16" s="110" t="s">
        <v>22</v>
      </c>
      <c r="X16" s="110" t="s">
        <v>22</v>
      </c>
      <c r="Y16" s="110" t="s">
        <v>22</v>
      </c>
      <c r="Z16" s="110">
        <v>0.10669896511428571</v>
      </c>
      <c r="AA16" s="110">
        <f t="shared" si="0"/>
        <v>0.29652015840000001</v>
      </c>
      <c r="AB16" s="115" t="s">
        <v>22</v>
      </c>
      <c r="AC16" s="116" t="s">
        <v>22</v>
      </c>
      <c r="AD16" s="116" t="s">
        <v>22</v>
      </c>
      <c r="AE16" s="116" t="s">
        <v>22</v>
      </c>
      <c r="AF16" s="110" t="s">
        <v>22</v>
      </c>
      <c r="AG16" s="110" t="s">
        <v>22</v>
      </c>
      <c r="AH16" s="110" t="s">
        <v>22</v>
      </c>
      <c r="AI16" s="110" t="s">
        <v>22</v>
      </c>
      <c r="AJ16" s="110" t="s">
        <v>22</v>
      </c>
      <c r="AK16" s="110">
        <v>0.1384</v>
      </c>
      <c r="AL16" s="116">
        <v>0.22839999999999999</v>
      </c>
      <c r="AM16" s="257">
        <v>3</v>
      </c>
      <c r="AN16" s="192"/>
      <c r="AO16" s="191"/>
    </row>
    <row r="17" spans="1:41" s="20" customFormat="1" ht="13.95" customHeight="1">
      <c r="A17" s="117"/>
      <c r="B17" s="219"/>
      <c r="C17" s="118"/>
      <c r="D17" s="119">
        <f>SUM(D11:D16)</f>
        <v>1575771200.29</v>
      </c>
      <c r="E17" s="119">
        <f t="shared" ref="E17:P17" si="1">SUM(E11:E16)</f>
        <v>468927324.87</v>
      </c>
      <c r="F17" s="120">
        <f t="shared" si="1"/>
        <v>0</v>
      </c>
      <c r="G17" s="119">
        <f t="shared" si="1"/>
        <v>200000</v>
      </c>
      <c r="H17" s="119">
        <f t="shared" si="1"/>
        <v>3000000</v>
      </c>
      <c r="I17" s="119">
        <f t="shared" si="1"/>
        <v>0</v>
      </c>
      <c r="J17" s="119">
        <f t="shared" si="1"/>
        <v>6500000</v>
      </c>
      <c r="K17" s="119">
        <f t="shared" si="1"/>
        <v>500000</v>
      </c>
      <c r="L17" s="119">
        <f t="shared" si="1"/>
        <v>10467661.49</v>
      </c>
      <c r="M17" s="119">
        <f t="shared" si="1"/>
        <v>9974838</v>
      </c>
      <c r="N17" s="119">
        <f t="shared" si="1"/>
        <v>5700000</v>
      </c>
      <c r="O17" s="119">
        <f t="shared" si="1"/>
        <v>107289275.58</v>
      </c>
      <c r="P17" s="188">
        <f t="shared" si="1"/>
        <v>325295549.80000001</v>
      </c>
      <c r="Q17" s="121"/>
      <c r="R17" s="121"/>
      <c r="S17" s="121"/>
      <c r="T17" s="121"/>
      <c r="U17" s="122"/>
      <c r="V17" s="122"/>
      <c r="W17" s="122"/>
      <c r="X17" s="122"/>
      <c r="Y17" s="122"/>
      <c r="Z17" s="122"/>
      <c r="AA17" s="121"/>
      <c r="AB17" s="115"/>
      <c r="AC17" s="116"/>
      <c r="AD17" s="116"/>
      <c r="AE17" s="116"/>
      <c r="AF17" s="116"/>
      <c r="AG17" s="116"/>
      <c r="AH17" s="116"/>
      <c r="AI17" s="116"/>
      <c r="AJ17" s="110"/>
      <c r="AK17" s="110"/>
      <c r="AL17" s="166"/>
      <c r="AM17" s="258"/>
      <c r="AN17" s="192"/>
      <c r="AO17" s="191"/>
    </row>
    <row r="18" spans="1:41" s="20" customFormat="1" ht="13.95" customHeight="1">
      <c r="A18" s="117"/>
      <c r="B18" s="219"/>
      <c r="C18" s="118"/>
      <c r="D18" s="119"/>
      <c r="E18" s="119"/>
      <c r="F18" s="120"/>
      <c r="G18" s="119"/>
      <c r="H18" s="119"/>
      <c r="I18" s="119"/>
      <c r="J18" s="119"/>
      <c r="K18" s="119"/>
      <c r="L18" s="46"/>
      <c r="M18" s="46"/>
      <c r="N18" s="46"/>
      <c r="O18" s="46"/>
      <c r="P18" s="52"/>
      <c r="Q18" s="121"/>
      <c r="R18" s="121"/>
      <c r="S18" s="121"/>
      <c r="T18" s="121"/>
      <c r="U18" s="122"/>
      <c r="V18" s="122"/>
      <c r="W18" s="122"/>
      <c r="X18" s="122"/>
      <c r="Y18" s="122"/>
      <c r="Z18" s="122"/>
      <c r="AA18" s="121"/>
      <c r="AB18" s="115"/>
      <c r="AC18" s="116"/>
      <c r="AD18" s="116"/>
      <c r="AE18" s="116"/>
      <c r="AF18" s="116"/>
      <c r="AG18" s="116"/>
      <c r="AH18" s="116"/>
      <c r="AI18" s="116"/>
      <c r="AJ18" s="110"/>
      <c r="AK18" s="110"/>
      <c r="AL18" s="166"/>
      <c r="AM18" s="258"/>
      <c r="AN18" s="192"/>
      <c r="AO18" s="191"/>
    </row>
    <row r="19" spans="1:41" s="4" customFormat="1" ht="13.95" customHeight="1">
      <c r="A19" s="123" t="s">
        <v>32</v>
      </c>
      <c r="B19" s="213"/>
      <c r="C19" s="114"/>
      <c r="D19" s="78"/>
      <c r="E19" s="78"/>
      <c r="F19" s="124"/>
      <c r="G19" s="78"/>
      <c r="H19" s="78"/>
      <c r="I19" s="78"/>
      <c r="J19" s="78"/>
      <c r="K19" s="78"/>
      <c r="L19" s="43"/>
      <c r="M19" s="43"/>
      <c r="N19" s="43"/>
      <c r="O19" s="43"/>
      <c r="P19" s="79"/>
      <c r="Q19" s="110"/>
      <c r="R19" s="110"/>
      <c r="S19" s="110"/>
      <c r="T19" s="110"/>
      <c r="U19" s="110"/>
      <c r="V19" s="110"/>
      <c r="W19" s="110"/>
      <c r="X19" s="110"/>
      <c r="Y19" s="110"/>
      <c r="Z19" s="110"/>
      <c r="AA19" s="110"/>
      <c r="AB19" s="115"/>
      <c r="AC19" s="116"/>
      <c r="AD19" s="116"/>
      <c r="AE19" s="116"/>
      <c r="AF19" s="116"/>
      <c r="AG19" s="116"/>
      <c r="AH19" s="116"/>
      <c r="AI19" s="116"/>
      <c r="AJ19" s="110"/>
      <c r="AK19" s="110"/>
      <c r="AL19" s="165"/>
      <c r="AM19" s="257"/>
      <c r="AN19" s="192"/>
      <c r="AO19" s="191"/>
    </row>
    <row r="20" spans="1:41" s="17" customFormat="1" ht="18.600000000000001" customHeight="1">
      <c r="A20" s="113" t="s">
        <v>107</v>
      </c>
      <c r="B20" s="297" t="s">
        <v>34</v>
      </c>
      <c r="C20" s="277" t="s">
        <v>35</v>
      </c>
      <c r="D20" s="78">
        <f>'Cuadro 1'!E20</f>
        <v>400000000</v>
      </c>
      <c r="E20" s="78">
        <f>'Cuadro 2'!E20</f>
        <v>318000000</v>
      </c>
      <c r="F20" s="109">
        <v>0</v>
      </c>
      <c r="G20" s="43">
        <v>5000000</v>
      </c>
      <c r="H20" s="43">
        <v>45000000</v>
      </c>
      <c r="I20" s="43">
        <v>120000000</v>
      </c>
      <c r="J20" s="43">
        <v>0</v>
      </c>
      <c r="K20" s="43">
        <v>0</v>
      </c>
      <c r="L20" s="43">
        <v>30000000</v>
      </c>
      <c r="M20" s="43">
        <v>80000000</v>
      </c>
      <c r="N20" s="43">
        <v>3000000</v>
      </c>
      <c r="O20" s="43">
        <v>30000000</v>
      </c>
      <c r="P20" s="79">
        <f>'Cuadro 2'!H20+'Cuadro 2'!J20+'Cuadro 2'!L20</f>
        <v>5000000</v>
      </c>
      <c r="Q20" s="110">
        <v>0</v>
      </c>
      <c r="R20" s="110">
        <v>1.1111111111111112E-2</v>
      </c>
      <c r="S20" s="110">
        <v>0.125</v>
      </c>
      <c r="T20" s="110">
        <v>0.42499999999999999</v>
      </c>
      <c r="U20" s="110">
        <v>0.42499999999999999</v>
      </c>
      <c r="V20" s="110">
        <v>0.42499999999999999</v>
      </c>
      <c r="W20" s="110">
        <v>0.5</v>
      </c>
      <c r="X20" s="110">
        <v>0.7</v>
      </c>
      <c r="Y20" s="110">
        <v>0.70750000000000002</v>
      </c>
      <c r="Z20" s="110">
        <v>0.78249999999999997</v>
      </c>
      <c r="AA20" s="110">
        <f t="shared" ref="AA20:AA27" si="2">E20/D20</f>
        <v>0.79500000000000004</v>
      </c>
      <c r="AB20" s="311">
        <v>0</v>
      </c>
      <c r="AC20" s="301">
        <v>0.13</v>
      </c>
      <c r="AD20" s="301">
        <v>0.31</v>
      </c>
      <c r="AE20" s="305">
        <v>0.49</v>
      </c>
      <c r="AF20" s="301">
        <v>0.59</v>
      </c>
      <c r="AG20" s="301">
        <v>0.74</v>
      </c>
      <c r="AH20" s="301">
        <v>0.47</v>
      </c>
      <c r="AI20" s="301">
        <v>0.57969999999999999</v>
      </c>
      <c r="AJ20" s="301">
        <v>0.53690000000000004</v>
      </c>
      <c r="AK20" s="301">
        <v>0.58740000000000003</v>
      </c>
      <c r="AL20" s="303">
        <v>0.63229999999999997</v>
      </c>
      <c r="AM20" s="302">
        <v>2</v>
      </c>
      <c r="AN20" s="192"/>
      <c r="AO20" s="191"/>
    </row>
    <row r="21" spans="1:41" s="17" customFormat="1" ht="18.600000000000001" customHeight="1">
      <c r="A21" s="113" t="s">
        <v>108</v>
      </c>
      <c r="B21" s="297"/>
      <c r="C21" s="277"/>
      <c r="D21" s="78">
        <f>'Cuadro 1'!E21</f>
        <v>50000000</v>
      </c>
      <c r="E21" s="78">
        <f>'Cuadro 2'!E21</f>
        <v>30000000</v>
      </c>
      <c r="F21" s="109">
        <v>0</v>
      </c>
      <c r="G21" s="43">
        <v>0</v>
      </c>
      <c r="H21" s="43">
        <v>0</v>
      </c>
      <c r="I21" s="43">
        <v>0</v>
      </c>
      <c r="J21" s="43">
        <v>0</v>
      </c>
      <c r="K21" s="43">
        <v>15000000</v>
      </c>
      <c r="L21" s="43">
        <v>5000000</v>
      </c>
      <c r="M21" s="43">
        <v>10000000</v>
      </c>
      <c r="N21" s="43">
        <v>0</v>
      </c>
      <c r="O21" s="43">
        <v>0</v>
      </c>
      <c r="P21" s="79">
        <f>'Cuadro 2'!H21+'Cuadro 2'!J21+'Cuadro 2'!L21</f>
        <v>0</v>
      </c>
      <c r="Q21" s="110">
        <v>0</v>
      </c>
      <c r="R21" s="110">
        <v>0</v>
      </c>
      <c r="S21" s="110">
        <v>0</v>
      </c>
      <c r="T21" s="110">
        <v>0</v>
      </c>
      <c r="U21" s="110">
        <v>0</v>
      </c>
      <c r="V21" s="110">
        <v>0.3</v>
      </c>
      <c r="W21" s="110">
        <v>0.4</v>
      </c>
      <c r="X21" s="110">
        <v>0.6</v>
      </c>
      <c r="Y21" s="110">
        <v>0.6</v>
      </c>
      <c r="Z21" s="110">
        <v>0.6</v>
      </c>
      <c r="AA21" s="110">
        <f t="shared" si="2"/>
        <v>0.6</v>
      </c>
      <c r="AB21" s="311"/>
      <c r="AC21" s="301"/>
      <c r="AD21" s="301"/>
      <c r="AE21" s="301"/>
      <c r="AF21" s="301"/>
      <c r="AG21" s="301"/>
      <c r="AH21" s="301"/>
      <c r="AI21" s="301"/>
      <c r="AJ21" s="301"/>
      <c r="AK21" s="301"/>
      <c r="AL21" s="303"/>
      <c r="AM21" s="302"/>
      <c r="AN21" s="192"/>
      <c r="AO21" s="191"/>
    </row>
    <row r="22" spans="1:41" s="17" customFormat="1" ht="27.6" customHeight="1">
      <c r="A22" s="125" t="s">
        <v>37</v>
      </c>
      <c r="B22" s="218" t="s">
        <v>79</v>
      </c>
      <c r="C22" s="42" t="s">
        <v>38</v>
      </c>
      <c r="D22" s="43">
        <f>'Cuadro 1'!E22</f>
        <v>100000000</v>
      </c>
      <c r="E22" s="43">
        <f>'Cuadro 2'!E22</f>
        <v>100000000</v>
      </c>
      <c r="F22" s="109" t="s">
        <v>22</v>
      </c>
      <c r="G22" s="43" t="s">
        <v>22</v>
      </c>
      <c r="H22" s="43">
        <v>0</v>
      </c>
      <c r="I22" s="43">
        <v>0</v>
      </c>
      <c r="J22" s="43">
        <v>5145797.18</v>
      </c>
      <c r="K22" s="43">
        <v>0</v>
      </c>
      <c r="L22" s="43">
        <v>15406901.199999999</v>
      </c>
      <c r="M22" s="43">
        <v>32091430.600000005</v>
      </c>
      <c r="N22" s="43">
        <v>38705289.620000005</v>
      </c>
      <c r="O22" s="43">
        <v>0</v>
      </c>
      <c r="P22" s="79">
        <f>'Cuadro 2'!H22+'Cuadro 2'!J22+'Cuadro 2'!L22</f>
        <v>8650581.4000000004</v>
      </c>
      <c r="Q22" s="110" t="s">
        <v>22</v>
      </c>
      <c r="R22" s="110" t="s">
        <v>22</v>
      </c>
      <c r="S22" s="110" t="s">
        <v>22</v>
      </c>
      <c r="T22" s="110">
        <v>0</v>
      </c>
      <c r="U22" s="110">
        <v>5.1457971799999995E-2</v>
      </c>
      <c r="V22" s="110">
        <v>5.1457971799999995E-2</v>
      </c>
      <c r="W22" s="110">
        <v>0.20552698379999998</v>
      </c>
      <c r="X22" s="110">
        <v>0.52644128980000005</v>
      </c>
      <c r="Y22" s="110">
        <v>0.91349418599999999</v>
      </c>
      <c r="Z22" s="110">
        <v>0.91349418599999999</v>
      </c>
      <c r="AA22" s="110">
        <f t="shared" si="2"/>
        <v>1</v>
      </c>
      <c r="AB22" s="111" t="s">
        <v>22</v>
      </c>
      <c r="AC22" s="110" t="s">
        <v>22</v>
      </c>
      <c r="AD22" s="110">
        <v>0</v>
      </c>
      <c r="AE22" s="180">
        <v>0</v>
      </c>
      <c r="AF22" s="110">
        <v>7.5999999999999998E-2</v>
      </c>
      <c r="AG22" s="110">
        <v>0.19453353999999998</v>
      </c>
      <c r="AH22" s="110">
        <v>0.31290000000000001</v>
      </c>
      <c r="AI22" s="110">
        <v>0.46100000000000002</v>
      </c>
      <c r="AJ22" s="110">
        <v>0.56769999999999998</v>
      </c>
      <c r="AK22" s="110">
        <v>0.69940000000000002</v>
      </c>
      <c r="AL22" s="165">
        <v>0.93540000000000001</v>
      </c>
      <c r="AM22" s="257">
        <v>2</v>
      </c>
      <c r="AN22" s="192"/>
      <c r="AO22" s="191"/>
    </row>
    <row r="23" spans="1:41" s="4" customFormat="1" ht="31.95" customHeight="1">
      <c r="A23" s="125" t="s">
        <v>39</v>
      </c>
      <c r="B23" s="218" t="s">
        <v>40</v>
      </c>
      <c r="C23" s="114" t="s">
        <v>35</v>
      </c>
      <c r="D23" s="78">
        <f>'Cuadro 1'!E23</f>
        <v>144036000</v>
      </c>
      <c r="E23" s="78">
        <f>'Cuadro 2'!E23</f>
        <v>139989292.43000001</v>
      </c>
      <c r="F23" s="109" t="s">
        <v>22</v>
      </c>
      <c r="G23" s="43" t="s">
        <v>22</v>
      </c>
      <c r="H23" s="43" t="s">
        <v>22</v>
      </c>
      <c r="I23" s="43">
        <v>0</v>
      </c>
      <c r="J23" s="43">
        <v>11450375.07</v>
      </c>
      <c r="K23" s="43">
        <v>32874109.239999998</v>
      </c>
      <c r="L23" s="43">
        <v>10000000</v>
      </c>
      <c r="M23" s="43">
        <v>7664808.1200000001</v>
      </c>
      <c r="N23" s="43">
        <v>30000000</v>
      </c>
      <c r="O23" s="43">
        <v>25000000</v>
      </c>
      <c r="P23" s="79">
        <f>'Cuadro 2'!H23+'Cuadro 2'!J23+'Cuadro 2'!L23</f>
        <v>23000000</v>
      </c>
      <c r="Q23" s="110" t="s">
        <v>22</v>
      </c>
      <c r="R23" s="110" t="s">
        <v>22</v>
      </c>
      <c r="S23" s="110" t="s">
        <v>22</v>
      </c>
      <c r="T23" s="110">
        <v>0</v>
      </c>
      <c r="U23" s="110">
        <v>7.9496619386819969E-2</v>
      </c>
      <c r="V23" s="110">
        <v>0.30773198582298872</v>
      </c>
      <c r="W23" s="110">
        <v>0.37715907349551503</v>
      </c>
      <c r="X23" s="110">
        <v>0.43037360402954816</v>
      </c>
      <c r="Y23" s="110">
        <v>0.63865486704712715</v>
      </c>
      <c r="Z23" s="110">
        <v>0.8122225862284429</v>
      </c>
      <c r="AA23" s="110">
        <f t="shared" si="2"/>
        <v>0.97190488787525342</v>
      </c>
      <c r="AB23" s="115" t="s">
        <v>22</v>
      </c>
      <c r="AC23" s="116" t="s">
        <v>22</v>
      </c>
      <c r="AD23" s="116" t="s">
        <v>22</v>
      </c>
      <c r="AE23" s="110">
        <v>0</v>
      </c>
      <c r="AF23" s="110">
        <v>0.12</v>
      </c>
      <c r="AG23" s="110">
        <v>0.25</v>
      </c>
      <c r="AH23" s="110">
        <v>0.44</v>
      </c>
      <c r="AI23" s="110">
        <v>0.61</v>
      </c>
      <c r="AJ23" s="110">
        <v>0.7</v>
      </c>
      <c r="AK23" s="110">
        <v>0.87</v>
      </c>
      <c r="AL23" s="165">
        <v>0.96</v>
      </c>
      <c r="AM23" s="257">
        <v>2</v>
      </c>
      <c r="AN23" s="192"/>
      <c r="AO23" s="191"/>
    </row>
    <row r="24" spans="1:41" s="4" customFormat="1" ht="36" customHeight="1">
      <c r="A24" s="125" t="s">
        <v>41</v>
      </c>
      <c r="B24" s="218" t="s">
        <v>109</v>
      </c>
      <c r="C24" s="114" t="s">
        <v>110</v>
      </c>
      <c r="D24" s="78">
        <f>'Cuadro 1'!E24</f>
        <v>119568351.09999999</v>
      </c>
      <c r="E24" s="78">
        <f>'Cuadro 2'!E24</f>
        <v>119568351.09999999</v>
      </c>
      <c r="F24" s="109" t="s">
        <v>22</v>
      </c>
      <c r="G24" s="43" t="s">
        <v>22</v>
      </c>
      <c r="H24" s="43" t="s">
        <v>22</v>
      </c>
      <c r="I24" s="43" t="s">
        <v>22</v>
      </c>
      <c r="J24" s="43">
        <v>44485703</v>
      </c>
      <c r="K24" s="43">
        <v>4077753.56</v>
      </c>
      <c r="L24" s="43">
        <v>5000000</v>
      </c>
      <c r="M24" s="43">
        <v>3000000</v>
      </c>
      <c r="N24" s="43">
        <v>38000000</v>
      </c>
      <c r="O24" s="43">
        <v>22000000</v>
      </c>
      <c r="P24" s="79">
        <f>'Cuadro 2'!H24+'Cuadro 2'!J24+'Cuadro 2'!L24</f>
        <v>3004894.54</v>
      </c>
      <c r="Q24" s="110" t="s">
        <v>22</v>
      </c>
      <c r="R24" s="110" t="s">
        <v>22</v>
      </c>
      <c r="S24" s="110" t="s">
        <v>22</v>
      </c>
      <c r="T24" s="110" t="s">
        <v>22</v>
      </c>
      <c r="U24" s="110">
        <v>0.3307487232713755</v>
      </c>
      <c r="V24" s="110">
        <v>0.36106659360594801</v>
      </c>
      <c r="W24" s="110">
        <v>0.39824131479553904</v>
      </c>
      <c r="X24" s="110">
        <v>0.4205461475092937</v>
      </c>
      <c r="Y24" s="110">
        <v>0.70307402855018586</v>
      </c>
      <c r="Z24" s="110">
        <v>0.96095182885408081</v>
      </c>
      <c r="AA24" s="110">
        <f t="shared" si="2"/>
        <v>1</v>
      </c>
      <c r="AB24" s="115" t="s">
        <v>22</v>
      </c>
      <c r="AC24" s="116" t="s">
        <v>22</v>
      </c>
      <c r="AD24" s="116" t="s">
        <v>22</v>
      </c>
      <c r="AE24" s="110" t="s">
        <v>22</v>
      </c>
      <c r="AF24" s="110">
        <v>0.37309999999999999</v>
      </c>
      <c r="AG24" s="110">
        <v>0.46954288240495146</v>
      </c>
      <c r="AH24" s="110">
        <v>0.51822292634144429</v>
      </c>
      <c r="AI24" s="110">
        <v>0.59640000000000004</v>
      </c>
      <c r="AJ24" s="110">
        <v>0.80379999999999996</v>
      </c>
      <c r="AK24" s="110">
        <v>0.87690000000000001</v>
      </c>
      <c r="AL24" s="165">
        <v>0.99509999999999998</v>
      </c>
      <c r="AM24" s="257">
        <v>2</v>
      </c>
      <c r="AN24" s="192"/>
      <c r="AO24" s="191"/>
    </row>
    <row r="25" spans="1:41" s="4" customFormat="1" ht="25.2" customHeight="1">
      <c r="A25" s="125" t="s">
        <v>45</v>
      </c>
      <c r="B25" s="218" t="s">
        <v>46</v>
      </c>
      <c r="C25" s="114" t="s">
        <v>52</v>
      </c>
      <c r="D25" s="78">
        <f>'Cuadro 1'!E25</f>
        <v>125000000</v>
      </c>
      <c r="E25" s="78">
        <f>'Cuadro 2'!E25</f>
        <v>81500000</v>
      </c>
      <c r="F25" s="109" t="s">
        <v>22</v>
      </c>
      <c r="G25" s="43" t="s">
        <v>22</v>
      </c>
      <c r="H25" s="43" t="s">
        <v>22</v>
      </c>
      <c r="I25" s="43" t="s">
        <v>22</v>
      </c>
      <c r="J25" s="43" t="s">
        <v>22</v>
      </c>
      <c r="K25" s="43">
        <v>0</v>
      </c>
      <c r="L25" s="43">
        <v>20000000</v>
      </c>
      <c r="M25" s="43">
        <v>0</v>
      </c>
      <c r="N25" s="43">
        <v>20000000</v>
      </c>
      <c r="O25" s="43">
        <v>8000000</v>
      </c>
      <c r="P25" s="79">
        <f>'Cuadro 2'!H25+'Cuadro 2'!J25+'Cuadro 2'!L25</f>
        <v>33500000</v>
      </c>
      <c r="Q25" s="110" t="s">
        <v>22</v>
      </c>
      <c r="R25" s="110" t="s">
        <v>22</v>
      </c>
      <c r="S25" s="110" t="s">
        <v>22</v>
      </c>
      <c r="T25" s="110" t="s">
        <v>22</v>
      </c>
      <c r="U25" s="110" t="s">
        <v>22</v>
      </c>
      <c r="V25" s="110">
        <v>0</v>
      </c>
      <c r="W25" s="110">
        <v>0.16</v>
      </c>
      <c r="X25" s="110">
        <v>0.16</v>
      </c>
      <c r="Y25" s="110">
        <v>0.32</v>
      </c>
      <c r="Z25" s="110">
        <v>0.38400000000000001</v>
      </c>
      <c r="AA25" s="110">
        <f t="shared" si="2"/>
        <v>0.65200000000000002</v>
      </c>
      <c r="AB25" s="115" t="s">
        <v>22</v>
      </c>
      <c r="AC25" s="116" t="s">
        <v>22</v>
      </c>
      <c r="AD25" s="116" t="s">
        <v>22</v>
      </c>
      <c r="AE25" s="110" t="s">
        <v>22</v>
      </c>
      <c r="AF25" s="110" t="s">
        <v>22</v>
      </c>
      <c r="AG25" s="110">
        <v>0</v>
      </c>
      <c r="AH25" s="110">
        <v>0.40300000000000002</v>
      </c>
      <c r="AI25" s="110">
        <v>0.441</v>
      </c>
      <c r="AJ25" s="110">
        <v>0.51919999999999999</v>
      </c>
      <c r="AK25" s="110">
        <v>0.60289999999999999</v>
      </c>
      <c r="AL25" s="165">
        <v>0.76980000000000004</v>
      </c>
      <c r="AM25" s="257">
        <v>2</v>
      </c>
      <c r="AN25" s="192"/>
      <c r="AO25" s="191"/>
    </row>
    <row r="26" spans="1:41" s="4" customFormat="1" ht="28.2" customHeight="1">
      <c r="A26" s="125" t="s">
        <v>47</v>
      </c>
      <c r="B26" s="218" t="s">
        <v>136</v>
      </c>
      <c r="C26" s="114" t="s">
        <v>49</v>
      </c>
      <c r="D26" s="78">
        <f>'Cuadro 1'!E26</f>
        <v>100000000</v>
      </c>
      <c r="E26" s="78">
        <f>'Cuadro 2'!E26</f>
        <v>64923616.759999998</v>
      </c>
      <c r="F26" s="109" t="s">
        <v>22</v>
      </c>
      <c r="G26" s="43" t="s">
        <v>22</v>
      </c>
      <c r="H26" s="43" t="s">
        <v>22</v>
      </c>
      <c r="I26" s="43" t="s">
        <v>22</v>
      </c>
      <c r="J26" s="43" t="s">
        <v>22</v>
      </c>
      <c r="K26" s="43" t="s">
        <v>22</v>
      </c>
      <c r="L26" s="43">
        <v>850000</v>
      </c>
      <c r="M26" s="43">
        <v>5073616.76</v>
      </c>
      <c r="N26" s="43">
        <v>12000000</v>
      </c>
      <c r="O26" s="43">
        <v>20000000</v>
      </c>
      <c r="P26" s="79">
        <f>'Cuadro 2'!H26+'Cuadro 2'!J26+'Cuadro 2'!L26</f>
        <v>27000000</v>
      </c>
      <c r="Q26" s="110" t="s">
        <v>22</v>
      </c>
      <c r="R26" s="110" t="s">
        <v>22</v>
      </c>
      <c r="S26" s="110" t="s">
        <v>22</v>
      </c>
      <c r="T26" s="110" t="s">
        <v>22</v>
      </c>
      <c r="U26" s="110" t="s">
        <v>22</v>
      </c>
      <c r="V26" s="110" t="s">
        <v>22</v>
      </c>
      <c r="W26" s="110">
        <v>8.5000000000000006E-3</v>
      </c>
      <c r="X26" s="110">
        <v>5.92361676E-2</v>
      </c>
      <c r="Y26" s="110">
        <v>0.17923616759999997</v>
      </c>
      <c r="Z26" s="110">
        <v>0.37923616759999995</v>
      </c>
      <c r="AA26" s="110">
        <f t="shared" si="2"/>
        <v>0.64923616760000002</v>
      </c>
      <c r="AB26" s="115" t="s">
        <v>22</v>
      </c>
      <c r="AC26" s="116" t="s">
        <v>22</v>
      </c>
      <c r="AD26" s="116" t="s">
        <v>22</v>
      </c>
      <c r="AE26" s="110" t="s">
        <v>22</v>
      </c>
      <c r="AF26" s="110" t="s">
        <v>22</v>
      </c>
      <c r="AG26" s="110" t="s">
        <v>22</v>
      </c>
      <c r="AH26" s="110">
        <v>2.9818721799999997E-3</v>
      </c>
      <c r="AI26" s="110">
        <v>0.15090000000000001</v>
      </c>
      <c r="AJ26" s="110">
        <v>0.4405</v>
      </c>
      <c r="AK26" s="110">
        <v>0.42920000000000003</v>
      </c>
      <c r="AL26" s="197">
        <v>0.57420000000000004</v>
      </c>
      <c r="AM26" s="257">
        <v>2</v>
      </c>
      <c r="AN26" s="192"/>
      <c r="AO26" s="191"/>
    </row>
    <row r="27" spans="1:41" s="4" customFormat="1" ht="29.4" customHeight="1">
      <c r="A27" s="125" t="s">
        <v>50</v>
      </c>
      <c r="B27" s="218" t="s">
        <v>51</v>
      </c>
      <c r="C27" s="114" t="s">
        <v>52</v>
      </c>
      <c r="D27" s="78">
        <v>225000000</v>
      </c>
      <c r="E27" s="78">
        <f>'Cuadro 2'!E27</f>
        <v>8347875.3099999996</v>
      </c>
      <c r="F27" s="109" t="s">
        <v>22</v>
      </c>
      <c r="G27" s="43" t="s">
        <v>22</v>
      </c>
      <c r="H27" s="43" t="s">
        <v>22</v>
      </c>
      <c r="I27" s="43" t="s">
        <v>22</v>
      </c>
      <c r="J27" s="43" t="s">
        <v>22</v>
      </c>
      <c r="K27" s="43" t="s">
        <v>22</v>
      </c>
      <c r="L27" s="43" t="s">
        <v>22</v>
      </c>
      <c r="M27" s="43" t="s">
        <v>22</v>
      </c>
      <c r="N27" s="43" t="s">
        <v>22</v>
      </c>
      <c r="O27" s="43">
        <v>0</v>
      </c>
      <c r="P27" s="79">
        <f>'Cuadro 2'!H27+'Cuadro 2'!J27+'Cuadro 2'!L27</f>
        <v>8347875.3099999996</v>
      </c>
      <c r="Q27" s="110" t="s">
        <v>22</v>
      </c>
      <c r="R27" s="110" t="s">
        <v>22</v>
      </c>
      <c r="S27" s="110" t="s">
        <v>22</v>
      </c>
      <c r="T27" s="110" t="s">
        <v>22</v>
      </c>
      <c r="U27" s="110" t="s">
        <v>22</v>
      </c>
      <c r="V27" s="110" t="s">
        <v>22</v>
      </c>
      <c r="W27" s="110" t="s">
        <v>22</v>
      </c>
      <c r="X27" s="110" t="s">
        <v>22</v>
      </c>
      <c r="Y27" s="110" t="s">
        <v>22</v>
      </c>
      <c r="Z27" s="110">
        <v>0</v>
      </c>
      <c r="AA27" s="110">
        <f t="shared" si="2"/>
        <v>3.7101668044444445E-2</v>
      </c>
      <c r="AB27" s="115" t="s">
        <v>22</v>
      </c>
      <c r="AC27" s="116" t="s">
        <v>22</v>
      </c>
      <c r="AD27" s="116" t="s">
        <v>22</v>
      </c>
      <c r="AE27" s="110" t="s">
        <v>22</v>
      </c>
      <c r="AF27" s="110" t="s">
        <v>22</v>
      </c>
      <c r="AG27" s="110" t="s">
        <v>22</v>
      </c>
      <c r="AH27" s="110" t="s">
        <v>22</v>
      </c>
      <c r="AI27" s="110" t="s">
        <v>22</v>
      </c>
      <c r="AJ27" s="110" t="s">
        <v>22</v>
      </c>
      <c r="AK27" s="110">
        <v>3.8899999999999997E-2</v>
      </c>
      <c r="AL27" s="165">
        <v>0.1394</v>
      </c>
      <c r="AM27" s="257">
        <v>1</v>
      </c>
      <c r="AN27" s="192"/>
      <c r="AO27" s="191"/>
    </row>
    <row r="28" spans="1:41" s="20" customFormat="1" ht="13.95" customHeight="1">
      <c r="A28" s="117"/>
      <c r="B28" s="219"/>
      <c r="C28" s="118"/>
      <c r="D28" s="119">
        <f t="shared" ref="D28:P28" si="3">SUM(D20:D27)</f>
        <v>1263604351.0999999</v>
      </c>
      <c r="E28" s="119">
        <f t="shared" si="3"/>
        <v>862329135.60000002</v>
      </c>
      <c r="F28" s="126">
        <f t="shared" si="3"/>
        <v>0</v>
      </c>
      <c r="G28" s="46">
        <f t="shared" si="3"/>
        <v>5000000</v>
      </c>
      <c r="H28" s="46">
        <f t="shared" si="3"/>
        <v>45000000</v>
      </c>
      <c r="I28" s="46">
        <f t="shared" si="3"/>
        <v>120000000</v>
      </c>
      <c r="J28" s="46">
        <f t="shared" si="3"/>
        <v>61081875.25</v>
      </c>
      <c r="K28" s="46">
        <f t="shared" si="3"/>
        <v>51951862.799999997</v>
      </c>
      <c r="L28" s="46">
        <f t="shared" si="3"/>
        <v>86256901.200000003</v>
      </c>
      <c r="M28" s="46">
        <f t="shared" si="3"/>
        <v>137829855.48000002</v>
      </c>
      <c r="N28" s="46">
        <f t="shared" si="3"/>
        <v>141705289.62</v>
      </c>
      <c r="O28" s="46">
        <f t="shared" si="3"/>
        <v>105000000</v>
      </c>
      <c r="P28" s="52">
        <f t="shared" si="3"/>
        <v>108503351.25</v>
      </c>
      <c r="Q28" s="122"/>
      <c r="R28" s="122"/>
      <c r="S28" s="122"/>
      <c r="T28" s="122"/>
      <c r="U28" s="122"/>
      <c r="V28" s="122"/>
      <c r="W28" s="122"/>
      <c r="X28" s="122"/>
      <c r="Y28" s="122"/>
      <c r="Z28" s="122"/>
      <c r="AA28" s="122"/>
      <c r="AB28" s="115"/>
      <c r="AC28" s="116"/>
      <c r="AD28" s="116"/>
      <c r="AE28" s="116"/>
      <c r="AF28" s="116"/>
      <c r="AG28" s="116"/>
      <c r="AH28" s="116"/>
      <c r="AI28" s="116"/>
      <c r="AJ28" s="116"/>
      <c r="AK28" s="116"/>
      <c r="AL28" s="166"/>
      <c r="AM28" s="258"/>
      <c r="AN28" s="192"/>
      <c r="AO28" s="191"/>
    </row>
    <row r="29" spans="1:41" s="4" customFormat="1" ht="13.95" customHeight="1">
      <c r="A29" s="127"/>
      <c r="B29" s="213"/>
      <c r="C29" s="114"/>
      <c r="D29" s="78"/>
      <c r="E29" s="78"/>
      <c r="F29" s="124"/>
      <c r="G29" s="78"/>
      <c r="H29" s="78"/>
      <c r="I29" s="78"/>
      <c r="J29" s="78"/>
      <c r="K29" s="78"/>
      <c r="L29" s="43"/>
      <c r="M29" s="43"/>
      <c r="N29" s="43"/>
      <c r="O29" s="43"/>
      <c r="P29" s="79"/>
      <c r="Q29" s="116"/>
      <c r="R29" s="116"/>
      <c r="S29" s="116"/>
      <c r="T29" s="116"/>
      <c r="U29" s="110"/>
      <c r="V29" s="110"/>
      <c r="W29" s="110"/>
      <c r="X29" s="110"/>
      <c r="Y29" s="110"/>
      <c r="Z29" s="110"/>
      <c r="AA29" s="110"/>
      <c r="AB29" s="115"/>
      <c r="AC29" s="116"/>
      <c r="AD29" s="116"/>
      <c r="AE29" s="116"/>
      <c r="AF29" s="116"/>
      <c r="AG29" s="116"/>
      <c r="AH29" s="116"/>
      <c r="AI29" s="116"/>
      <c r="AJ29" s="116"/>
      <c r="AK29" s="116"/>
      <c r="AL29" s="165"/>
      <c r="AM29" s="257"/>
      <c r="AN29" s="192"/>
      <c r="AO29" s="191"/>
    </row>
    <row r="30" spans="1:41" s="4" customFormat="1" ht="13.95" customHeight="1">
      <c r="A30" s="123" t="s">
        <v>53</v>
      </c>
      <c r="B30" s="213"/>
      <c r="C30" s="114"/>
      <c r="D30" s="78"/>
      <c r="E30" s="78"/>
      <c r="F30" s="109"/>
      <c r="G30" s="43"/>
      <c r="H30" s="43"/>
      <c r="I30" s="43"/>
      <c r="J30" s="43"/>
      <c r="K30" s="43"/>
      <c r="L30" s="43"/>
      <c r="M30" s="43"/>
      <c r="N30" s="43"/>
      <c r="O30" s="43"/>
      <c r="P30" s="79"/>
      <c r="Q30" s="110"/>
      <c r="R30" s="110"/>
      <c r="S30" s="110"/>
      <c r="T30" s="110"/>
      <c r="U30" s="110"/>
      <c r="V30" s="110"/>
      <c r="W30" s="110"/>
      <c r="X30" s="110"/>
      <c r="Y30" s="110"/>
      <c r="Z30" s="110"/>
      <c r="AA30" s="110"/>
      <c r="AB30" s="115"/>
      <c r="AC30" s="116"/>
      <c r="AD30" s="116"/>
      <c r="AE30" s="116"/>
      <c r="AF30" s="116"/>
      <c r="AG30" s="116"/>
      <c r="AH30" s="116"/>
      <c r="AI30" s="116"/>
      <c r="AJ30" s="116"/>
      <c r="AK30" s="116"/>
      <c r="AL30" s="165"/>
      <c r="AM30" s="257"/>
      <c r="AN30" s="192"/>
      <c r="AO30" s="191"/>
    </row>
    <row r="31" spans="1:41" s="4" customFormat="1" ht="25.2" customHeight="1">
      <c r="A31" s="113" t="s">
        <v>54</v>
      </c>
      <c r="B31" s="220" t="s">
        <v>55</v>
      </c>
      <c r="C31" s="114" t="s">
        <v>81</v>
      </c>
      <c r="D31" s="43">
        <f>'Cuadro 1'!E31</f>
        <v>141640000</v>
      </c>
      <c r="E31" s="78">
        <f>'Cuadro 2'!E31</f>
        <v>18246879.279999997</v>
      </c>
      <c r="F31" s="109" t="s">
        <v>22</v>
      </c>
      <c r="G31" s="43" t="s">
        <v>22</v>
      </c>
      <c r="H31" s="43" t="s">
        <v>22</v>
      </c>
      <c r="I31" s="43" t="s">
        <v>22</v>
      </c>
      <c r="J31" s="43" t="s">
        <v>22</v>
      </c>
      <c r="K31" s="43">
        <v>0</v>
      </c>
      <c r="L31" s="43">
        <v>3238550</v>
      </c>
      <c r="M31" s="43">
        <v>2114200</v>
      </c>
      <c r="N31" s="43">
        <v>3947150.0199999996</v>
      </c>
      <c r="O31" s="43">
        <v>5587431.1099999994</v>
      </c>
      <c r="P31" s="79">
        <f>'Cuadro 2'!H31+'Cuadro 2'!J31+'Cuadro 2'!L31</f>
        <v>3359548.1500000004</v>
      </c>
      <c r="Q31" s="110" t="s">
        <v>22</v>
      </c>
      <c r="R31" s="110" t="s">
        <v>22</v>
      </c>
      <c r="S31" s="110" t="s">
        <v>22</v>
      </c>
      <c r="T31" s="110" t="s">
        <v>22</v>
      </c>
      <c r="U31" s="110" t="s">
        <v>22</v>
      </c>
      <c r="V31" s="110">
        <v>0</v>
      </c>
      <c r="W31" s="110">
        <v>2.0675114913176709E-2</v>
      </c>
      <c r="X31" s="110">
        <v>3.4172305924412665E-2</v>
      </c>
      <c r="Y31" s="110">
        <v>5.9371169688457605E-2</v>
      </c>
      <c r="Z31" s="110">
        <v>9.5041695160878445E-2</v>
      </c>
      <c r="AA31" s="110">
        <f>E31/D31</f>
        <v>0.12882575035300761</v>
      </c>
      <c r="AB31" s="111" t="s">
        <v>22</v>
      </c>
      <c r="AC31" s="110" t="s">
        <v>22</v>
      </c>
      <c r="AD31" s="110" t="s">
        <v>22</v>
      </c>
      <c r="AE31" s="110" t="s">
        <v>22</v>
      </c>
      <c r="AF31" s="110" t="s">
        <v>22</v>
      </c>
      <c r="AG31" s="110">
        <v>0</v>
      </c>
      <c r="AH31" s="110">
        <v>6.3E-3</v>
      </c>
      <c r="AI31" s="110">
        <v>4.9200000000000001E-2</v>
      </c>
      <c r="AJ31" s="110">
        <v>8.1900000000000001E-2</v>
      </c>
      <c r="AK31" s="110">
        <v>0.23569999999999999</v>
      </c>
      <c r="AL31" s="197">
        <v>0.45889999999999997</v>
      </c>
      <c r="AM31" s="257">
        <v>2</v>
      </c>
      <c r="AN31" s="192"/>
      <c r="AO31" s="191"/>
    </row>
    <row r="32" spans="1:41" s="4" customFormat="1" ht="39.6" customHeight="1">
      <c r="A32" s="113" t="s">
        <v>58</v>
      </c>
      <c r="B32" s="220" t="s">
        <v>137</v>
      </c>
      <c r="C32" s="114" t="s">
        <v>31</v>
      </c>
      <c r="D32" s="78">
        <v>160000000</v>
      </c>
      <c r="E32" s="78" t="str">
        <f>'Cuadro 2'!E32</f>
        <v>N/A</v>
      </c>
      <c r="F32" s="109" t="s">
        <v>22</v>
      </c>
      <c r="G32" s="43" t="s">
        <v>22</v>
      </c>
      <c r="H32" s="43" t="s">
        <v>22</v>
      </c>
      <c r="I32" s="43" t="s">
        <v>22</v>
      </c>
      <c r="J32" s="43" t="s">
        <v>22</v>
      </c>
      <c r="K32" s="43" t="s">
        <v>22</v>
      </c>
      <c r="L32" s="43" t="s">
        <v>22</v>
      </c>
      <c r="M32" s="43" t="s">
        <v>22</v>
      </c>
      <c r="N32" s="43" t="s">
        <v>22</v>
      </c>
      <c r="O32" s="43">
        <v>0</v>
      </c>
      <c r="P32" s="79" t="s">
        <v>22</v>
      </c>
      <c r="Q32" s="110" t="s">
        <v>22</v>
      </c>
      <c r="R32" s="110" t="s">
        <v>22</v>
      </c>
      <c r="S32" s="110" t="s">
        <v>22</v>
      </c>
      <c r="T32" s="110" t="s">
        <v>22</v>
      </c>
      <c r="U32" s="110" t="s">
        <v>22</v>
      </c>
      <c r="V32" s="110" t="s">
        <v>22</v>
      </c>
      <c r="W32" s="110" t="s">
        <v>22</v>
      </c>
      <c r="X32" s="110" t="s">
        <v>22</v>
      </c>
      <c r="Y32" s="110" t="s">
        <v>22</v>
      </c>
      <c r="Z32" s="110" t="s">
        <v>22</v>
      </c>
      <c r="AA32" s="110" t="s">
        <v>22</v>
      </c>
      <c r="AB32" s="111" t="s">
        <v>22</v>
      </c>
      <c r="AC32" s="110" t="s">
        <v>22</v>
      </c>
      <c r="AD32" s="110" t="s">
        <v>22</v>
      </c>
      <c r="AE32" s="110" t="s">
        <v>22</v>
      </c>
      <c r="AF32" s="110" t="s">
        <v>22</v>
      </c>
      <c r="AG32" s="110" t="s">
        <v>22</v>
      </c>
      <c r="AH32" s="110" t="s">
        <v>22</v>
      </c>
      <c r="AI32" s="110" t="s">
        <v>22</v>
      </c>
      <c r="AJ32" s="110" t="s">
        <v>22</v>
      </c>
      <c r="AK32" s="110" t="s">
        <v>22</v>
      </c>
      <c r="AL32" s="197" t="s">
        <v>22</v>
      </c>
      <c r="AM32" s="257" t="s">
        <v>22</v>
      </c>
      <c r="AN32" s="192"/>
      <c r="AO32" s="191"/>
    </row>
    <row r="33" spans="1:82" s="20" customFormat="1" ht="16.95" customHeight="1">
      <c r="A33" s="117"/>
      <c r="B33" s="219"/>
      <c r="C33" s="118"/>
      <c r="D33" s="119">
        <f>SUM(D31:D32)</f>
        <v>301640000</v>
      </c>
      <c r="E33" s="119">
        <f t="shared" ref="E33:P33" si="4">SUM(E31:E32)</f>
        <v>18246879.279999997</v>
      </c>
      <c r="F33" s="120">
        <f t="shared" si="4"/>
        <v>0</v>
      </c>
      <c r="G33" s="119">
        <f t="shared" si="4"/>
        <v>0</v>
      </c>
      <c r="H33" s="119">
        <f t="shared" si="4"/>
        <v>0</v>
      </c>
      <c r="I33" s="119">
        <f t="shared" si="4"/>
        <v>0</v>
      </c>
      <c r="J33" s="119">
        <f t="shared" si="4"/>
        <v>0</v>
      </c>
      <c r="K33" s="119">
        <f t="shared" si="4"/>
        <v>0</v>
      </c>
      <c r="L33" s="119">
        <f t="shared" si="4"/>
        <v>3238550</v>
      </c>
      <c r="M33" s="119">
        <f t="shared" si="4"/>
        <v>2114200</v>
      </c>
      <c r="N33" s="119">
        <f t="shared" si="4"/>
        <v>3947150.0199999996</v>
      </c>
      <c r="O33" s="119">
        <f t="shared" si="4"/>
        <v>5587431.1099999994</v>
      </c>
      <c r="P33" s="188">
        <f t="shared" si="4"/>
        <v>3359548.1500000004</v>
      </c>
      <c r="Q33" s="122"/>
      <c r="R33" s="122"/>
      <c r="S33" s="122"/>
      <c r="T33" s="122"/>
      <c r="U33" s="122"/>
      <c r="V33" s="122"/>
      <c r="W33" s="122"/>
      <c r="X33" s="122"/>
      <c r="Y33" s="122"/>
      <c r="Z33" s="122"/>
      <c r="AA33" s="122"/>
      <c r="AB33" s="115"/>
      <c r="AC33" s="116"/>
      <c r="AD33" s="116"/>
      <c r="AE33" s="116"/>
      <c r="AF33" s="116"/>
      <c r="AG33" s="116"/>
      <c r="AH33" s="116"/>
      <c r="AI33" s="116"/>
      <c r="AJ33" s="116"/>
      <c r="AK33" s="116"/>
      <c r="AL33" s="166"/>
      <c r="AM33" s="258"/>
      <c r="AN33" s="192"/>
      <c r="AO33" s="191"/>
    </row>
    <row r="34" spans="1:82" s="20" customFormat="1" ht="16.95" customHeight="1">
      <c r="A34" s="117"/>
      <c r="B34" s="219"/>
      <c r="C34" s="118"/>
      <c r="D34" s="119"/>
      <c r="E34" s="119"/>
      <c r="F34" s="120"/>
      <c r="G34" s="119"/>
      <c r="H34" s="119"/>
      <c r="I34" s="119"/>
      <c r="J34" s="119"/>
      <c r="K34" s="119"/>
      <c r="L34" s="46"/>
      <c r="M34" s="46"/>
      <c r="N34" s="46"/>
      <c r="O34" s="46"/>
      <c r="P34" s="52"/>
      <c r="Q34" s="122"/>
      <c r="R34" s="122"/>
      <c r="S34" s="122"/>
      <c r="T34" s="122"/>
      <c r="U34" s="122"/>
      <c r="V34" s="122"/>
      <c r="W34" s="122"/>
      <c r="X34" s="122"/>
      <c r="Y34" s="122"/>
      <c r="Z34" s="122"/>
      <c r="AA34" s="122"/>
      <c r="AB34" s="115"/>
      <c r="AC34" s="116"/>
      <c r="AD34" s="116"/>
      <c r="AE34" s="116"/>
      <c r="AF34" s="116"/>
      <c r="AG34" s="116"/>
      <c r="AH34" s="116"/>
      <c r="AI34" s="116"/>
      <c r="AJ34" s="116"/>
      <c r="AK34" s="116"/>
      <c r="AL34" s="166"/>
      <c r="AM34" s="257"/>
      <c r="AN34" s="192"/>
      <c r="AO34" s="191"/>
    </row>
    <row r="35" spans="1:82" s="4" customFormat="1" ht="16.95" customHeight="1">
      <c r="A35" s="123" t="s">
        <v>61</v>
      </c>
      <c r="B35" s="213"/>
      <c r="C35" s="114"/>
      <c r="D35" s="43"/>
      <c r="E35" s="43"/>
      <c r="F35" s="124"/>
      <c r="G35" s="78"/>
      <c r="H35" s="78"/>
      <c r="I35" s="78"/>
      <c r="J35" s="78"/>
      <c r="K35" s="78"/>
      <c r="L35" s="43"/>
      <c r="M35" s="43"/>
      <c r="N35" s="43"/>
      <c r="O35" s="43"/>
      <c r="P35" s="79"/>
      <c r="Q35" s="110"/>
      <c r="R35" s="110"/>
      <c r="S35" s="110"/>
      <c r="T35" s="110"/>
      <c r="U35" s="110"/>
      <c r="V35" s="110"/>
      <c r="W35" s="110"/>
      <c r="X35" s="110"/>
      <c r="Y35" s="110"/>
      <c r="Z35" s="110"/>
      <c r="AA35" s="110"/>
      <c r="AB35" s="115"/>
      <c r="AC35" s="116"/>
      <c r="AD35" s="116"/>
      <c r="AE35" s="116"/>
      <c r="AF35" s="110"/>
      <c r="AG35" s="110"/>
      <c r="AH35" s="110"/>
      <c r="AI35" s="110"/>
      <c r="AJ35" s="110"/>
      <c r="AK35" s="110"/>
      <c r="AL35" s="165"/>
      <c r="AM35" s="174"/>
      <c r="AN35" s="192"/>
      <c r="AO35" s="191"/>
    </row>
    <row r="36" spans="1:82" s="4" customFormat="1" ht="32.4" customHeight="1">
      <c r="A36" s="113" t="s">
        <v>62</v>
      </c>
      <c r="B36" s="221" t="s">
        <v>138</v>
      </c>
      <c r="C36" s="42" t="s">
        <v>43</v>
      </c>
      <c r="D36" s="43">
        <f>'Cuadro 1'!E36</f>
        <v>175721722.66919073</v>
      </c>
      <c r="E36" s="43">
        <f>'Cuadro 2'!E36</f>
        <v>44941699.844500035</v>
      </c>
      <c r="F36" s="109" t="s">
        <v>22</v>
      </c>
      <c r="G36" s="43" t="s">
        <v>22</v>
      </c>
      <c r="H36" s="43">
        <v>0</v>
      </c>
      <c r="I36" s="43">
        <f>17318638.9999999/P55</f>
        <v>117089.03387194849</v>
      </c>
      <c r="J36" s="43">
        <f>1216372948/P55</f>
        <v>8223737.0563180316</v>
      </c>
      <c r="K36" s="43">
        <f>1118131105/P55</f>
        <v>7559536.9143398013</v>
      </c>
      <c r="L36" s="43">
        <f>1399114822/P55</f>
        <v>9459230.7619498353</v>
      </c>
      <c r="M36" s="43">
        <f>549543611/P55</f>
        <v>3715391.8666756814</v>
      </c>
      <c r="N36" s="43">
        <f>1191255844/P55</f>
        <v>8053923.6292339936</v>
      </c>
      <c r="O36" s="43">
        <f>754003013/P55</f>
        <v>5097714.9144750191</v>
      </c>
      <c r="P36" s="79">
        <f>'Cuadro 2'!H36+'Cuadro 2'!J36+'Cuadro 2'!L36</f>
        <v>2715075.6676357244</v>
      </c>
      <c r="Q36" s="110" t="s">
        <v>22</v>
      </c>
      <c r="R36" s="110" t="s">
        <v>22</v>
      </c>
      <c r="S36" s="110" t="s">
        <v>22</v>
      </c>
      <c r="T36" s="110">
        <v>6.663321534377284E-4</v>
      </c>
      <c r="U36" s="110">
        <v>4.7466106998576431E-2</v>
      </c>
      <c r="V36" s="110">
        <v>9.0499999999999997E-2</v>
      </c>
      <c r="W36" s="110">
        <v>0.14431678327113232</v>
      </c>
      <c r="X36" s="110">
        <v>0.16546039494440384</v>
      </c>
      <c r="Y36" s="110">
        <v>0.21129379281289679</v>
      </c>
      <c r="Z36" s="110">
        <v>0.24030395067523375</v>
      </c>
      <c r="AA36" s="110">
        <f>E36/D36</f>
        <v>0.25575494686622291</v>
      </c>
      <c r="AB36" s="111" t="s">
        <v>22</v>
      </c>
      <c r="AC36" s="110" t="s">
        <v>22</v>
      </c>
      <c r="AD36" s="110">
        <v>2.5000000000000001E-3</v>
      </c>
      <c r="AE36" s="180">
        <v>1.6477200000000001E-2</v>
      </c>
      <c r="AF36" s="110">
        <v>0.10839093399999999</v>
      </c>
      <c r="AG36" s="110">
        <v>0.1676</v>
      </c>
      <c r="AH36" s="110">
        <v>0.2567179544</v>
      </c>
      <c r="AI36" s="110">
        <v>0.3014</v>
      </c>
      <c r="AJ36" s="110">
        <v>0.35139999999999999</v>
      </c>
      <c r="AK36" s="110">
        <v>0.42599999999999999</v>
      </c>
      <c r="AL36" s="165">
        <v>0.49830000000000002</v>
      </c>
      <c r="AM36" s="257">
        <v>2</v>
      </c>
      <c r="AN36" s="192"/>
      <c r="AO36" s="191"/>
    </row>
    <row r="37" spans="1:82" s="4" customFormat="1" ht="13.95" customHeight="1">
      <c r="A37" s="117"/>
      <c r="B37" s="213"/>
      <c r="C37" s="114"/>
      <c r="D37" s="46">
        <f t="shared" ref="D37:P37" si="5">SUM(D36:D36)</f>
        <v>175721722.66919073</v>
      </c>
      <c r="E37" s="46">
        <f t="shared" si="5"/>
        <v>44941699.844500035</v>
      </c>
      <c r="F37" s="120">
        <f t="shared" si="5"/>
        <v>0</v>
      </c>
      <c r="G37" s="119">
        <f t="shared" si="5"/>
        <v>0</v>
      </c>
      <c r="H37" s="119">
        <f t="shared" si="5"/>
        <v>0</v>
      </c>
      <c r="I37" s="119">
        <f t="shared" si="5"/>
        <v>117089.03387194849</v>
      </c>
      <c r="J37" s="119">
        <f t="shared" si="5"/>
        <v>8223737.0563180316</v>
      </c>
      <c r="K37" s="119">
        <f t="shared" si="5"/>
        <v>7559536.9143398013</v>
      </c>
      <c r="L37" s="119">
        <f t="shared" si="5"/>
        <v>9459230.7619498353</v>
      </c>
      <c r="M37" s="119">
        <f t="shared" si="5"/>
        <v>3715391.8666756814</v>
      </c>
      <c r="N37" s="119">
        <f t="shared" si="5"/>
        <v>8053923.6292339936</v>
      </c>
      <c r="O37" s="119">
        <f t="shared" si="5"/>
        <v>5097714.9144750191</v>
      </c>
      <c r="P37" s="188">
        <f t="shared" si="5"/>
        <v>2715075.6676357244</v>
      </c>
      <c r="Q37" s="122"/>
      <c r="R37" s="122"/>
      <c r="S37" s="122"/>
      <c r="T37" s="122"/>
      <c r="U37" s="122"/>
      <c r="V37" s="122"/>
      <c r="W37" s="122"/>
      <c r="X37" s="122"/>
      <c r="Y37" s="122"/>
      <c r="Z37" s="122"/>
      <c r="AA37" s="122"/>
      <c r="AB37" s="111"/>
      <c r="AC37" s="110"/>
      <c r="AD37" s="110"/>
      <c r="AE37" s="110"/>
      <c r="AF37" s="110"/>
      <c r="AG37" s="110"/>
      <c r="AH37" s="110"/>
      <c r="AI37" s="110"/>
      <c r="AJ37" s="110"/>
      <c r="AK37" s="110"/>
      <c r="AL37" s="165"/>
      <c r="AM37" s="168"/>
      <c r="AN37" s="192"/>
      <c r="AO37" s="191"/>
    </row>
    <row r="38" spans="1:82" ht="13.95" customHeight="1">
      <c r="A38" s="128"/>
      <c r="B38" s="129"/>
      <c r="C38" s="130"/>
      <c r="D38" s="46"/>
      <c r="E38" s="46"/>
      <c r="F38" s="120"/>
      <c r="G38" s="46"/>
      <c r="H38" s="46"/>
      <c r="I38" s="46"/>
      <c r="J38" s="46"/>
      <c r="K38" s="46"/>
      <c r="L38" s="46"/>
      <c r="M38" s="46"/>
      <c r="N38" s="46"/>
      <c r="O38" s="46"/>
      <c r="P38" s="52"/>
      <c r="Q38" s="122"/>
      <c r="R38" s="122"/>
      <c r="S38" s="122"/>
      <c r="T38" s="122"/>
      <c r="U38" s="122"/>
      <c r="V38" s="122"/>
      <c r="W38" s="122"/>
      <c r="X38" s="122"/>
      <c r="Y38" s="122"/>
      <c r="Z38" s="122"/>
      <c r="AA38" s="122"/>
      <c r="AB38" s="111"/>
      <c r="AC38" s="110"/>
      <c r="AD38" s="110"/>
      <c r="AE38" s="110"/>
      <c r="AF38" s="110"/>
      <c r="AG38" s="110"/>
      <c r="AH38" s="110"/>
      <c r="AI38" s="110"/>
      <c r="AJ38" s="110"/>
      <c r="AK38" s="110"/>
      <c r="AL38" s="165"/>
      <c r="AM38" s="168"/>
      <c r="AN38" s="176"/>
      <c r="AO38" s="112"/>
      <c r="BW38" s="90"/>
      <c r="BX38" s="90"/>
      <c r="BY38" s="90"/>
      <c r="BZ38" s="90"/>
      <c r="CA38" s="90"/>
      <c r="CB38" s="90"/>
      <c r="CC38" s="90"/>
      <c r="CD38" s="90"/>
    </row>
    <row r="39" spans="1:82" ht="13.95" customHeight="1">
      <c r="A39" s="58" t="s">
        <v>63</v>
      </c>
      <c r="B39" s="133"/>
      <c r="C39" s="84"/>
      <c r="D39" s="46">
        <f>D17+D28+D33+D37</f>
        <v>3316737274.0591908</v>
      </c>
      <c r="E39" s="46">
        <f t="shared" ref="E39:P39" si="6">E17+E28+E33+E37</f>
        <v>1394445039.5945001</v>
      </c>
      <c r="F39" s="134">
        <f t="shared" si="6"/>
        <v>0</v>
      </c>
      <c r="G39" s="189">
        <f t="shared" si="6"/>
        <v>5200000</v>
      </c>
      <c r="H39" s="189">
        <f t="shared" si="6"/>
        <v>48000000</v>
      </c>
      <c r="I39" s="189">
        <f t="shared" si="6"/>
        <v>120117089.03387195</v>
      </c>
      <c r="J39" s="189">
        <f t="shared" si="6"/>
        <v>75805612.30631803</v>
      </c>
      <c r="K39" s="189">
        <f t="shared" si="6"/>
        <v>60011399.7143398</v>
      </c>
      <c r="L39" s="189">
        <f t="shared" si="6"/>
        <v>109422343.45194983</v>
      </c>
      <c r="M39" s="189">
        <f t="shared" si="6"/>
        <v>153634285.34667569</v>
      </c>
      <c r="N39" s="189">
        <f t="shared" si="6"/>
        <v>159406363.269234</v>
      </c>
      <c r="O39" s="189">
        <f t="shared" si="6"/>
        <v>222974421.60447502</v>
      </c>
      <c r="P39" s="190">
        <f t="shared" si="6"/>
        <v>439873524.86763573</v>
      </c>
      <c r="Q39" s="122"/>
      <c r="R39" s="122"/>
      <c r="S39" s="131"/>
      <c r="T39" s="131"/>
      <c r="U39" s="131"/>
      <c r="V39" s="131"/>
      <c r="W39" s="131"/>
      <c r="X39" s="131"/>
      <c r="Y39" s="131"/>
      <c r="Z39" s="131"/>
      <c r="AA39" s="131"/>
      <c r="AB39" s="135"/>
      <c r="AC39" s="132"/>
      <c r="AD39" s="132"/>
      <c r="AE39" s="116"/>
      <c r="AF39" s="116"/>
      <c r="AG39" s="116"/>
      <c r="AH39" s="116"/>
      <c r="AI39" s="116"/>
      <c r="AJ39" s="116"/>
      <c r="AK39" s="116"/>
      <c r="AL39" s="114"/>
      <c r="AM39" s="169"/>
      <c r="AN39" s="172"/>
      <c r="BW39" s="90"/>
      <c r="BX39" s="90"/>
      <c r="BY39" s="90"/>
      <c r="BZ39" s="90"/>
      <c r="CA39" s="90"/>
      <c r="CB39" s="90"/>
      <c r="CC39" s="90"/>
      <c r="CD39" s="90"/>
    </row>
    <row r="40" spans="1:82" s="147" customFormat="1" ht="13.95" customHeight="1" thickBot="1">
      <c r="A40" s="137"/>
      <c r="B40" s="138"/>
      <c r="C40" s="139"/>
      <c r="D40" s="140"/>
      <c r="E40" s="140"/>
      <c r="F40" s="141"/>
      <c r="G40" s="56"/>
      <c r="H40" s="56"/>
      <c r="I40" s="56"/>
      <c r="J40" s="56"/>
      <c r="K40" s="56"/>
      <c r="L40" s="56"/>
      <c r="M40" s="56"/>
      <c r="N40" s="56"/>
      <c r="O40" s="56"/>
      <c r="P40" s="57"/>
      <c r="Q40" s="142"/>
      <c r="R40" s="142"/>
      <c r="S40" s="143"/>
      <c r="T40" s="143"/>
      <c r="U40" s="143"/>
      <c r="V40" s="143"/>
      <c r="W40" s="143"/>
      <c r="X40" s="143"/>
      <c r="Y40" s="143"/>
      <c r="Z40" s="143"/>
      <c r="AA40" s="143"/>
      <c r="AB40" s="144"/>
      <c r="AC40" s="145"/>
      <c r="AD40" s="145"/>
      <c r="AE40" s="146"/>
      <c r="AF40" s="146"/>
      <c r="AG40" s="146"/>
      <c r="AH40" s="146"/>
      <c r="AI40" s="146"/>
      <c r="AJ40" s="146"/>
      <c r="AK40" s="146"/>
      <c r="AL40" s="167"/>
      <c r="AM40" s="170"/>
      <c r="AN40" s="136"/>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row>
    <row r="41" spans="1:82" ht="13.95" customHeight="1">
      <c r="A41" s="147"/>
      <c r="B41" s="147"/>
      <c r="C41" s="147"/>
      <c r="F41" s="147"/>
      <c r="G41" s="147"/>
      <c r="H41" s="147"/>
      <c r="I41" s="45"/>
      <c r="J41" s="45"/>
      <c r="K41" s="45"/>
      <c r="L41" s="45"/>
      <c r="M41" s="45"/>
      <c r="N41" s="45"/>
      <c r="O41" s="45"/>
      <c r="P41" s="45"/>
      <c r="Q41" s="45"/>
      <c r="R41" s="45"/>
      <c r="S41" s="45"/>
      <c r="T41" s="45"/>
      <c r="U41" s="45"/>
      <c r="V41" s="45"/>
      <c r="W41" s="45"/>
      <c r="X41" s="45"/>
      <c r="Y41" s="45"/>
      <c r="Z41" s="45"/>
      <c r="AA41" s="45"/>
      <c r="AB41" s="45"/>
      <c r="AC41" s="45"/>
      <c r="AD41" s="147"/>
      <c r="AE41" s="147"/>
      <c r="AF41" s="147"/>
      <c r="AG41" s="147"/>
      <c r="AH41" s="147"/>
      <c r="AI41" s="147"/>
      <c r="AJ41" s="147"/>
      <c r="AK41" s="147"/>
      <c r="AL41" s="148"/>
    </row>
    <row r="42" spans="1:82" ht="13.95" customHeight="1">
      <c r="A42" s="45" t="s">
        <v>159</v>
      </c>
      <c r="B42" s="147"/>
      <c r="C42" s="147"/>
      <c r="E42" s="92"/>
      <c r="F42" s="147"/>
      <c r="G42" s="147"/>
      <c r="H42" s="147"/>
      <c r="I42" s="149"/>
      <c r="J42" s="149"/>
      <c r="K42" s="149"/>
      <c r="L42" s="149"/>
      <c r="M42" s="149"/>
      <c r="N42" s="149"/>
      <c r="O42" s="149"/>
      <c r="P42" s="149"/>
      <c r="Q42" s="149"/>
      <c r="R42" s="149"/>
      <c r="S42" s="149"/>
      <c r="T42" s="149"/>
      <c r="U42" s="149"/>
      <c r="V42" s="149"/>
      <c r="W42" s="149"/>
      <c r="X42" s="149"/>
      <c r="Y42" s="149"/>
      <c r="Z42" s="149"/>
      <c r="AA42" s="149"/>
      <c r="AB42" s="45"/>
      <c r="AC42" s="45"/>
      <c r="AD42" s="147"/>
      <c r="AE42" s="147"/>
      <c r="AF42" s="147"/>
      <c r="AG42" s="147"/>
      <c r="AH42" s="147"/>
      <c r="AI42" s="147"/>
      <c r="AJ42" s="147"/>
      <c r="AK42" s="147"/>
      <c r="AL42" s="148"/>
    </row>
    <row r="43" spans="1:82" ht="13.95" customHeight="1">
      <c r="A43" s="90"/>
      <c r="B43" s="90"/>
      <c r="I43" s="150"/>
      <c r="J43" s="150"/>
      <c r="K43" s="150"/>
      <c r="L43" s="150"/>
      <c r="M43" s="150"/>
      <c r="N43" s="150"/>
      <c r="O43" s="150"/>
      <c r="P43" s="150"/>
      <c r="Q43" s="150"/>
      <c r="R43" s="150"/>
      <c r="S43" s="150"/>
      <c r="T43" s="150"/>
      <c r="U43" s="150"/>
      <c r="V43" s="150"/>
      <c r="W43" s="150"/>
      <c r="X43" s="150"/>
      <c r="Y43" s="150"/>
      <c r="Z43" s="150"/>
      <c r="AA43" s="150"/>
    </row>
    <row r="44" spans="1:82" s="85" customFormat="1" ht="13.95" customHeight="1">
      <c r="A44" s="255" t="s">
        <v>157</v>
      </c>
      <c r="B44" s="151"/>
      <c r="I44" s="86"/>
      <c r="J44" s="63"/>
      <c r="K44" s="63"/>
      <c r="L44" s="63"/>
      <c r="M44" s="63"/>
      <c r="N44" s="63"/>
      <c r="O44" s="63"/>
      <c r="P44" s="63"/>
      <c r="Q44" s="63"/>
      <c r="R44" s="63"/>
      <c r="S44" s="63"/>
      <c r="T44" s="63"/>
      <c r="U44" s="63"/>
      <c r="V44" s="63"/>
      <c r="W44" s="63"/>
      <c r="X44" s="63"/>
      <c r="Y44" s="63"/>
      <c r="Z44" s="63"/>
      <c r="AA44" s="63"/>
      <c r="AB44" s="63"/>
      <c r="AC44" s="63"/>
      <c r="AD44" s="152"/>
      <c r="AL44" s="130"/>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8"/>
      <c r="BM44" s="88"/>
      <c r="BN44" s="88"/>
      <c r="BO44" s="88"/>
      <c r="BP44" s="88"/>
      <c r="BQ44" s="88"/>
      <c r="BR44" s="88"/>
      <c r="BS44" s="88"/>
      <c r="BT44" s="88"/>
      <c r="BU44" s="88"/>
      <c r="BV44" s="88"/>
      <c r="BW44" s="88"/>
      <c r="BX44" s="88"/>
      <c r="BY44" s="88"/>
      <c r="BZ44" s="88"/>
      <c r="CA44" s="88"/>
      <c r="CB44" s="88"/>
      <c r="CC44" s="88"/>
      <c r="CD44" s="88"/>
    </row>
    <row r="45" spans="1:82" s="63" customFormat="1" ht="20.399999999999999" customHeight="1">
      <c r="A45" s="307" t="s">
        <v>126</v>
      </c>
      <c r="B45" s="307"/>
      <c r="C45" s="307"/>
      <c r="D45" s="307"/>
      <c r="E45" s="307"/>
      <c r="F45" s="307"/>
      <c r="G45" s="307"/>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row>
    <row r="46" spans="1:82" s="228" customFormat="1" ht="20.399999999999999" customHeight="1">
      <c r="A46" s="308" t="s">
        <v>132</v>
      </c>
      <c r="B46" s="308"/>
      <c r="C46" s="308"/>
      <c r="D46" s="308"/>
      <c r="E46" s="308"/>
      <c r="F46" s="308"/>
      <c r="G46" s="308"/>
      <c r="H46" s="227"/>
      <c r="I46" s="227"/>
      <c r="J46" s="227"/>
      <c r="K46" s="227"/>
      <c r="L46" s="227"/>
      <c r="M46" s="227"/>
      <c r="N46" s="227"/>
      <c r="O46" s="227"/>
      <c r="P46" s="227"/>
      <c r="Q46" s="227"/>
      <c r="R46" s="227"/>
      <c r="S46" s="227"/>
      <c r="T46" s="227"/>
      <c r="U46" s="227"/>
      <c r="V46" s="227"/>
      <c r="W46" s="227"/>
      <c r="X46" s="227"/>
      <c r="Y46" s="227"/>
      <c r="Z46" s="227"/>
      <c r="AA46" s="227"/>
      <c r="AB46" s="227"/>
      <c r="AC46" s="227"/>
      <c r="AD46" s="227"/>
      <c r="AE46" s="227"/>
      <c r="AF46" s="227"/>
      <c r="AG46" s="227"/>
      <c r="AH46" s="227"/>
      <c r="AI46" s="227"/>
      <c r="AJ46" s="227"/>
      <c r="AK46" s="227"/>
      <c r="AL46" s="227"/>
      <c r="AM46" s="227"/>
      <c r="AN46" s="227"/>
    </row>
    <row r="47" spans="1:82" s="85" customFormat="1" ht="20.399999999999999" customHeight="1">
      <c r="A47" s="310" t="s">
        <v>118</v>
      </c>
      <c r="B47" s="310"/>
      <c r="C47" s="310"/>
      <c r="D47" s="310"/>
      <c r="E47" s="310"/>
      <c r="F47" s="310"/>
      <c r="G47" s="310"/>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8"/>
      <c r="BN47" s="88"/>
      <c r="BO47" s="88"/>
      <c r="BP47" s="88"/>
      <c r="BQ47" s="88"/>
      <c r="BR47" s="88"/>
      <c r="BS47" s="88"/>
      <c r="BT47" s="88"/>
      <c r="BU47" s="88"/>
      <c r="BV47" s="88"/>
      <c r="BW47" s="88"/>
      <c r="BX47" s="88"/>
      <c r="BY47" s="88"/>
      <c r="BZ47" s="88"/>
      <c r="CA47" s="88"/>
      <c r="CB47" s="88"/>
      <c r="CC47" s="88"/>
      <c r="CD47" s="88"/>
    </row>
    <row r="48" spans="1:82" s="85" customFormat="1" ht="20.399999999999999" customHeight="1">
      <c r="A48" s="309" t="s">
        <v>160</v>
      </c>
      <c r="B48" s="271"/>
      <c r="C48" s="271"/>
      <c r="D48" s="271"/>
      <c r="E48" s="271"/>
      <c r="F48" s="271"/>
      <c r="G48" s="271"/>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5"/>
      <c r="AL48" s="175"/>
      <c r="AM48" s="21"/>
      <c r="AN48" s="21"/>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8"/>
      <c r="BM48" s="88"/>
      <c r="BN48" s="88"/>
      <c r="BO48" s="88"/>
      <c r="BP48" s="88"/>
      <c r="BQ48" s="88"/>
      <c r="BR48" s="88"/>
      <c r="BS48" s="88"/>
      <c r="BT48" s="88"/>
      <c r="BU48" s="88"/>
      <c r="BV48" s="88"/>
      <c r="BW48" s="88"/>
      <c r="BX48" s="88"/>
      <c r="BY48" s="88"/>
      <c r="BZ48" s="88"/>
      <c r="CA48" s="88"/>
      <c r="CB48" s="88"/>
      <c r="CC48" s="88"/>
      <c r="CD48" s="88"/>
    </row>
    <row r="49" spans="1:82" s="228" customFormat="1" ht="20.399999999999999" customHeight="1">
      <c r="A49" s="308" t="s">
        <v>133</v>
      </c>
      <c r="B49" s="308"/>
      <c r="C49" s="308"/>
      <c r="D49" s="308"/>
      <c r="E49" s="308"/>
      <c r="F49" s="308"/>
      <c r="G49" s="308"/>
      <c r="H49" s="227"/>
      <c r="I49" s="227"/>
      <c r="J49" s="227"/>
      <c r="K49" s="227"/>
      <c r="L49" s="227"/>
      <c r="M49" s="227"/>
      <c r="N49" s="227"/>
      <c r="O49" s="227"/>
      <c r="P49" s="227"/>
      <c r="Q49" s="227"/>
      <c r="R49" s="227"/>
      <c r="S49" s="227"/>
      <c r="T49" s="227"/>
      <c r="U49" s="227"/>
      <c r="V49" s="227"/>
      <c r="W49" s="227"/>
      <c r="X49" s="227"/>
      <c r="Y49" s="227"/>
      <c r="Z49" s="227"/>
      <c r="AA49" s="227"/>
      <c r="AB49" s="227"/>
      <c r="AC49" s="227"/>
      <c r="AD49" s="227"/>
      <c r="AE49" s="227"/>
      <c r="AF49" s="227"/>
      <c r="AG49" s="227"/>
      <c r="AH49" s="227"/>
      <c r="AI49" s="227"/>
      <c r="AJ49" s="227"/>
      <c r="AK49" s="227"/>
      <c r="AL49" s="227"/>
      <c r="AM49" s="227"/>
      <c r="AN49" s="227"/>
    </row>
    <row r="50" spans="1:82" ht="20.399999999999999" customHeight="1">
      <c r="A50" s="307" t="s">
        <v>134</v>
      </c>
      <c r="B50" s="307"/>
      <c r="C50" s="307"/>
      <c r="D50" s="307"/>
      <c r="E50" s="307"/>
      <c r="F50" s="307"/>
      <c r="G50" s="307"/>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row>
    <row r="51" spans="1:82" ht="13.95" customHeight="1"/>
    <row r="52" spans="1:82" ht="13.95" customHeight="1">
      <c r="A52" s="255" t="s">
        <v>158</v>
      </c>
      <c r="AA52" s="17"/>
    </row>
    <row r="53" spans="1:82" ht="13.95" customHeight="1">
      <c r="A53" s="256" t="s">
        <v>152</v>
      </c>
      <c r="D53" s="259" t="s">
        <v>111</v>
      </c>
      <c r="E53" s="259"/>
      <c r="F53" s="154"/>
      <c r="G53" s="154"/>
      <c r="H53" s="154"/>
      <c r="I53" s="155"/>
      <c r="J53" s="155"/>
      <c r="K53" s="155"/>
      <c r="L53" s="31"/>
      <c r="M53" s="31"/>
      <c r="N53" s="31"/>
      <c r="O53" s="31"/>
      <c r="P53" s="31"/>
      <c r="Q53" s="31"/>
      <c r="R53" s="31"/>
      <c r="S53" s="31"/>
      <c r="T53" s="31"/>
      <c r="AA53" s="17"/>
    </row>
    <row r="54" spans="1:82" ht="13.95" hidden="1" customHeight="1">
      <c r="A54" s="90"/>
      <c r="B54" s="90"/>
      <c r="D54" s="154"/>
      <c r="E54" s="154"/>
      <c r="F54" s="156">
        <v>2015</v>
      </c>
      <c r="G54" s="156">
        <v>2016</v>
      </c>
      <c r="H54" s="156">
        <v>2017</v>
      </c>
      <c r="I54" s="157">
        <v>2018</v>
      </c>
      <c r="J54" s="157">
        <v>2019</v>
      </c>
      <c r="K54" s="157">
        <v>2020</v>
      </c>
      <c r="L54" s="161"/>
      <c r="M54" s="161"/>
      <c r="N54" s="161"/>
      <c r="O54" s="161"/>
      <c r="P54" s="161" t="s">
        <v>112</v>
      </c>
      <c r="Q54" s="161"/>
      <c r="R54" s="161"/>
      <c r="S54" s="161"/>
      <c r="T54" s="161"/>
      <c r="U54" s="158"/>
      <c r="V54" s="158"/>
      <c r="W54" s="158"/>
      <c r="X54" s="158"/>
      <c r="Y54" s="158"/>
      <c r="Z54" s="158"/>
      <c r="AA54" s="90"/>
      <c r="AB54" s="90"/>
      <c r="AC54" s="90"/>
      <c r="AF54" s="130"/>
      <c r="AG54" s="130"/>
      <c r="AH54" s="130"/>
      <c r="AI54" s="130"/>
      <c r="AJ54" s="130"/>
      <c r="AK54" s="130"/>
      <c r="AL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90"/>
      <c r="BR54" s="90"/>
      <c r="BS54" s="90"/>
      <c r="BT54" s="90"/>
      <c r="BU54" s="90"/>
      <c r="BV54" s="90"/>
      <c r="BW54" s="90"/>
      <c r="BX54" s="90"/>
      <c r="BY54" s="90"/>
      <c r="BZ54" s="90"/>
      <c r="CA54" s="90"/>
      <c r="CB54" s="90"/>
      <c r="CC54" s="90"/>
      <c r="CD54" s="90"/>
    </row>
    <row r="55" spans="1:82" ht="13.95" hidden="1" customHeight="1">
      <c r="A55" s="90"/>
      <c r="B55" s="90"/>
      <c r="D55" s="259"/>
      <c r="E55" s="259" t="s">
        <v>113</v>
      </c>
      <c r="F55" s="260">
        <v>1.0862000000000001</v>
      </c>
      <c r="G55" s="260">
        <v>1.0517000000000001</v>
      </c>
      <c r="H55" s="260">
        <v>1.2004999999999999</v>
      </c>
      <c r="I55" s="260">
        <v>1.1445000000000001</v>
      </c>
      <c r="J55" s="260">
        <v>1.1237999999999999</v>
      </c>
      <c r="K55" s="260">
        <v>1.2281</v>
      </c>
      <c r="L55" s="261"/>
      <c r="M55" s="261"/>
      <c r="N55" s="261" t="s">
        <v>114</v>
      </c>
      <c r="O55" s="261"/>
      <c r="P55" s="261">
        <v>147.91</v>
      </c>
      <c r="Q55" s="261"/>
      <c r="R55" s="261"/>
      <c r="S55" s="261"/>
      <c r="T55" s="261"/>
      <c r="U55" s="262"/>
      <c r="V55" s="262"/>
      <c r="W55" s="262"/>
      <c r="X55" s="262"/>
      <c r="Y55" s="262"/>
      <c r="Z55" s="262"/>
      <c r="AA55" s="90"/>
      <c r="AB55" s="90"/>
      <c r="AC55" s="90"/>
      <c r="AF55" s="130"/>
      <c r="AG55" s="130"/>
      <c r="AH55" s="130"/>
      <c r="AI55" s="130"/>
      <c r="AJ55" s="130"/>
      <c r="AK55" s="130"/>
      <c r="AL55" s="90"/>
      <c r="AO55" s="90"/>
      <c r="AP55" s="90"/>
      <c r="AQ55" s="90"/>
      <c r="AR55" s="90"/>
      <c r="AS55" s="90"/>
      <c r="AT55" s="90"/>
      <c r="AU55" s="90"/>
      <c r="AV55" s="90"/>
      <c r="AW55" s="90"/>
      <c r="AX55" s="90"/>
      <c r="AY55" s="90"/>
      <c r="AZ55" s="90"/>
      <c r="BA55" s="90"/>
      <c r="BB55" s="90"/>
      <c r="BC55" s="90"/>
      <c r="BD55" s="90"/>
      <c r="BE55" s="90"/>
      <c r="BF55" s="90"/>
      <c r="BG55" s="90"/>
      <c r="BH55" s="90"/>
      <c r="BI55" s="90"/>
      <c r="BJ55" s="90"/>
      <c r="BK55" s="90"/>
      <c r="BL55" s="90"/>
      <c r="BM55" s="90"/>
      <c r="BN55" s="90"/>
      <c r="BO55" s="90"/>
      <c r="BP55" s="90"/>
      <c r="BQ55" s="90"/>
      <c r="BR55" s="90"/>
      <c r="BS55" s="90"/>
      <c r="BT55" s="90"/>
      <c r="BU55" s="90"/>
      <c r="BV55" s="90"/>
      <c r="BW55" s="90"/>
      <c r="BX55" s="90"/>
      <c r="BY55" s="90"/>
      <c r="BZ55" s="90"/>
      <c r="CA55" s="90"/>
      <c r="CB55" s="90"/>
      <c r="CC55" s="90"/>
      <c r="CD55" s="90"/>
    </row>
    <row r="56" spans="1:82" ht="13.95" hidden="1" customHeight="1">
      <c r="B56" s="90"/>
      <c r="D56" s="259"/>
      <c r="E56" s="259" t="s">
        <v>115</v>
      </c>
      <c r="F56" s="260">
        <v>120.22</v>
      </c>
      <c r="G56" s="260">
        <v>116.96</v>
      </c>
      <c r="H56" s="260">
        <v>112.69</v>
      </c>
      <c r="I56" s="260">
        <v>110.03</v>
      </c>
      <c r="J56" s="260">
        <v>108.5</v>
      </c>
      <c r="K56" s="260">
        <v>103.07</v>
      </c>
      <c r="L56" s="261"/>
      <c r="M56" s="261"/>
      <c r="N56" s="261" t="s">
        <v>116</v>
      </c>
      <c r="O56" s="261"/>
      <c r="P56" s="261">
        <v>1.1717</v>
      </c>
      <c r="Q56" s="263"/>
      <c r="R56" s="263"/>
      <c r="S56" s="263"/>
      <c r="T56" s="263"/>
      <c r="U56" s="263"/>
      <c r="V56" s="263"/>
      <c r="W56" s="263"/>
      <c r="X56" s="263"/>
      <c r="Y56" s="263"/>
      <c r="Z56" s="263"/>
      <c r="AA56" s="90"/>
      <c r="AB56" s="90"/>
      <c r="AC56" s="90"/>
      <c r="AF56" s="130"/>
      <c r="AG56" s="130"/>
      <c r="AH56" s="130"/>
      <c r="AI56" s="130"/>
      <c r="AJ56" s="130"/>
      <c r="AK56" s="130"/>
      <c r="AL56" s="90"/>
      <c r="AO56" s="90"/>
      <c r="AP56" s="90"/>
      <c r="AQ56" s="90"/>
      <c r="AR56" s="90"/>
      <c r="AS56" s="90"/>
      <c r="AT56" s="90"/>
      <c r="AU56" s="90"/>
      <c r="AV56" s="90"/>
      <c r="AW56" s="90"/>
      <c r="AX56" s="90"/>
      <c r="AY56" s="90"/>
      <c r="AZ56" s="90"/>
      <c r="BA56" s="90"/>
      <c r="BB56" s="90"/>
      <c r="BC56" s="90"/>
      <c r="BD56" s="90"/>
      <c r="BE56" s="90"/>
      <c r="BF56" s="90"/>
      <c r="BG56" s="90"/>
      <c r="BH56" s="90"/>
      <c r="BI56" s="90"/>
      <c r="BJ56" s="90"/>
      <c r="BK56" s="90"/>
      <c r="BL56" s="90"/>
      <c r="BM56" s="90"/>
      <c r="BN56" s="90"/>
      <c r="BO56" s="90"/>
      <c r="BP56" s="90"/>
      <c r="BQ56" s="90"/>
      <c r="BR56" s="90"/>
      <c r="BS56" s="90"/>
      <c r="BT56" s="90"/>
      <c r="BU56" s="90"/>
      <c r="BV56" s="90"/>
      <c r="BW56" s="90"/>
      <c r="BX56" s="90"/>
      <c r="BY56" s="90"/>
      <c r="BZ56" s="90"/>
      <c r="CA56" s="90"/>
      <c r="CB56" s="90"/>
      <c r="CC56" s="90"/>
      <c r="CD56" s="90"/>
    </row>
    <row r="57" spans="1:82" ht="13.95" customHeight="1">
      <c r="B57" s="90"/>
      <c r="D57" s="259"/>
      <c r="E57" s="259" t="s">
        <v>117</v>
      </c>
      <c r="F57" s="260">
        <v>6.4936999999999996</v>
      </c>
      <c r="G57" s="260">
        <v>6.9450000000000003</v>
      </c>
      <c r="H57" s="260">
        <v>6.5068000000000001</v>
      </c>
      <c r="I57" s="260">
        <v>6.8784999999999998</v>
      </c>
      <c r="J57" s="260">
        <v>6.9615</v>
      </c>
      <c r="K57" s="260">
        <v>6.5350999999999999</v>
      </c>
      <c r="L57" s="261"/>
      <c r="M57" s="264"/>
      <c r="N57" s="264"/>
      <c r="O57" s="264"/>
      <c r="P57" s="264"/>
      <c r="Q57" s="261"/>
      <c r="R57" s="261"/>
      <c r="S57" s="261"/>
      <c r="T57" s="261"/>
      <c r="U57" s="261"/>
      <c r="V57" s="261"/>
      <c r="W57" s="261"/>
      <c r="X57" s="261"/>
      <c r="Y57" s="261"/>
      <c r="Z57" s="261"/>
      <c r="AA57" s="90"/>
      <c r="AB57" s="90"/>
      <c r="AC57" s="90"/>
      <c r="AF57" s="130"/>
      <c r="AG57" s="130"/>
      <c r="AH57" s="130"/>
      <c r="AI57" s="130"/>
      <c r="AJ57" s="130"/>
      <c r="AK57" s="130"/>
      <c r="AL57" s="90"/>
      <c r="AO57" s="90"/>
      <c r="AP57" s="90"/>
      <c r="AQ57" s="90"/>
      <c r="AR57" s="90"/>
      <c r="AS57" s="90"/>
      <c r="AT57" s="90"/>
      <c r="AU57" s="90"/>
      <c r="AV57" s="90"/>
      <c r="AW57" s="90"/>
      <c r="AX57" s="90"/>
      <c r="AY57" s="90"/>
      <c r="AZ57" s="90"/>
      <c r="BA57" s="90"/>
      <c r="BB57" s="90"/>
      <c r="BC57" s="90"/>
      <c r="BD57" s="90"/>
      <c r="BE57" s="90"/>
      <c r="BF57" s="90"/>
      <c r="BG57" s="90"/>
      <c r="BH57" s="90"/>
      <c r="BI57" s="90"/>
      <c r="BJ57" s="90"/>
      <c r="BK57" s="90"/>
      <c r="BL57" s="90"/>
      <c r="BM57" s="90"/>
      <c r="BN57" s="90"/>
      <c r="BO57" s="90"/>
      <c r="BP57" s="90"/>
      <c r="BQ57" s="90"/>
      <c r="BR57" s="90"/>
      <c r="BS57" s="90"/>
      <c r="BT57" s="90"/>
      <c r="BU57" s="90"/>
      <c r="BV57" s="90"/>
      <c r="BW57" s="90"/>
      <c r="BX57" s="90"/>
      <c r="BY57" s="90"/>
      <c r="BZ57" s="90"/>
      <c r="CA57" s="90"/>
      <c r="CB57" s="90"/>
      <c r="CC57" s="90"/>
      <c r="CD57" s="90"/>
    </row>
    <row r="58" spans="1:82" ht="13.95" customHeight="1">
      <c r="J58" s="31"/>
      <c r="K58" s="31"/>
      <c r="L58" s="31"/>
      <c r="M58" s="31"/>
      <c r="N58" s="31"/>
      <c r="O58" s="31"/>
      <c r="P58" s="31"/>
      <c r="Q58" s="31"/>
      <c r="R58" s="31"/>
      <c r="S58" s="31"/>
      <c r="T58" s="31"/>
    </row>
    <row r="59" spans="1:82" ht="13.95" customHeight="1">
      <c r="L59" s="31"/>
      <c r="M59" s="31"/>
      <c r="N59" s="31"/>
      <c r="O59" s="31"/>
      <c r="P59" s="31"/>
      <c r="Q59" s="31"/>
      <c r="R59" s="31"/>
      <c r="S59" s="31"/>
      <c r="T59" s="31"/>
    </row>
    <row r="60" spans="1:82" ht="13.95" customHeight="1">
      <c r="L60" s="31"/>
      <c r="M60" s="31"/>
      <c r="N60" s="31"/>
      <c r="O60" s="31"/>
      <c r="P60" s="31"/>
      <c r="Q60" s="31"/>
      <c r="R60" s="31"/>
      <c r="S60" s="31"/>
      <c r="T60" s="31"/>
    </row>
    <row r="61" spans="1:82" ht="13.95" customHeight="1">
      <c r="L61" s="31"/>
      <c r="M61" s="31"/>
      <c r="N61" s="31"/>
      <c r="O61" s="31"/>
      <c r="P61" s="31"/>
      <c r="Q61" s="31"/>
      <c r="R61" s="31"/>
      <c r="S61" s="31"/>
      <c r="T61" s="31"/>
    </row>
    <row r="62" spans="1:82" ht="13.95" customHeight="1">
      <c r="L62" s="31"/>
      <c r="M62" s="31"/>
      <c r="N62" s="31"/>
      <c r="O62" s="31"/>
      <c r="P62" s="162"/>
      <c r="Q62" s="163"/>
      <c r="R62" s="31"/>
      <c r="S62" s="31"/>
      <c r="T62" s="31"/>
    </row>
    <row r="63" spans="1:82" ht="13.95" customHeight="1">
      <c r="L63" s="31"/>
      <c r="M63" s="31"/>
      <c r="N63" s="31"/>
      <c r="O63" s="31"/>
      <c r="P63" s="31"/>
      <c r="Q63" s="31"/>
      <c r="R63" s="31"/>
      <c r="S63" s="31"/>
      <c r="T63" s="31"/>
    </row>
    <row r="64" spans="1:82" ht="13.95" customHeight="1">
      <c r="L64" s="31"/>
      <c r="M64" s="31"/>
      <c r="N64" s="31"/>
      <c r="O64" s="31"/>
      <c r="P64" s="31"/>
      <c r="Q64" s="31"/>
      <c r="R64" s="31"/>
      <c r="S64" s="31"/>
      <c r="T64" s="31"/>
    </row>
    <row r="65" spans="9:17" ht="13.95" customHeight="1">
      <c r="P65" s="159"/>
      <c r="Q65" s="160"/>
    </row>
    <row r="66" spans="9:17" ht="13.95" customHeight="1"/>
    <row r="67" spans="9:17" ht="13.95" customHeight="1"/>
    <row r="68" spans="9:17" ht="13.95" customHeight="1"/>
    <row r="69" spans="9:17" ht="13.95" customHeight="1"/>
    <row r="70" spans="9:17" ht="13.95" customHeight="1"/>
    <row r="71" spans="9:17">
      <c r="I71" s="90"/>
      <c r="J71" s="90"/>
      <c r="K71" s="90"/>
      <c r="L71" s="90"/>
      <c r="M71" s="90"/>
      <c r="N71" s="90"/>
      <c r="O71" s="90"/>
    </row>
  </sheetData>
  <sheetProtection algorithmName="SHA-512" hashValue="7b7KAAMrhqitH95EsadocGotGSnO7UXFNrC98ay7zwv76F1BJGbpmWnKC3gDJAo4NszNZg9smrmofVshQEJoZw==" saltValue="b3JsXpw2AhnZLUqOONbIkA==" spinCount="100000" sheet="1" objects="1" scenarios="1"/>
  <sortState xmlns:xlrd2="http://schemas.microsoft.com/office/spreadsheetml/2017/richdata2" ref="A45:G51">
    <sortCondition ref="A45:A51"/>
  </sortState>
  <mergeCells count="33">
    <mergeCell ref="AG20:AG21"/>
    <mergeCell ref="AB20:AB21"/>
    <mergeCell ref="B7:B8"/>
    <mergeCell ref="C7:C8"/>
    <mergeCell ref="D7:D8"/>
    <mergeCell ref="E7:E8"/>
    <mergeCell ref="F7:P7"/>
    <mergeCell ref="Q7:AA7"/>
    <mergeCell ref="AB7:AL7"/>
    <mergeCell ref="B20:B21"/>
    <mergeCell ref="C20:C21"/>
    <mergeCell ref="A50:G50"/>
    <mergeCell ref="A45:G45"/>
    <mergeCell ref="A46:G46"/>
    <mergeCell ref="A48:G48"/>
    <mergeCell ref="A49:G49"/>
    <mergeCell ref="A47:G47"/>
    <mergeCell ref="AM7:AM8"/>
    <mergeCell ref="A2:AM2"/>
    <mergeCell ref="AJ20:AJ21"/>
    <mergeCell ref="AM20:AM21"/>
    <mergeCell ref="AH20:AH21"/>
    <mergeCell ref="AD20:AD21"/>
    <mergeCell ref="AF20:AF21"/>
    <mergeCell ref="AL20:AL21"/>
    <mergeCell ref="A3:AM3"/>
    <mergeCell ref="A4:AM4"/>
    <mergeCell ref="A5:AM5"/>
    <mergeCell ref="AC20:AC21"/>
    <mergeCell ref="AI20:AI21"/>
    <mergeCell ref="AE20:AE21"/>
    <mergeCell ref="A7:A8"/>
    <mergeCell ref="AK20:AK21"/>
  </mergeCells>
  <phoneticPr fontId="11" type="noConversion"/>
  <conditionalFormatting sqref="AM11:AM16">
    <cfRule type="iconSet" priority="43">
      <iconSet iconSet="3TrafficLights2" showValue="0" reverse="1">
        <cfvo type="percent" val="0"/>
        <cfvo type="num" val="2"/>
        <cfvo type="num" val="3"/>
      </iconSet>
    </cfRule>
    <cfRule type="cellIs" dxfId="5" priority="44" operator="equal">
      <formula>1</formula>
    </cfRule>
    <cfRule type="iconSet" priority="45">
      <iconSet iconSet="3TrafficLights2">
        <cfvo type="percent" val="0"/>
        <cfvo type="percent" val="33"/>
        <cfvo type="percent" val="67"/>
      </iconSet>
    </cfRule>
  </conditionalFormatting>
  <conditionalFormatting sqref="AM19:AM20">
    <cfRule type="cellIs" dxfId="4" priority="13" operator="equal">
      <formula>1</formula>
    </cfRule>
  </conditionalFormatting>
  <conditionalFormatting sqref="AM20">
    <cfRule type="iconSet" priority="12">
      <iconSet iconSet="3TrafficLights2" showValue="0" reverse="1">
        <cfvo type="percent" val="0"/>
        <cfvo type="num" val="2"/>
        <cfvo type="num" val="3"/>
      </iconSet>
    </cfRule>
    <cfRule type="iconSet" priority="14">
      <iconSet iconSet="3TrafficLights2">
        <cfvo type="percent" val="0"/>
        <cfvo type="percent" val="33"/>
        <cfvo type="percent" val="67"/>
      </iconSet>
    </cfRule>
  </conditionalFormatting>
  <conditionalFormatting sqref="AM22:AM27 AM19">
    <cfRule type="iconSet" priority="24">
      <iconSet iconSet="3TrafficLights2" showValue="0" reverse="1">
        <cfvo type="percent" val="0"/>
        <cfvo type="num" val="2"/>
        <cfvo type="num" val="3"/>
      </iconSet>
    </cfRule>
    <cfRule type="iconSet" priority="25">
      <iconSet iconSet="3TrafficLights2">
        <cfvo type="percent" val="0"/>
        <cfvo type="percent" val="33"/>
        <cfvo type="percent" val="67"/>
      </iconSet>
    </cfRule>
  </conditionalFormatting>
  <conditionalFormatting sqref="AM22:AM27">
    <cfRule type="cellIs" dxfId="3" priority="4" operator="equal">
      <formula>1</formula>
    </cfRule>
  </conditionalFormatting>
  <conditionalFormatting sqref="AM27">
    <cfRule type="iconSet" priority="3">
      <iconSet iconSet="3TrafficLights2" showValue="0" reverse="1">
        <cfvo type="percent" val="0"/>
        <cfvo type="num" val="2"/>
        <cfvo type="num" val="3"/>
      </iconSet>
    </cfRule>
    <cfRule type="iconSet" priority="5">
      <iconSet iconSet="3TrafficLights2">
        <cfvo type="percent" val="0"/>
        <cfvo type="percent" val="33"/>
        <cfvo type="percent" val="67"/>
      </iconSet>
    </cfRule>
  </conditionalFormatting>
  <conditionalFormatting sqref="AM29:AM32">
    <cfRule type="iconSet" priority="32">
      <iconSet iconSet="3TrafficLights2" showValue="0" reverse="1">
        <cfvo type="percent" val="0"/>
        <cfvo type="num" val="2"/>
        <cfvo type="num" val="3"/>
      </iconSet>
    </cfRule>
    <cfRule type="cellIs" dxfId="2" priority="33" operator="equal">
      <formula>1</formula>
    </cfRule>
    <cfRule type="iconSet" priority="34">
      <iconSet iconSet="3TrafficLights2">
        <cfvo type="percent" val="0"/>
        <cfvo type="percent" val="33"/>
        <cfvo type="percent" val="67"/>
      </iconSet>
    </cfRule>
  </conditionalFormatting>
  <conditionalFormatting sqref="AM34">
    <cfRule type="iconSet" priority="18">
      <iconSet iconSet="3TrafficLights2" showValue="0" reverse="1">
        <cfvo type="percent" val="0"/>
        <cfvo type="num" val="2"/>
        <cfvo type="num" val="3"/>
      </iconSet>
    </cfRule>
    <cfRule type="cellIs" dxfId="1" priority="19" operator="equal">
      <formula>1</formula>
    </cfRule>
    <cfRule type="iconSet" priority="20">
      <iconSet iconSet="3TrafficLights2">
        <cfvo type="percent" val="0"/>
        <cfvo type="percent" val="33"/>
        <cfvo type="percent" val="67"/>
      </iconSet>
    </cfRule>
  </conditionalFormatting>
  <conditionalFormatting sqref="AM36">
    <cfRule type="iconSet" priority="6">
      <iconSet iconSet="3TrafficLights2" showValue="0" reverse="1">
        <cfvo type="percent" val="0"/>
        <cfvo type="num" val="2"/>
        <cfvo type="num" val="3"/>
      </iconSet>
    </cfRule>
    <cfRule type="cellIs" dxfId="0" priority="7" operator="equal">
      <formula>1</formula>
    </cfRule>
    <cfRule type="iconSet" priority="8">
      <iconSet iconSet="3TrafficLights2">
        <cfvo type="percent" val="0"/>
        <cfvo type="percent" val="33"/>
        <cfvo type="percent" val="67"/>
      </iconSet>
    </cfRule>
  </conditionalFormatting>
  <printOptions horizontalCentered="1" verticalCentered="1"/>
  <pageMargins left="0.19685039370078741" right="0.15748031496062992" top="0.19685039370078741" bottom="0.19685039370078741" header="0" footer="0"/>
  <pageSetup scale="26" orientation="landscape" r:id="rId1"/>
  <headerFooter alignWithMargins="0"/>
  <colBreaks count="1" manualBreakCount="1">
    <brk id="38" min="1" max="65" man="1"/>
  </colBreaks>
  <ignoredErrors>
    <ignoredError sqref="D36:E36 T37:T41 D31 D20:E26 AA28:AA30 AA17:AA19 AA35:AA38 AA14:AA15 AA31 AA33:AA34 AA20:AA25 D11:E15 AA11:AA12"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e873a4-122f-43ec-943b-fa1cdb45e6da">
      <Terms xmlns="http://schemas.microsoft.com/office/infopath/2007/PartnerControls"/>
    </lcf76f155ced4ddcb4097134ff3c332f>
    <TaxCatchAll xmlns="40e36ec7-59a2-4b08-b036-f52709bde58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1FB59FC44D313499F2782CAF08B5DF4" ma:contentTypeVersion="13" ma:contentTypeDescription="Crear nuevo documento." ma:contentTypeScope="" ma:versionID="c1661f4e54663bccf2361fff8b3a19fc">
  <xsd:schema xmlns:xsd="http://www.w3.org/2001/XMLSchema" xmlns:xs="http://www.w3.org/2001/XMLSchema" xmlns:p="http://schemas.microsoft.com/office/2006/metadata/properties" xmlns:ns2="96e873a4-122f-43ec-943b-fa1cdb45e6da" xmlns:ns3="40e36ec7-59a2-4b08-b036-f52709bde58b" targetNamespace="http://schemas.microsoft.com/office/2006/metadata/properties" ma:root="true" ma:fieldsID="054f5549cf58c0d8f087ef0958303c5f" ns2:_="" ns3:_="">
    <xsd:import namespace="96e873a4-122f-43ec-943b-fa1cdb45e6da"/>
    <xsd:import namespace="40e36ec7-59a2-4b08-b036-f52709bde58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e873a4-122f-43ec-943b-fa1cdb45e6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37301049-b90b-4ad5-8634-b2f39309c4b7"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e36ec7-59a2-4b08-b036-f52709bde58b"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18189a7-65c2-4593-b7f4-e95340724b28}" ma:internalName="TaxCatchAll" ma:showField="CatchAllData" ma:web="40e36ec7-59a2-4b08-b036-f52709bde58b">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41F07B-8A49-4246-97C5-523D91FEA419}">
  <ds:schemaRefs>
    <ds:schemaRef ds:uri="http://purl.org/dc/terms/"/>
    <ds:schemaRef ds:uri="http://schemas.microsoft.com/office/2006/documentManagement/types"/>
    <ds:schemaRef ds:uri="http://www.w3.org/XML/1998/namespace"/>
    <ds:schemaRef ds:uri="http://purl.org/dc/elements/1.1/"/>
    <ds:schemaRef ds:uri="http://schemas.microsoft.com/office/infopath/2007/PartnerControls"/>
    <ds:schemaRef ds:uri="http://schemas.openxmlformats.org/package/2006/metadata/core-properties"/>
    <ds:schemaRef ds:uri="96e873a4-122f-43ec-943b-fa1cdb45e6da"/>
    <ds:schemaRef ds:uri="40e36ec7-59a2-4b08-b036-f52709bde58b"/>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8451F6DB-E401-407D-93AB-7E0B8814A543}">
  <ds:schemaRefs>
    <ds:schemaRef ds:uri="http://schemas.microsoft.com/sharepoint/v3/contenttype/forms"/>
  </ds:schemaRefs>
</ds:datastoreItem>
</file>

<file path=customXml/itemProps3.xml><?xml version="1.0" encoding="utf-8"?>
<ds:datastoreItem xmlns:ds="http://schemas.openxmlformats.org/officeDocument/2006/customXml" ds:itemID="{FCF25903-0CC5-4EE0-A182-4FD467B9BB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e873a4-122f-43ec-943b-fa1cdb45e6da"/>
    <ds:schemaRef ds:uri="40e36ec7-59a2-4b08-b036-f52709bde5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6</vt:i4>
      </vt:variant>
    </vt:vector>
  </HeadingPairs>
  <TitlesOfParts>
    <vt:vector size="11" baseType="lpstr">
      <vt:lpstr>Índice</vt:lpstr>
      <vt:lpstr>Cuadro 1</vt:lpstr>
      <vt:lpstr>Cuadro 2</vt:lpstr>
      <vt:lpstr>Cuadro 3</vt:lpstr>
      <vt:lpstr>Cuadro 4</vt:lpstr>
      <vt:lpstr>'Cuadro 1'!Área_de_impresión</vt:lpstr>
      <vt:lpstr>'Cuadro 2'!Área_de_impresión</vt:lpstr>
      <vt:lpstr>'Cuadro 3'!Área_de_impresión</vt:lpstr>
      <vt:lpstr>'Cuadro 4'!Área_de_impresión</vt:lpstr>
      <vt:lpstr>'Cuadro 1'!Títulos_a_imprimir</vt:lpstr>
      <vt:lpstr>'Cuadro 2'!Títulos_a_imprimir</vt:lpstr>
    </vt:vector>
  </TitlesOfParts>
  <Manager/>
  <Company>Ministerio de Hacienda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munozcr@hacienda.go.cr</dc:creator>
  <cp:keywords/>
  <dc:description/>
  <cp:lastModifiedBy>Fabio Gamboa Naranjo</cp:lastModifiedBy>
  <cp:revision/>
  <dcterms:created xsi:type="dcterms:W3CDTF">2004-05-21T17:50:07Z</dcterms:created>
  <dcterms:modified xsi:type="dcterms:W3CDTF">2025-11-18T16:15:06Z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0x01010091FB59FC44D313499F2782CAF08B5DF4</vt:lpwstr>
  </property>
  <property fmtid="{D5CDD505-2E9C-101B-9397-08002B2CF9AE}" pid="3" name="MediaServiceImageTags">
    <vt:lpwstr/>
  </property>
  <property fmtid="{D5CDD505-2E9C-101B-9397-08002B2CF9AE}" pid="4" name="Order">
    <vt:r8>225200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