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C:\Users\gamboanf\Downloads\"/>
    </mc:Choice>
  </mc:AlternateContent>
  <xr:revisionPtr revIDLastSave="0" documentId="13_ncr:1_{56F31A51-E3CB-473B-9D48-714A83461B28}" xr6:coauthVersionLast="47" xr6:coauthVersionMax="47" xr10:uidLastSave="{00000000-0000-0000-0000-000000000000}"/>
  <bookViews>
    <workbookView xWindow="-108" yWindow="-108" windowWidth="23256" windowHeight="12456" tabRatio="712" xr2:uid="{00000000-000D-0000-FFFF-FFFF00000000}"/>
  </bookViews>
  <sheets>
    <sheet name="Índice" sheetId="52" r:id="rId1"/>
    <sheet name="Cuadro 1" sheetId="46" r:id="rId2"/>
    <sheet name="Cuadro 2" sheetId="42" r:id="rId3"/>
    <sheet name="Cuadro 3" sheetId="50" r:id="rId4"/>
    <sheet name="Cuadro 4" sheetId="17" r:id="rId5"/>
  </sheets>
  <definedNames>
    <definedName name="_xlnm._FilterDatabase" localSheetId="1" hidden="1">'Cuadro 1'!$A$8:$L$20</definedName>
    <definedName name="_xlnm.Print_Area" localSheetId="1">'Cuadro 1'!$A$2:$L$54</definedName>
    <definedName name="_xlnm.Print_Area" localSheetId="2">'Cuadro 2'!$A$2:$H$55</definedName>
    <definedName name="_xlnm.Print_Area" localSheetId="3">'Cuadro 3'!$A$1:$K$52</definedName>
    <definedName name="_xlnm.Print_Area" localSheetId="4">'Cuadro 4'!$A$2:$AI$57</definedName>
    <definedName name="_xlnm.Print_Titles" localSheetId="1">'Cuadro 1'!$2:$8</definedName>
    <definedName name="_xlnm.Print_Titles" localSheetId="2">'Cuadro 2'!$2:$8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42" l="1"/>
  <c r="H44" i="17" l="1"/>
  <c r="H40" i="17"/>
  <c r="I40" i="17"/>
  <c r="J40" i="17"/>
  <c r="K40" i="17"/>
  <c r="L40" i="17"/>
  <c r="M40" i="17"/>
  <c r="N40" i="17"/>
  <c r="H36" i="17"/>
  <c r="I36" i="17"/>
  <c r="J36" i="17"/>
  <c r="K36" i="17"/>
  <c r="L36" i="17"/>
  <c r="M36" i="17"/>
  <c r="N36" i="17"/>
  <c r="H32" i="17"/>
  <c r="I32" i="17"/>
  <c r="J32" i="17"/>
  <c r="K32" i="17"/>
  <c r="L32" i="17"/>
  <c r="M32" i="17"/>
  <c r="N32" i="17"/>
  <c r="H20" i="17"/>
  <c r="I20" i="17"/>
  <c r="J20" i="17"/>
  <c r="K20" i="17"/>
  <c r="L20" i="17"/>
  <c r="M20" i="17"/>
  <c r="N20" i="17"/>
  <c r="G20" i="17"/>
  <c r="E46" i="50"/>
  <c r="F46" i="50"/>
  <c r="G46" i="50"/>
  <c r="H46" i="50"/>
  <c r="E44" i="50"/>
  <c r="F44" i="50"/>
  <c r="G44" i="50"/>
  <c r="H44" i="50"/>
  <c r="I44" i="50"/>
  <c r="J44" i="50"/>
  <c r="K44" i="50"/>
  <c r="E40" i="50"/>
  <c r="F40" i="50"/>
  <c r="G40" i="50"/>
  <c r="H40" i="50"/>
  <c r="I40" i="50"/>
  <c r="J40" i="50"/>
  <c r="K40" i="50"/>
  <c r="E36" i="50"/>
  <c r="F36" i="50"/>
  <c r="G36" i="50"/>
  <c r="H36" i="50"/>
  <c r="I36" i="50"/>
  <c r="J36" i="50"/>
  <c r="K36" i="50"/>
  <c r="E32" i="50"/>
  <c r="F32" i="50"/>
  <c r="G32" i="50"/>
  <c r="H32" i="50"/>
  <c r="I32" i="50"/>
  <c r="J32" i="50"/>
  <c r="K32" i="50"/>
  <c r="E20" i="50"/>
  <c r="F20" i="50"/>
  <c r="G20" i="50"/>
  <c r="H20" i="50"/>
  <c r="E40" i="42"/>
  <c r="G40" i="42"/>
  <c r="H40" i="42"/>
  <c r="I40" i="42"/>
  <c r="J40" i="42"/>
  <c r="K40" i="42"/>
  <c r="L40" i="42"/>
  <c r="E36" i="42"/>
  <c r="G36" i="42"/>
  <c r="H36" i="42"/>
  <c r="I36" i="42"/>
  <c r="J36" i="42"/>
  <c r="K36" i="42"/>
  <c r="L36" i="42"/>
  <c r="E32" i="42"/>
  <c r="G32" i="42"/>
  <c r="H32" i="42"/>
  <c r="I32" i="42"/>
  <c r="J32" i="42"/>
  <c r="K32" i="42"/>
  <c r="E20" i="42"/>
  <c r="G20" i="42"/>
  <c r="H20" i="42"/>
  <c r="I20" i="42"/>
  <c r="J20" i="42"/>
  <c r="K20" i="42"/>
  <c r="L20" i="42"/>
  <c r="H46" i="17" l="1"/>
  <c r="J14" i="50"/>
  <c r="J20" i="50" s="1"/>
  <c r="J46" i="50" s="1"/>
  <c r="H15" i="50" l="1"/>
  <c r="L43" i="42"/>
  <c r="K43" i="42"/>
  <c r="K44" i="42" s="1"/>
  <c r="K46" i="42" s="1"/>
  <c r="I43" i="42"/>
  <c r="I44" i="42" s="1"/>
  <c r="I46" i="42" s="1"/>
  <c r="J43" i="42"/>
  <c r="J44" i="42" s="1"/>
  <c r="J46" i="42" s="1"/>
  <c r="E19" i="17"/>
  <c r="L44" i="42" l="1"/>
  <c r="H43" i="42"/>
  <c r="H44" i="42" s="1"/>
  <c r="H46" i="42" s="1"/>
  <c r="O39" i="17"/>
  <c r="O35" i="17"/>
  <c r="O36" i="17" s="1"/>
  <c r="O30" i="17"/>
  <c r="O29" i="17"/>
  <c r="O28" i="17"/>
  <c r="O27" i="17"/>
  <c r="O26" i="17"/>
  <c r="O25" i="17"/>
  <c r="O24" i="17"/>
  <c r="O23" i="17"/>
  <c r="O12" i="17"/>
  <c r="O13" i="17"/>
  <c r="O14" i="17"/>
  <c r="O15" i="17"/>
  <c r="O16" i="17"/>
  <c r="O17" i="17"/>
  <c r="O18" i="17"/>
  <c r="O19" i="17"/>
  <c r="O20" i="17" l="1"/>
  <c r="O31" i="17"/>
  <c r="O32" i="17" s="1"/>
  <c r="L32" i="42"/>
  <c r="L46" i="42" s="1"/>
  <c r="O43" i="17"/>
  <c r="O44" i="17" s="1"/>
  <c r="E43" i="42" l="1"/>
  <c r="E44" i="42" s="1"/>
  <c r="E46" i="42" s="1"/>
  <c r="G36" i="17" l="1"/>
  <c r="G32" i="17"/>
  <c r="I14" i="50"/>
  <c r="I20" i="50" s="1"/>
  <c r="I46" i="50" s="1"/>
  <c r="M43" i="17"/>
  <c r="N43" i="17"/>
  <c r="L43" i="17"/>
  <c r="K43" i="17"/>
  <c r="J43" i="17"/>
  <c r="I43" i="17"/>
  <c r="Y19" i="17"/>
  <c r="N44" i="17" l="1"/>
  <c r="N46" i="17" s="1"/>
  <c r="J44" i="17"/>
  <c r="J46" i="17" s="1"/>
  <c r="K44" i="17"/>
  <c r="K46" i="17" s="1"/>
  <c r="L44" i="17"/>
  <c r="L46" i="17" s="1"/>
  <c r="M44" i="17"/>
  <c r="M46" i="17" s="1"/>
  <c r="I44" i="17"/>
  <c r="I46" i="17" s="1"/>
  <c r="F32" i="17"/>
  <c r="F20" i="17"/>
  <c r="E31" i="17"/>
  <c r="Y31" i="17" s="1"/>
  <c r="H39" i="50"/>
  <c r="G43" i="42"/>
  <c r="G44" i="42" s="1"/>
  <c r="G46" i="42" s="1"/>
  <c r="D31" i="42"/>
  <c r="F31" i="42" s="1"/>
  <c r="D19" i="42"/>
  <c r="F19" i="42" s="1"/>
  <c r="E32" i="46"/>
  <c r="E20" i="46"/>
  <c r="H23" i="50" l="1"/>
  <c r="H26" i="50"/>
  <c r="E43" i="46" l="1"/>
  <c r="D43" i="42" s="1"/>
  <c r="F43" i="42" l="1"/>
  <c r="F44" i="42" s="1"/>
  <c r="D44" i="42"/>
  <c r="E44" i="46" l="1"/>
  <c r="E40" i="46"/>
  <c r="E36" i="46"/>
  <c r="E46" i="46" l="1"/>
  <c r="O40" i="17"/>
  <c r="O46" i="17" s="1"/>
  <c r="H12" i="50" l="1"/>
  <c r="H13" i="50"/>
  <c r="H14" i="50"/>
  <c r="H16" i="50"/>
  <c r="H17" i="50"/>
  <c r="H18" i="50"/>
  <c r="F44" i="17" l="1"/>
  <c r="G44" i="17"/>
  <c r="F40" i="17"/>
  <c r="K23" i="50" l="1"/>
  <c r="H11" i="50"/>
  <c r="D18" i="17" l="1"/>
  <c r="E18" i="17"/>
  <c r="Y18" i="17" l="1"/>
  <c r="D18" i="42"/>
  <c r="F18" i="42" s="1"/>
  <c r="F36" i="17" l="1"/>
  <c r="F46" i="17" s="1"/>
  <c r="D12" i="42" l="1"/>
  <c r="F12" i="42" s="1"/>
  <c r="H27" i="50" l="1"/>
  <c r="H29" i="50" l="1"/>
  <c r="E35" i="17"/>
  <c r="E29" i="17" l="1"/>
  <c r="E30" i="17"/>
  <c r="E12" i="17"/>
  <c r="D12" i="17"/>
  <c r="D12" i="50"/>
  <c r="Y12" i="17" l="1"/>
  <c r="D35" i="17" l="1"/>
  <c r="Y35" i="17" s="1"/>
  <c r="D35" i="50"/>
  <c r="D35" i="42"/>
  <c r="F35" i="42" s="1"/>
  <c r="F36" i="42" s="1"/>
  <c r="D29" i="17" l="1"/>
  <c r="Y29" i="17" s="1"/>
  <c r="D30" i="17"/>
  <c r="Y30" i="17" s="1"/>
  <c r="D29" i="50"/>
  <c r="D30" i="50"/>
  <c r="D29" i="42"/>
  <c r="F29" i="42" s="1"/>
  <c r="D30" i="42"/>
  <c r="F30" i="42" s="1"/>
  <c r="D43" i="50" l="1"/>
  <c r="G40" i="17"/>
  <c r="G46" i="17" s="1"/>
  <c r="E39" i="17"/>
  <c r="E43" i="17"/>
  <c r="E11" i="17"/>
  <c r="E13" i="17"/>
  <c r="E14" i="17"/>
  <c r="E15" i="17"/>
  <c r="E16" i="17"/>
  <c r="E17" i="17"/>
  <c r="E23" i="17"/>
  <c r="E24" i="17"/>
  <c r="E25" i="17"/>
  <c r="E26" i="17"/>
  <c r="E27" i="17"/>
  <c r="E28" i="17"/>
  <c r="E36" i="17"/>
  <c r="D39" i="17"/>
  <c r="D11" i="17"/>
  <c r="D13" i="17"/>
  <c r="D14" i="17"/>
  <c r="D15" i="17"/>
  <c r="D16" i="17"/>
  <c r="D17" i="17"/>
  <c r="D23" i="17"/>
  <c r="D24" i="17"/>
  <c r="D25" i="17"/>
  <c r="D26" i="17"/>
  <c r="D27" i="17"/>
  <c r="D28" i="17"/>
  <c r="D36" i="17"/>
  <c r="H28" i="50"/>
  <c r="H43" i="50"/>
  <c r="D39" i="50"/>
  <c r="D11" i="50"/>
  <c r="D13" i="50"/>
  <c r="D14" i="50"/>
  <c r="D15" i="50"/>
  <c r="D16" i="50"/>
  <c r="D17" i="50"/>
  <c r="D23" i="50"/>
  <c r="D24" i="50"/>
  <c r="D25" i="50"/>
  <c r="D26" i="50"/>
  <c r="D27" i="50"/>
  <c r="D28" i="50"/>
  <c r="D36" i="50"/>
  <c r="D39" i="42"/>
  <c r="F39" i="42" s="1"/>
  <c r="F40" i="42" s="1"/>
  <c r="D13" i="42"/>
  <c r="F13" i="42" s="1"/>
  <c r="D14" i="42"/>
  <c r="F14" i="42" s="1"/>
  <c r="D15" i="42"/>
  <c r="F15" i="42" s="1"/>
  <c r="D16" i="42"/>
  <c r="F16" i="42" s="1"/>
  <c r="D17" i="42"/>
  <c r="F17" i="42" s="1"/>
  <c r="D23" i="42"/>
  <c r="D24" i="42"/>
  <c r="F24" i="42" s="1"/>
  <c r="D25" i="42"/>
  <c r="F25" i="42" s="1"/>
  <c r="D26" i="42"/>
  <c r="F26" i="42" s="1"/>
  <c r="D27" i="42"/>
  <c r="F27" i="42" s="1"/>
  <c r="D28" i="42"/>
  <c r="F28" i="42" s="1"/>
  <c r="D36" i="42"/>
  <c r="A5" i="17"/>
  <c r="A5" i="50"/>
  <c r="A5" i="42"/>
  <c r="Y16" i="17" l="1"/>
  <c r="D32" i="50"/>
  <c r="D20" i="17"/>
  <c r="E32" i="17"/>
  <c r="E20" i="17"/>
  <c r="D20" i="50"/>
  <c r="D32" i="17"/>
  <c r="F23" i="42"/>
  <c r="F32" i="42" s="1"/>
  <c r="D32" i="42"/>
  <c r="D20" i="42"/>
  <c r="F11" i="42"/>
  <c r="F20" i="42" s="1"/>
  <c r="K14" i="50"/>
  <c r="K20" i="50" s="1"/>
  <c r="K46" i="50" s="1"/>
  <c r="Y11" i="17"/>
  <c r="D43" i="17"/>
  <c r="Y24" i="17"/>
  <c r="Y28" i="17"/>
  <c r="Y26" i="17"/>
  <c r="Y23" i="17"/>
  <c r="Y15" i="17"/>
  <c r="Y13" i="17"/>
  <c r="D44" i="50"/>
  <c r="E40" i="17"/>
  <c r="D40" i="50"/>
  <c r="Y14" i="17"/>
  <c r="Y27" i="17"/>
  <c r="Y25" i="17"/>
  <c r="Y39" i="17"/>
  <c r="Y17" i="17"/>
  <c r="E44" i="17"/>
  <c r="F46" i="42" l="1"/>
  <c r="D46" i="50"/>
  <c r="E46" i="17"/>
  <c r="Y43" i="17"/>
  <c r="D44" i="17"/>
  <c r="D40" i="42"/>
  <c r="D46" i="42" s="1"/>
  <c r="D40" i="17"/>
  <c r="D46" i="17" l="1"/>
</calcChain>
</file>

<file path=xl/sharedStrings.xml><?xml version="1.0" encoding="utf-8"?>
<sst xmlns="http://schemas.openxmlformats.org/spreadsheetml/2006/main" count="697" uniqueCount="179">
  <si>
    <t>Cuadro 1</t>
  </si>
  <si>
    <t>FECHAS IMPORTANTES ASOCIADAS A LOS CONTRATOS DE PRÉSTAMO</t>
  </si>
  <si>
    <t>Cuadro 2</t>
  </si>
  <si>
    <t>Cuadro 3</t>
  </si>
  <si>
    <t>ESTADO FINANCIERO DE LA CONTRAPARTIDA NACIONAL Y DONACIÓN</t>
  </si>
  <si>
    <t>Cuadro 4</t>
  </si>
  <si>
    <t>CUADRO N° 1</t>
  </si>
  <si>
    <t>(cifras expresadas en valores absolutos en US$)</t>
  </si>
  <si>
    <t>Referencia del Acreedor</t>
  </si>
  <si>
    <t>Nombre del Programa / Proyecto</t>
  </si>
  <si>
    <t xml:space="preserve">Unidad Ejecutora </t>
  </si>
  <si>
    <t xml:space="preserve">Deudor / Garante </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</si>
  <si>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</si>
  <si>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</si>
  <si>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</si>
  <si>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</si>
  <si>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</si>
  <si>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BCIE</t>
  </si>
  <si>
    <r>
      <t xml:space="preserve">Programa Abastecimiento del Área Metropolitana de San José, Acueductos Urbanos y Alcantarillado Sanitario de Puerto Viejo de Limón </t>
    </r>
    <r>
      <rPr>
        <b/>
        <vertAlign val="superscript"/>
        <sz val="10"/>
        <color theme="1"/>
        <rFont val="HendersonSansW00-BasicLight"/>
      </rPr>
      <t>1/</t>
    </r>
  </si>
  <si>
    <t>AyA</t>
  </si>
  <si>
    <t>AYA</t>
  </si>
  <si>
    <t>N/A</t>
  </si>
  <si>
    <t>AM 2080</t>
  </si>
  <si>
    <t>Ampliación Programa de Obras Estratégicas de Infraestructura Vial</t>
  </si>
  <si>
    <t xml:space="preserve">CONAVI </t>
  </si>
  <si>
    <t>CONAVI</t>
  </si>
  <si>
    <t xml:space="preserve">Programa de Renovación de la Infraestructura y Equipamiento Hospitalario </t>
  </si>
  <si>
    <t>CCSS</t>
  </si>
  <si>
    <t>Proyecto de Reducción de Agua No Contabilizada y Optimización de la Eficiencia Energética en el GAM</t>
  </si>
  <si>
    <t>Programa de Abastecimiento del Área Metropolitana de San José, Acueductos Urbanos II y Alcantarillado Sanitario de Juanito Mora de Puntarenas</t>
  </si>
  <si>
    <t>2188-A</t>
  </si>
  <si>
    <t>Programa de Agua y Saneamiento de Zonas Costeras, Gestión de la Calidad y Eficiencia del Servicio (PAACC)</t>
  </si>
  <si>
    <t xml:space="preserve">AYA </t>
  </si>
  <si>
    <t>Programa de Alcantarillado y Control de Inundaciones para Limón</t>
  </si>
  <si>
    <t>AyA/SENARA</t>
  </si>
  <si>
    <t>GOBNO</t>
  </si>
  <si>
    <t>Proyecto de Abastecimiento de Agua para la Cuenca Media del río Tempisque y Comunidades Costeras (PAACUME)</t>
  </si>
  <si>
    <t xml:space="preserve">SENARA </t>
  </si>
  <si>
    <t>60 meses a partir del primer desembolso</t>
  </si>
  <si>
    <t>Programa de emergencia para la reconstrucción integral y resiliente de infraestructura (PROERI)</t>
  </si>
  <si>
    <t xml:space="preserve">CNE </t>
  </si>
  <si>
    <t>BID</t>
  </si>
  <si>
    <t>2493/OC-CR</t>
  </si>
  <si>
    <r>
      <t>Programa de Agua Potable y Saneamiento</t>
    </r>
    <r>
      <rPr>
        <vertAlign val="superscript"/>
        <sz val="10"/>
        <color theme="1"/>
        <rFont val="HendersonSansW00-BasicLight"/>
      </rPr>
      <t xml:space="preserve"> </t>
    </r>
  </si>
  <si>
    <t>AYA / GOBNO</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</si>
  <si>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</si>
  <si>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</si>
  <si>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</si>
  <si>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</si>
  <si>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</si>
  <si>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</si>
  <si>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</si>
  <si>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</si>
  <si>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</si>
  <si>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</si>
  <si>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ICE</t>
  </si>
  <si>
    <t>ICE / GOBNO</t>
  </si>
  <si>
    <t>4864/OC-CR</t>
  </si>
  <si>
    <t xml:space="preserve">Programa de Infraestructura Vial y Promoción de Asociaciones Público-Privadas </t>
  </si>
  <si>
    <t>4871/OC-CR</t>
  </si>
  <si>
    <t>Programa de Seguridad Ciudadana y Prevención de Violencia</t>
  </si>
  <si>
    <t>MJP</t>
  </si>
  <si>
    <t>5823/OC-CR</t>
  </si>
  <si>
    <t>Programa de Infraestructura Vial y Movilidad Urbana Conectividad Resiliente</t>
  </si>
  <si>
    <t xml:space="preserve">MOPT </t>
  </si>
  <si>
    <t xml:space="preserve">Pendiente </t>
  </si>
  <si>
    <t>BIRF</t>
  </si>
  <si>
    <t>9075-CR</t>
  </si>
  <si>
    <t>Proyecto Hacienda Digital para el Bicentenario</t>
  </si>
  <si>
    <t>MH</t>
  </si>
  <si>
    <t>9922</t>
  </si>
  <si>
    <t>EXIMBANK</t>
  </si>
  <si>
    <t>1420202052013211015</t>
  </si>
  <si>
    <t>JICA</t>
  </si>
  <si>
    <t>CR-P5-2</t>
  </si>
  <si>
    <t>G. TOTAL en US$</t>
  </si>
  <si>
    <t>FUENTE: BASE DE DATOS SIGADE v. 6.1 / INFORMES DE SEGUIMIENTO DE LAS UNIDADES EJECUTORAS Y COORDINADORAS.</t>
  </si>
  <si>
    <r>
      <t>NOTAS:</t>
    </r>
    <r>
      <rPr>
        <b/>
        <sz val="10"/>
        <color theme="1"/>
        <rFont val="HendersonSansW00-BasicLight"/>
      </rPr>
      <t xml:space="preserve"> </t>
    </r>
  </si>
  <si>
    <r>
      <t>N/A=</t>
    </r>
    <r>
      <rPr>
        <sz val="10"/>
        <color theme="1"/>
        <rFont val="HendersonSansW00-BasicLight"/>
      </rPr>
      <t xml:space="preserve"> No aplica.</t>
    </r>
  </si>
  <si>
    <r>
      <rPr>
        <b/>
        <sz val="10"/>
        <color theme="1"/>
        <rFont val="HendersonSansW00-BasicLight"/>
      </rPr>
      <t>1/</t>
    </r>
    <r>
      <rPr>
        <sz val="10"/>
        <color theme="1"/>
        <rFont val="HendersonSansW00-BasicLight"/>
      </rPr>
      <t xml:space="preserve"> El Programa BCIE 1725 concluyó con el plazo de desembolsos establecido por el Acreedor. Los recursos no se desembolsaron al 100%, por lo tanto los recursos restantes fueron rescindidos por el BCIE.</t>
    </r>
  </si>
  <si>
    <t>CUADRO N° 2</t>
  </si>
  <si>
    <t>(cifras expresadas en valores absolutos US$)</t>
  </si>
  <si>
    <t>Nombre del Programa/Proyecto</t>
  </si>
  <si>
    <t>Unidad Ejecutora</t>
  </si>
  <si>
    <t xml:space="preserve">Monto Pendiente por desembolsar
 (en US$)  </t>
  </si>
  <si>
    <t>I Trimestre 2024</t>
  </si>
  <si>
    <r>
      <t xml:space="preserve">Programado </t>
    </r>
    <r>
      <rPr>
        <b/>
        <vertAlign val="superscript"/>
        <sz val="9"/>
        <color rgb="FF000000"/>
        <rFont val="HendersonSansW00-BasicLight"/>
      </rPr>
      <t>1/</t>
    </r>
  </si>
  <si>
    <t>Real</t>
  </si>
  <si>
    <t xml:space="preserve">Programa Abastecimiento del Área Metropolitana de San José, Acueductos Urbanos y Alcantarillado Sanitario de Puerto Viejo de Limón </t>
  </si>
  <si>
    <t>AM2080</t>
  </si>
  <si>
    <t>Ampliación Programa  de Obras Estratégicas de Infraestructura Vial</t>
  </si>
  <si>
    <t>Programa de Renovación de la Infraestructura y Equipamiento Hospitalario</t>
  </si>
  <si>
    <r>
      <t>Proyecto de Reducción de Agua No Contabilizada y Optimización de la Eficiencia Energética en el GAM</t>
    </r>
    <r>
      <rPr>
        <b/>
        <vertAlign val="superscript"/>
        <sz val="9"/>
        <color theme="1"/>
        <rFont val="HendersonSansW00-BasicLight"/>
      </rPr>
      <t xml:space="preserve"> </t>
    </r>
  </si>
  <si>
    <t xml:space="preserve">Programa de Agua Potable y Saneamiento </t>
  </si>
  <si>
    <t>Primer Programa de Energía Renovable, Transmisión y Distribución de Electricidad</t>
  </si>
  <si>
    <t xml:space="preserve">MH </t>
  </si>
  <si>
    <t xml:space="preserve">Proyecto Rehabilitación y Ampliación de la Ruta Nacional No. 32 </t>
  </si>
  <si>
    <r>
      <t>NOTAS:</t>
    </r>
    <r>
      <rPr>
        <b/>
        <sz val="9"/>
        <color theme="1"/>
        <rFont val="HendersonSansW00-BasicLight"/>
      </rPr>
      <t xml:space="preserve"> </t>
    </r>
  </si>
  <si>
    <r>
      <t>N/A=</t>
    </r>
    <r>
      <rPr>
        <sz val="9"/>
        <color theme="1"/>
        <rFont val="HendersonSansW00-BasicLight"/>
      </rPr>
      <t xml:space="preserve"> No aplica</t>
    </r>
  </si>
  <si>
    <t>CUADRO N° 3</t>
  </si>
  <si>
    <t>Contrapartida Nacional</t>
  </si>
  <si>
    <t>Donación</t>
  </si>
  <si>
    <t>Monto Original 
(en US$)</t>
  </si>
  <si>
    <t>Monto Vigente
 (en US$)</t>
  </si>
  <si>
    <t>Monto pendiente por ejecutar</t>
  </si>
  <si>
    <t xml:space="preserve">Monto pendiente por desembolsar </t>
  </si>
  <si>
    <r>
      <t xml:space="preserve">Programa Abastecimiento del Área Metropolitana de San José, Acueductos Urbanos y Alcantarillado Sanitario de Puerto Viejo de Limón </t>
    </r>
    <r>
      <rPr>
        <b/>
        <vertAlign val="superscript"/>
        <sz val="9"/>
        <color theme="1"/>
        <rFont val="HendersonSansW00-BasicLight"/>
      </rPr>
      <t>1/</t>
    </r>
  </si>
  <si>
    <t xml:space="preserve">Proyecto de Reducción de Agua No Contabilizada y Optimización de la Eficiencia Energética en el GAM </t>
  </si>
  <si>
    <t>NA</t>
  </si>
  <si>
    <t>Programa de Agua Potable y Saneamiento de Zonas Costeras, Gestión de la Calidad y Eficiencia del Servicio (PAACC)</t>
  </si>
  <si>
    <t>CNE</t>
  </si>
  <si>
    <r>
      <t xml:space="preserve">Programa de Integración Fronteriza de Costa Rica </t>
    </r>
    <r>
      <rPr>
        <b/>
        <vertAlign val="superscript"/>
        <sz val="9"/>
        <color theme="1"/>
        <rFont val="HendersonSansW00-BasicLight"/>
      </rPr>
      <t>2/</t>
    </r>
  </si>
  <si>
    <t xml:space="preserve">Primer Programa de Energía Renovable, Transmisión y Distribución de Electricidad </t>
  </si>
  <si>
    <r>
      <t>Proyecto Rehabilitación y Ampliación de la Ruta Nacional No. 32</t>
    </r>
    <r>
      <rPr>
        <vertAlign val="superscript"/>
        <sz val="9"/>
        <color rgb="FF000000"/>
        <rFont val="HendersonSansW00-BasicLight"/>
      </rPr>
      <t xml:space="preserve"> </t>
    </r>
  </si>
  <si>
    <r>
      <t xml:space="preserve">Proyecto Geotérmico Borinquen I </t>
    </r>
    <r>
      <rPr>
        <b/>
        <vertAlign val="superscript"/>
        <sz val="9"/>
        <color rgb="FF000000"/>
        <rFont val="HendersonSansW00-BasicLight"/>
      </rPr>
      <t>3/</t>
    </r>
  </si>
  <si>
    <t>CUADRO N° 4</t>
  </si>
  <si>
    <t>DESEMBOLSOS, AVANCE FINANCIERO Y AVANCE FISICO (2015 - I Trimestre 2024)</t>
  </si>
  <si>
    <r>
      <t xml:space="preserve">Desembolsos </t>
    </r>
    <r>
      <rPr>
        <b/>
        <vertAlign val="superscript"/>
        <sz val="9"/>
        <color theme="1"/>
        <rFont val="HendersonSansW00-BasicLight"/>
      </rPr>
      <t>1/</t>
    </r>
  </si>
  <si>
    <r>
      <t xml:space="preserve">Avance financiero (%) </t>
    </r>
    <r>
      <rPr>
        <b/>
        <vertAlign val="superscript"/>
        <sz val="9"/>
        <color theme="1"/>
        <rFont val="HendersonSansW00-BasicLight"/>
      </rPr>
      <t>2/</t>
    </r>
  </si>
  <si>
    <r>
      <t xml:space="preserve">Avance físico (%) </t>
    </r>
    <r>
      <rPr>
        <b/>
        <vertAlign val="superscript"/>
        <sz val="9"/>
        <color theme="1"/>
        <rFont val="HendersonSansW00-BasicLight"/>
      </rPr>
      <t>2/</t>
    </r>
  </si>
  <si>
    <r>
      <t>Programa Abastecimiento del Área Metropolitana de San José, Acueductos Urbanos y Alcantarillado Sanitario de Puerto Viejo de Limón</t>
    </r>
    <r>
      <rPr>
        <b/>
        <vertAlign val="superscript"/>
        <sz val="9"/>
        <color rgb="FF000000"/>
        <rFont val="HendersonSansW00-BasicLight"/>
      </rPr>
      <t>3/</t>
    </r>
  </si>
  <si>
    <r>
      <t xml:space="preserve">Programa de Acueducto y Alcantarillado en Ciudades Costeras (PAACC) </t>
    </r>
    <r>
      <rPr>
        <b/>
        <vertAlign val="superscript"/>
        <sz val="9"/>
        <color rgb="FF000000"/>
        <rFont val="HendersonSansW00-BasicLight"/>
      </rPr>
      <t>4/</t>
    </r>
  </si>
  <si>
    <r>
      <t>Programa de Agua Potable y Saneamiento</t>
    </r>
    <r>
      <rPr>
        <b/>
        <vertAlign val="superscript"/>
        <sz val="9"/>
        <color theme="1"/>
        <rFont val="HendersonSansW00-BasicLight"/>
      </rPr>
      <t xml:space="preserve"> </t>
    </r>
  </si>
  <si>
    <t xml:space="preserve">AyA </t>
  </si>
  <si>
    <t xml:space="preserve">3071/OC-CR  
</t>
  </si>
  <si>
    <t xml:space="preserve">
3072/CH-CR </t>
  </si>
  <si>
    <r>
      <t>Primer Programa de Energía Renovable, Transmisión y Distribución de Electricidad</t>
    </r>
    <r>
      <rPr>
        <sz val="9"/>
        <color rgb="FFFF0000"/>
        <rFont val="HendersonSansW00-BasicLight"/>
      </rPr>
      <t xml:space="preserve"> </t>
    </r>
  </si>
  <si>
    <t xml:space="preserve">ICE </t>
  </si>
  <si>
    <r>
      <t>Proyecto Rehabilitación y Ampliación de la Ruta Nacional No. 32</t>
    </r>
    <r>
      <rPr>
        <vertAlign val="superscript"/>
        <sz val="9"/>
        <color theme="1"/>
        <rFont val="HendersonSansW00-BasicLight"/>
      </rPr>
      <t xml:space="preserve"> </t>
    </r>
  </si>
  <si>
    <r>
      <t>N/D=</t>
    </r>
    <r>
      <rPr>
        <sz val="9"/>
        <color theme="1"/>
        <rFont val="HendersonSansW00-BasicLight"/>
      </rPr>
      <t xml:space="preserve"> Información no disponible</t>
    </r>
  </si>
  <si>
    <r>
      <rPr>
        <b/>
        <sz val="9"/>
        <color rgb="FF000000"/>
        <rFont val="HendersonSansW00-BasicLight"/>
      </rPr>
      <t>1/</t>
    </r>
    <r>
      <rPr>
        <sz val="9"/>
        <color rgb="FF000000"/>
        <rFont val="HendersonSansW00-BasicLight"/>
      </rPr>
      <t xml:space="preserve"> Los valores corresponden al comportamiento de cada año y periodo en particular (no son acumulados).</t>
    </r>
  </si>
  <si>
    <r>
      <rPr>
        <b/>
        <sz val="9"/>
        <color rgb="FF000000"/>
        <rFont val="HendersonSansW00-BasicLight"/>
      </rPr>
      <t>2/</t>
    </r>
    <r>
      <rPr>
        <sz val="9"/>
        <color rgb="FF000000"/>
        <rFont val="HendersonSansW00-BasicLight"/>
      </rPr>
      <t xml:space="preserve"> Los valores corresponden al avance </t>
    </r>
    <r>
      <rPr>
        <sz val="9"/>
        <rFont val="HendersonSansW00-BasicLight"/>
      </rPr>
      <t>anual</t>
    </r>
    <r>
      <rPr>
        <sz val="9"/>
        <color rgb="FF000000"/>
        <rFont val="HendersonSansW00-BasicLight"/>
      </rPr>
      <t xml:space="preserve"> acumulado</t>
    </r>
    <r>
      <rPr>
        <sz val="9"/>
        <rFont val="HendersonSansW00-BasicLight"/>
      </rPr>
      <t xml:space="preserve"> a diciembre de cada año,</t>
    </r>
    <r>
      <rPr>
        <sz val="9"/>
        <color rgb="FF000000"/>
        <rFont val="HendersonSansW00-BasicLight"/>
      </rPr>
      <t xml:space="preserve"> desde que inició </t>
    </r>
    <r>
      <rPr>
        <sz val="9"/>
        <rFont val="HendersonSansW00-BasicLight"/>
      </rPr>
      <t>la fase de ejecución del Programa/Pr</t>
    </r>
    <r>
      <rPr>
        <sz val="9"/>
        <color rgb="FF000000"/>
        <rFont val="HendersonSansW00-BasicLight"/>
      </rPr>
      <t xml:space="preserve">oyecto </t>
    </r>
    <r>
      <rPr>
        <sz val="9"/>
        <rFont val="HendersonSansW00-BasicLight"/>
      </rPr>
      <t>(avances reportados en los años previos a 2015, se encuentran de forma agregada junto con los generados en el año 2015, dado que este informe contempla los años 2015 al presente).</t>
    </r>
  </si>
  <si>
    <t>TIPOS DE CAMBIO</t>
  </si>
  <si>
    <t>Euros a $</t>
  </si>
  <si>
    <t xml:space="preserve">Yenes </t>
  </si>
  <si>
    <t>Yenes a $</t>
  </si>
  <si>
    <t xml:space="preserve">Euros </t>
  </si>
  <si>
    <t>Yuanes a $</t>
  </si>
  <si>
    <r>
      <t xml:space="preserve">Proyecto Geotérmico Borinquen I </t>
    </r>
    <r>
      <rPr>
        <b/>
        <vertAlign val="superscript"/>
        <sz val="9"/>
        <color rgb="FF000000"/>
        <rFont val="HendersonSansW00-BasicLight"/>
      </rPr>
      <t>8/</t>
    </r>
  </si>
  <si>
    <t>Informe Estadístico sobre los Créditos Externos en Periodo de Ejecución 
del Gobierno Central y Resto del Sector Público
III Trimestre 2024</t>
  </si>
  <si>
    <t>DESEMBOLSOS REALES Y PROGRAMACIÓN III TRIMESTRE 2024</t>
  </si>
  <si>
    <t>DESEMBOLSOS, AVANCE FINANCIERO Y AVANCE FISICO (2015 - III TRIMESTRE 2024)</t>
  </si>
  <si>
    <t xml:space="preserve">Monto acumulado desembolsado a setiembre 2024
(en US$)  </t>
  </si>
  <si>
    <t>III Trimestre 2024</t>
  </si>
  <si>
    <t>II Trimestre 2024</t>
  </si>
  <si>
    <t>Monto ejecutado a setiembre 2024</t>
  </si>
  <si>
    <t>Monto desembolsado a setiembre 2024 (Desembolsado)</t>
  </si>
  <si>
    <t>Al III Trimestre 2024</t>
  </si>
  <si>
    <r>
      <rPr>
        <b/>
        <sz val="9"/>
        <color rgb="FF000000"/>
        <rFont val="HendersonSansW00-BasicLight"/>
      </rPr>
      <t>2/</t>
    </r>
    <r>
      <rPr>
        <sz val="9"/>
        <color rgb="FF000000"/>
        <rFont val="HendersonSansW00-BasicLight"/>
      </rPr>
      <t xml:space="preserve">  Los datos de Programación de Desembolsos de los Recursos Externos para el III trimestre 2024 fueron suministrados por las UE/UCP en el Informe de Seguimiento correspondiente al I Semestre 2024.</t>
    </r>
  </si>
  <si>
    <r>
      <rPr>
        <b/>
        <sz val="9"/>
        <color rgb="FF000000"/>
        <rFont val="HendersonSansW00-BasicLight"/>
      </rPr>
      <t>1/</t>
    </r>
    <r>
      <rPr>
        <sz val="9"/>
        <color rgb="FF000000"/>
        <rFont val="HendersonSansW00-BasicLight"/>
      </rPr>
      <t xml:space="preserve">  Los datos de Programación de Desembolsos de los Recursos Externos para el I y II trimestre 2024 fueron suministrados por las UE/UCP en el Informe de Seguimiento correspondiente al II Semestre 2023.</t>
    </r>
  </si>
  <si>
    <r>
      <t xml:space="preserve">Programado </t>
    </r>
    <r>
      <rPr>
        <b/>
        <vertAlign val="superscript"/>
        <sz val="9"/>
        <color rgb="FF000000"/>
        <rFont val="HendersonSansW00-BasicLight"/>
      </rPr>
      <t>2/</t>
    </r>
  </si>
  <si>
    <r>
      <rPr>
        <b/>
        <sz val="9"/>
        <color rgb="FF000000"/>
        <rFont val="HendersonSansW00-BasicLight"/>
      </rPr>
      <t>3/</t>
    </r>
    <r>
      <rPr>
        <sz val="9"/>
        <color rgb="FF000000"/>
        <rFont val="HendersonSansW00-BasicLight"/>
      </rPr>
      <t xml:space="preserve"> Para dolarizar los montos de los préstamos cuya moneda contractual no fue pactada en dólares, se utilizó como referencia el valor del tipo de cambio al 30 de setiembre de 2024 de dicha moneda con respecto al dólar.</t>
    </r>
  </si>
  <si>
    <t>III trimestre 2024</t>
  </si>
  <si>
    <t>Fecha de Suscripción del Contrato</t>
  </si>
  <si>
    <t>Fecha de Aprobación de Ley</t>
  </si>
  <si>
    <t>Monto del Préstamo
(en US$)</t>
  </si>
  <si>
    <t xml:space="preserve">Monto del Préstamo
(en US$) </t>
  </si>
  <si>
    <t>Monto de Donación</t>
  </si>
  <si>
    <t xml:space="preserve">Monto del Préstamo 
(en US$) </t>
  </si>
  <si>
    <t>Desempeño del Programa / Proyecto según DGGDP al 30-06-2024</t>
  </si>
  <si>
    <r>
      <t xml:space="preserve">4/ </t>
    </r>
    <r>
      <rPr>
        <sz val="9"/>
        <color rgb="FF000000"/>
        <rFont val="HendersonSansW00-BasicLight"/>
      </rPr>
      <t>Se realiza una reprogramación de los proyectos del BCIE 2188-A PAACC, dado que se han materializado algunos incidentes que impactan de manera negativa la ejecución de los objetivos inicialmente planteados en la restricción de tiempo, por lo que la Unidad Ejecutora envía a la Gerencia General la justificación de los ajustes en los avances físicos a la baja y esta da el respectivo Visto Bueno. A su vez, indicar la variación del avance financiero a la baja por efectos del tipo de cambio ya que el préstamo desembolsó en Euros.</t>
    </r>
  </si>
  <si>
    <t>AYA/SENARA</t>
  </si>
  <si>
    <r>
      <t xml:space="preserve">Programa Red Vial Cantonal II </t>
    </r>
    <r>
      <rPr>
        <b/>
        <vertAlign val="superscript"/>
        <sz val="9"/>
        <color theme="1"/>
        <rFont val="HendersonSansW00-BasicLight"/>
      </rPr>
      <t>3/</t>
    </r>
  </si>
  <si>
    <r>
      <t xml:space="preserve">Proyecto Geotérmico Borinquen I </t>
    </r>
    <r>
      <rPr>
        <b/>
        <vertAlign val="superscript"/>
        <sz val="9"/>
        <color rgb="FF000000"/>
        <rFont val="HendersonSansW00-BasicLight"/>
      </rPr>
      <t>4/</t>
    </r>
  </si>
  <si>
    <r>
      <rPr>
        <b/>
        <sz val="9"/>
        <color rgb="FF000000"/>
        <rFont val="HendersonSansW00-BasicLight"/>
      </rPr>
      <t>4/</t>
    </r>
    <r>
      <rPr>
        <sz val="9"/>
        <color rgb="FF000000"/>
        <rFont val="HendersonSansW00-BasicLight"/>
      </rPr>
      <t xml:space="preserve">  Para dolarizar los montos de los préstamos cuya moneda contractual no fue pactada en dólares se utilizó como referencia el valor del tipo de cambio al 30 de setiembre  de 2024 de dicha moneda con respecto al dólar.</t>
    </r>
  </si>
  <si>
    <r>
      <rPr>
        <b/>
        <sz val="10"/>
        <color rgb="FF000000"/>
        <rFont val="HendersonSansW00-BasicLight"/>
      </rPr>
      <t>2/</t>
    </r>
    <r>
      <rPr>
        <sz val="10"/>
        <color rgb="FF000000"/>
        <rFont val="HendersonSansW00-BasicLight"/>
      </rPr>
      <t xml:space="preserve"> Para dolarizar los montos de los préstamos cuya moneda contractual no fue pactada en dólares, se utilizó como referencia el valor del tipo de cambio al 30 de setiembre de 2024 de dicha moneda con respecto al dólar.</t>
    </r>
  </si>
  <si>
    <r>
      <t xml:space="preserve">Proyecto Geotérmico Borinquen I </t>
    </r>
    <r>
      <rPr>
        <b/>
        <vertAlign val="superscript"/>
        <sz val="10"/>
        <color theme="1"/>
        <rFont val="HendersonSansW00-BasicLight"/>
      </rPr>
      <t>2/</t>
    </r>
  </si>
  <si>
    <r>
      <rPr>
        <b/>
        <sz val="9"/>
        <color rgb="FF000000"/>
        <rFont val="HendersonSansW00-BasicLight"/>
      </rPr>
      <t>1/</t>
    </r>
    <r>
      <rPr>
        <sz val="9"/>
        <color rgb="FF000000"/>
        <rFont val="HendersonSansW00-BasicLight"/>
      </rPr>
      <t xml:space="preserve"> La Unidad Ejecutora AyA/BCIE trabaja una conciliación financiero-contable de este Programa desde 2008 a la fecha, por lo cual, una vez terminado dicho proceso, el monto vigente de la contrapartida, así como el monto ejecutado de la misma, podrían sufrir modificaciones.</t>
    </r>
  </si>
  <si>
    <r>
      <rPr>
        <b/>
        <sz val="9"/>
        <color rgb="FF000000"/>
        <rFont val="HendersonSansW00-BasicLight"/>
      </rPr>
      <t>2/</t>
    </r>
    <r>
      <rPr>
        <sz val="9"/>
        <color rgb="FF000000"/>
        <rFont val="HendersonSansW00-BasicLight"/>
      </rPr>
      <t xml:space="preserve"> Al corte del III TRIM 2024, la contrapartida estaba compuesta por fondos provistos por Gobierno, fondos provistos directamente por PROCOMER, así como obtenidos de una garantía de cumplimiento a ser ejecutada.</t>
    </r>
  </si>
  <si>
    <r>
      <rPr>
        <b/>
        <sz val="9"/>
        <rFont val="HendersonSansW00-BasicLight"/>
      </rPr>
      <t xml:space="preserve">3/ </t>
    </r>
    <r>
      <rPr>
        <sz val="9"/>
        <rFont val="HendersonSansW00-BasicLight"/>
      </rPr>
      <t>Se tramitó el aumento de la contrapartida con aporte local durante el III Trimestre de 2024.</t>
    </r>
  </si>
  <si>
    <r>
      <rPr>
        <b/>
        <sz val="9"/>
        <color rgb="FF000000"/>
        <rFont val="HendersonSansW00-BasicLight"/>
      </rPr>
      <t>3/</t>
    </r>
    <r>
      <rPr>
        <sz val="9"/>
        <color rgb="FF000000"/>
        <rFont val="HendersonSansW00-BasicLight"/>
      </rPr>
      <t xml:space="preserve"> Esta disminución de Avance Físico para TRIM 2023, se atribuye según AyA, a cambios solicitados por Casa Presidencial en cuanto al cronograma del Proyecto "Diseño Quinta Etapa Ampliación Acueducto Metropolitano" y a un error a lo interno en cuanto al cálculo del avance físico para el "Plan Maestro del Gran Área Metropolitana" y a la necesidad de replanteamiento de este último proyecto por parte del AyA.</t>
    </r>
  </si>
  <si>
    <t xml:space="preserve">Rehabilitación y Ampliación de la Ruta Nacional No. 32 </t>
  </si>
  <si>
    <t xml:space="preserve">Programa de Alcantarillado y Control de Inundaciones para Limón </t>
  </si>
  <si>
    <r>
      <t xml:space="preserve">Programa de Infraestructura de Transporte </t>
    </r>
    <r>
      <rPr>
        <b/>
        <vertAlign val="superscript"/>
        <sz val="9"/>
        <color rgb="FF000000"/>
        <rFont val="HendersonSansW00-BasicLight"/>
      </rPr>
      <t>5/</t>
    </r>
  </si>
  <si>
    <r>
      <t>Programa de Infraestructura de Transporte</t>
    </r>
    <r>
      <rPr>
        <b/>
        <vertAlign val="superscript"/>
        <sz val="9"/>
        <color rgb="FF000000"/>
        <rFont val="HendersonSansW00-BasicLight"/>
      </rPr>
      <t xml:space="preserve"> 5/</t>
    </r>
  </si>
  <si>
    <r>
      <t xml:space="preserve">Programa de Seguridad Ciudadana y Prevención de Violencia </t>
    </r>
    <r>
      <rPr>
        <b/>
        <vertAlign val="superscript"/>
        <sz val="9"/>
        <color theme="1"/>
        <rFont val="HendersonSansW00-BasicLight"/>
      </rPr>
      <t>6/</t>
    </r>
  </si>
  <si>
    <r>
      <rPr>
        <b/>
        <sz val="9"/>
        <color rgb="FF000000"/>
        <rFont val="HendersonSansW00-BasicLight"/>
      </rPr>
      <t xml:space="preserve">5/ </t>
    </r>
    <r>
      <rPr>
        <sz val="9"/>
        <color rgb="FF000000"/>
        <rFont val="HendersonSansW00-BasicLight"/>
      </rPr>
      <t xml:space="preserve">Para el III trimestre 2023 se realizó ajustes en la metodología de cálculo del avance físico en el PIT, tomando en cuenta plazo y alcance de los proyectos, a su vez dado a la salida del Proyecto Limonal - Barranca y la entrada del nuevo Proyecto de la Ruta 35 carretera a San Carlos.  </t>
    </r>
  </si>
  <si>
    <r>
      <rPr>
        <b/>
        <sz val="9"/>
        <color theme="1"/>
        <rFont val="HendersonSansW00-BasicLight"/>
      </rPr>
      <t>6/</t>
    </r>
    <r>
      <rPr>
        <sz val="9"/>
        <color theme="1"/>
        <rFont val="HendersonSansW00-BasicLight"/>
      </rPr>
      <t xml:space="preserve"> Se realizó un ajuste en la Metodología de Cálculo del Avance Físico, durante el II trimestre 2024.</t>
    </r>
  </si>
  <si>
    <r>
      <rPr>
        <b/>
        <sz val="9"/>
        <color rgb="FF000000"/>
        <rFont val="HendersonSansW00-BasicLight"/>
      </rPr>
      <t xml:space="preserve">7/ </t>
    </r>
    <r>
      <rPr>
        <sz val="9"/>
        <color rgb="FF000000"/>
        <rFont val="HendersonSansW00-BasicLight"/>
      </rPr>
      <t>Para dolarizar los montos de los préstamos cuya moneda contractual no fue pactada en dólares, se utilizó como referencia el valor del tipo de cambio al 30 de setiembre de 2024 de dicha moneda con respecto al dólar.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</si>
</sst>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quot;€&quot;_-;\-* #,##0.00\ &quot;€&quot;_-;_-* &quot;-&quot;??\ &quot;€&quot;_-;_-@_-"/>
    <numFmt numFmtId="165" formatCode="_(&quot;₡&quot;* #,##0.00_);_(&quot;₡&quot;* \(#,##0.00\);_(&quot;₡&quot;* &quot;-&quot;??_);_(@_)"/>
    <numFmt numFmtId="166" formatCode="_(* #,##0.00_);_(* \(#,##0.00\);_(* &quot;-&quot;??_);_(@_)"/>
    <numFmt numFmtId="167" formatCode="dd/mm/yyyy;@"/>
    <numFmt numFmtId="168" formatCode="_([$€-2]* #,##0.00_);_([$€-2]* \(#,##0.00\);_([$€-2]* &quot;-&quot;??_)"/>
    <numFmt numFmtId="169" formatCode="_(* #,##0.0000_);_(* \(#,##0.0000\);_(* &quot;-&quot;??_);_(@_)"/>
    <numFmt numFmtId="170" formatCode="_(* #,##0.0000_);_(* \(#,##0.0000\);_(* &quot;-&quot;????_);_(@_)"/>
    <numFmt numFmtId="171" formatCode="#,##0.0000"/>
    <numFmt numFmtId="172" formatCode="0.00_ ;[Red]\-0.00\ "/>
    <numFmt numFmtId="173" formatCode="_-* #,##0.0000_-;\-* #,##0.0000_-;_-* &quot;-&quot;????_-;_-@_-"/>
    <numFmt numFmtId="174" formatCode="_-* #,##0.00_-;\-* #,##0.00_-;_-* &quot;-&quot;????_-;_-@_-"/>
  </numFmts>
  <fonts count="69">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u/>
      <sz val="10"/>
      <color theme="10"/>
      <name val="Courier"/>
    </font>
    <font>
      <b/>
      <sz val="16"/>
      <name val="HendersonSansW00-BasicLight"/>
    </font>
    <font>
      <sz val="10"/>
      <name val="HendersonSansW00-BasicLight"/>
    </font>
    <font>
      <b/>
      <sz val="10"/>
      <name val="HendersonSansW00-BasicLight"/>
    </font>
    <font>
      <u/>
      <sz val="10"/>
      <color theme="10"/>
      <name val="HendersonSansW00-BasicLight"/>
    </font>
    <font>
      <b/>
      <sz val="9"/>
      <color theme="1"/>
      <name val="HendersonSansW00-BasicLight"/>
    </font>
    <font>
      <sz val="9"/>
      <color theme="1"/>
      <name val="HendersonSansW00-BasicLight"/>
    </font>
    <font>
      <b/>
      <sz val="9"/>
      <name val="HendersonSansW00-BasicLight"/>
    </font>
    <font>
      <b/>
      <vertAlign val="superscript"/>
      <sz val="9"/>
      <color theme="1"/>
      <name val="HendersonSansW00-BasicLight"/>
    </font>
    <font>
      <b/>
      <u/>
      <sz val="9"/>
      <color theme="1"/>
      <name val="HendersonSansW00-BasicLight"/>
    </font>
    <font>
      <b/>
      <sz val="10"/>
      <color theme="1"/>
      <name val="HendersonSansW00-BasicLight"/>
    </font>
    <font>
      <sz val="10"/>
      <color theme="1"/>
      <name val="HendersonSansW00-BasicLight"/>
    </font>
    <font>
      <b/>
      <vertAlign val="superscript"/>
      <sz val="10"/>
      <color theme="1"/>
      <name val="HendersonSansW00-BasicLight"/>
    </font>
    <font>
      <vertAlign val="superscript"/>
      <sz val="10"/>
      <color theme="1"/>
      <name val="HendersonSansW00-BasicLight"/>
    </font>
    <font>
      <b/>
      <u/>
      <sz val="10"/>
      <color theme="1"/>
      <name val="HendersonSansW00-BasicLight"/>
    </font>
    <font>
      <sz val="10"/>
      <color rgb="FF0070C0"/>
      <name val="HendersonSansW00-BasicLight"/>
    </font>
    <font>
      <sz val="10"/>
      <color rgb="FF000000"/>
      <name val="HendersonSansW00-BasicLight"/>
    </font>
    <font>
      <b/>
      <sz val="10"/>
      <color rgb="FF000000"/>
      <name val="HendersonSansW00-BasicLight"/>
    </font>
    <font>
      <sz val="9"/>
      <color rgb="FF000000"/>
      <name val="HendersonSansW00-BasicLight"/>
    </font>
    <font>
      <sz val="9"/>
      <name val="HendersonSansW00-BasicLight"/>
    </font>
    <font>
      <sz val="8"/>
      <color theme="1"/>
      <name val="HendersonSansW00-BasicLight"/>
    </font>
    <font>
      <b/>
      <sz val="9"/>
      <color rgb="FF000000"/>
      <name val="HendersonSansW00-BasicLight"/>
    </font>
    <font>
      <b/>
      <vertAlign val="superscript"/>
      <sz val="9"/>
      <color rgb="FF000000"/>
      <name val="HendersonSansW00-BasicLight"/>
    </font>
    <font>
      <b/>
      <u/>
      <sz val="9"/>
      <name val="HendersonSansW00-BasicLight"/>
    </font>
    <font>
      <sz val="9"/>
      <color rgb="FFFF0000"/>
      <name val="HendersonSansW00-BasicLight"/>
    </font>
    <font>
      <vertAlign val="superscript"/>
      <sz val="9"/>
      <color rgb="FF000000"/>
      <name val="HendersonSansW00-BasicLight"/>
    </font>
    <font>
      <vertAlign val="superscript"/>
      <sz val="9"/>
      <color theme="1"/>
      <name val="HendersonSansW00-BasicLight"/>
    </font>
    <font>
      <b/>
      <sz val="11"/>
      <color theme="0"/>
      <name val="HendersonSansW00-BasicLight"/>
    </font>
    <font>
      <sz val="9"/>
      <color theme="0"/>
      <name val="HendersonSansW00-BasicLight"/>
    </font>
    <font>
      <b/>
      <sz val="9"/>
      <color theme="0"/>
      <name val="HendersonSansW00-BasicLight"/>
    </font>
    <font>
      <b/>
      <sz val="12"/>
      <color theme="0"/>
      <name val="HendersonSansW00-BasicLight"/>
    </font>
    <font>
      <sz val="11"/>
      <color theme="0"/>
      <name val="HendersonSansW00-BasicLight"/>
    </font>
    <font>
      <sz val="11"/>
      <color theme="1"/>
      <name val="HendersonSansW00-BasicLight"/>
    </font>
    <font>
      <sz val="11"/>
      <name val="HendersonSansW00-BasicLight"/>
    </font>
    <font>
      <sz val="20"/>
      <name val="HendersonSansW00-BasicSmBd"/>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CCFF99"/>
        <bgColor indexed="64"/>
      </patternFill>
    </fill>
    <fill>
      <patternFill patternType="solid">
        <fgColor rgb="FFFFFFFF"/>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41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19" fillId="21" borderId="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168" fontId="13" fillId="0" borderId="0" applyFont="0" applyFill="0" applyBorder="0" applyAlignment="0" applyProtection="0"/>
    <xf numFmtId="168" fontId="12" fillId="0" borderId="0" applyFont="0" applyFill="0" applyBorder="0" applyAlignment="0" applyProtection="0"/>
    <xf numFmtId="0" fontId="23" fillId="0" borderId="0" applyNumberFormat="0" applyFill="0" applyBorder="0" applyAlignment="0" applyProtection="0"/>
    <xf numFmtId="0" fontId="17" fillId="4"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2" fillId="7" borderId="1" applyNumberFormat="0" applyAlignment="0" applyProtection="0"/>
    <xf numFmtId="0" fontId="20" fillId="0" borderId="3" applyNumberFormat="0" applyFill="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2" fillId="0" borderId="0"/>
    <xf numFmtId="0" fontId="10" fillId="0" borderId="0"/>
    <xf numFmtId="0" fontId="12" fillId="0" borderId="0"/>
    <xf numFmtId="0" fontId="31" fillId="0" borderId="0"/>
    <xf numFmtId="0" fontId="10" fillId="0" borderId="0"/>
    <xf numFmtId="0" fontId="9" fillId="0" borderId="0"/>
    <xf numFmtId="0" fontId="9" fillId="0" borderId="0"/>
    <xf numFmtId="0" fontId="9"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9" fillId="23" borderId="7" applyNumberFormat="0" applyFont="0" applyAlignment="0" applyProtection="0"/>
    <xf numFmtId="0" fontId="10" fillId="23" borderId="7" applyNumberFormat="0" applyFont="0" applyAlignment="0" applyProtection="0"/>
    <xf numFmtId="0" fontId="27" fillId="20" borderId="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7" fillId="20" borderId="8"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28" fillId="0" borderId="0" applyNumberForma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12"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7" fillId="4"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22" fillId="7" borderId="1" applyNumberFormat="0" applyAlignment="0" applyProtection="0"/>
    <xf numFmtId="0" fontId="16" fillId="3" borderId="0" applyNumberFormat="0" applyBorder="0" applyAlignment="0" applyProtection="0"/>
    <xf numFmtId="166" fontId="10" fillId="0" borderId="0" applyFont="0" applyFill="0" applyBorder="0" applyAlignment="0" applyProtection="0"/>
    <xf numFmtId="0" fontId="26" fillId="22" borderId="0" applyNumberFormat="0" applyBorder="0" applyAlignment="0" applyProtection="0"/>
    <xf numFmtId="0" fontId="8" fillId="0" borderId="0"/>
    <xf numFmtId="0" fontId="10" fillId="0" borderId="0"/>
    <xf numFmtId="0" fontId="10" fillId="23" borderId="7" applyNumberFormat="0" applyFont="0" applyAlignment="0" applyProtection="0"/>
    <xf numFmtId="9" fontId="10" fillId="0" borderId="0" applyFont="0" applyFill="0" applyBorder="0" applyAlignment="0" applyProtection="0"/>
    <xf numFmtId="0" fontId="27" fillId="20" borderId="8" applyNumberFormat="0" applyAlignment="0" applyProtection="0"/>
    <xf numFmtId="0" fontId="28" fillId="0" borderId="0" applyNumberFormat="0" applyFill="0" applyBorder="0" applyAlignment="0" applyProtection="0"/>
    <xf numFmtId="0" fontId="23" fillId="0" borderId="0" applyNumberFormat="0" applyFill="0" applyBorder="0" applyAlignment="0" applyProtection="0"/>
    <xf numFmtId="0" fontId="29" fillId="0" borderId="0" applyNumberFormat="0" applyFill="0" applyBorder="0" applyAlignment="0" applyProtection="0"/>
    <xf numFmtId="0" fontId="24" fillId="0" borderId="4" applyNumberFormat="0" applyFill="0" applyAlignment="0" applyProtection="0"/>
    <xf numFmtId="0" fontId="25" fillId="0" borderId="5" applyNumberFormat="0" applyFill="0" applyAlignment="0" applyProtection="0"/>
    <xf numFmtId="0" fontId="21" fillId="0" borderId="6" applyNumberFormat="0" applyFill="0" applyAlignment="0" applyProtection="0"/>
    <xf numFmtId="0" fontId="30" fillId="0" borderId="9" applyNumberFormat="0" applyFill="0" applyAlignment="0" applyProtection="0"/>
    <xf numFmtId="0" fontId="10" fillId="23" borderId="7" applyNumberFormat="0" applyFont="0" applyAlignment="0" applyProtection="0"/>
    <xf numFmtId="0" fontId="7" fillId="0" borderId="0"/>
    <xf numFmtId="166" fontId="7" fillId="0" borderId="0" applyFont="0" applyFill="0" applyBorder="0" applyAlignment="0" applyProtection="0"/>
    <xf numFmtId="9" fontId="7"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0" fillId="0" borderId="0"/>
    <xf numFmtId="0" fontId="32" fillId="0" borderId="0">
      <alignment vertical="center"/>
    </xf>
    <xf numFmtId="0" fontId="7"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alignment vertical="center"/>
    </xf>
    <xf numFmtId="0" fontId="33" fillId="0" borderId="0"/>
    <xf numFmtId="164"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6"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5" fillId="0" borderId="0"/>
    <xf numFmtId="0" fontId="9" fillId="0" borderId="0"/>
    <xf numFmtId="9" fontId="9" fillId="0" borderId="0" applyFont="0" applyFill="0" applyBorder="0" applyAlignment="0" applyProtection="0"/>
    <xf numFmtId="0" fontId="9"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12" fillId="0" borderId="0"/>
    <xf numFmtId="165" fontId="12" fillId="0" borderId="0" applyFont="0" applyFill="0" applyBorder="0" applyAlignment="0" applyProtection="0"/>
    <xf numFmtId="166" fontId="9" fillId="0" borderId="0" applyFont="0" applyFill="0" applyBorder="0" applyAlignment="0" applyProtection="0"/>
    <xf numFmtId="0" fontId="4" fillId="0" borderId="0"/>
    <xf numFmtId="0" fontId="9" fillId="0" borderId="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0" fontId="9" fillId="23"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9" fillId="0" borderId="0"/>
    <xf numFmtId="0" fontId="9" fillId="23" borderId="7" applyNumberFormat="0" applyFont="0" applyAlignment="0" applyProtection="0"/>
    <xf numFmtId="9" fontId="9" fillId="0" borderId="0" applyFont="0" applyFill="0" applyBorder="0" applyAlignment="0" applyProtection="0"/>
    <xf numFmtId="0" fontId="9" fillId="23" borderId="7" applyNumberFormat="0" applyFont="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4" fontId="9" fillId="0" borderId="0" applyFont="0" applyFill="0" applyBorder="0" applyAlignment="0" applyProtection="0"/>
    <xf numFmtId="0" fontId="4" fillId="0" borderId="0"/>
    <xf numFmtId="0" fontId="9"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3" fillId="0" borderId="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1" fillId="0" borderId="0"/>
    <xf numFmtId="166" fontId="1" fillId="0" borderId="0" applyFont="0" applyFill="0" applyBorder="0" applyAlignment="0" applyProtection="0"/>
    <xf numFmtId="0" fontId="12" fillId="0" borderId="0"/>
    <xf numFmtId="0" fontId="12" fillId="0" borderId="0"/>
    <xf numFmtId="0" fontId="34" fillId="0" borderId="0" applyNumberFormat="0" applyFill="0" applyBorder="0" applyAlignment="0" applyProtection="0"/>
  </cellStyleXfs>
  <cellXfs count="341">
    <xf numFmtId="0" fontId="0" fillId="0" borderId="0" xfId="0"/>
    <xf numFmtId="0" fontId="40" fillId="25" borderId="0" xfId="0" applyFont="1" applyFill="1"/>
    <xf numFmtId="0" fontId="40" fillId="0" borderId="16" xfId="0" applyFont="1" applyBorder="1"/>
    <xf numFmtId="0" fontId="40" fillId="0" borderId="0" xfId="0" applyFont="1" applyAlignment="1">
      <alignment horizontal="center"/>
    </xf>
    <xf numFmtId="0" fontId="40" fillId="0" borderId="0" xfId="0" applyFont="1"/>
    <xf numFmtId="0" fontId="39" fillId="25" borderId="0" xfId="0" applyFont="1" applyFill="1"/>
    <xf numFmtId="166" fontId="45" fillId="25" borderId="0" xfId="306" applyFont="1" applyFill="1" applyBorder="1" applyAlignment="1" applyProtection="1">
      <alignment horizontal="center" vertical="center"/>
    </xf>
    <xf numFmtId="166" fontId="45" fillId="25" borderId="0" xfId="306" applyFont="1" applyFill="1" applyProtection="1"/>
    <xf numFmtId="10" fontId="45" fillId="25" borderId="0" xfId="341" applyNumberFormat="1" applyFont="1" applyFill="1" applyAlignment="1" applyProtection="1">
      <alignment horizontal="left" vertical="center"/>
    </xf>
    <xf numFmtId="0" fontId="52" fillId="0" borderId="0" xfId="0" applyFont="1" applyAlignment="1">
      <alignment horizontal="left" vertical="center"/>
    </xf>
    <xf numFmtId="0" fontId="40" fillId="0" borderId="0" xfId="0" applyFont="1" applyAlignment="1">
      <alignment horizontal="left"/>
    </xf>
    <xf numFmtId="10" fontId="40" fillId="0" borderId="0" xfId="341" applyNumberFormat="1" applyFont="1" applyFill="1" applyProtection="1"/>
    <xf numFmtId="0" fontId="53" fillId="24" borderId="0" xfId="0" applyFont="1" applyFill="1"/>
    <xf numFmtId="0" fontId="53" fillId="25" borderId="0" xfId="0" applyFont="1" applyFill="1"/>
    <xf numFmtId="0" fontId="53" fillId="0" borderId="0" xfId="0" applyFont="1"/>
    <xf numFmtId="0" fontId="53" fillId="25" borderId="0" xfId="0" applyFont="1" applyFill="1" applyAlignment="1">
      <alignment horizontal="center"/>
    </xf>
    <xf numFmtId="0" fontId="53" fillId="0" borderId="0" xfId="0" applyFont="1" applyAlignment="1">
      <alignment horizontal="center"/>
    </xf>
    <xf numFmtId="0" fontId="39" fillId="26" borderId="22" xfId="0" applyFont="1" applyFill="1" applyBorder="1" applyAlignment="1">
      <alignment horizontal="center" vertical="center" wrapText="1"/>
    </xf>
    <xf numFmtId="0" fontId="55" fillId="26" borderId="21" xfId="0" applyFont="1" applyFill="1" applyBorder="1" applyAlignment="1">
      <alignment horizontal="center" vertical="center"/>
    </xf>
    <xf numFmtId="0" fontId="39" fillId="26" borderId="12" xfId="0" applyFont="1" applyFill="1" applyBorder="1" applyAlignment="1">
      <alignment horizontal="center" vertical="center"/>
    </xf>
    <xf numFmtId="0" fontId="53" fillId="0" borderId="15" xfId="0" applyFont="1" applyBorder="1" applyAlignment="1">
      <alignment horizontal="left"/>
    </xf>
    <xf numFmtId="0" fontId="53" fillId="0" borderId="16" xfId="0" applyFont="1" applyBorder="1" applyAlignment="1">
      <alignment horizontal="left"/>
    </xf>
    <xf numFmtId="0" fontId="53" fillId="0" borderId="16" xfId="0" applyFont="1" applyBorder="1"/>
    <xf numFmtId="0" fontId="40" fillId="0" borderId="20" xfId="0" applyFont="1" applyBorder="1"/>
    <xf numFmtId="0" fontId="57" fillId="0" borderId="14" xfId="0" applyFont="1" applyBorder="1" applyAlignment="1">
      <alignment vertical="center"/>
    </xf>
    <xf numFmtId="0" fontId="40" fillId="0" borderId="17" xfId="0" applyFont="1" applyBorder="1"/>
    <xf numFmtId="0" fontId="39" fillId="0" borderId="14" xfId="0" applyFont="1" applyBorder="1" applyAlignment="1">
      <alignment horizontal="left" vertical="center"/>
    </xf>
    <xf numFmtId="0" fontId="40" fillId="0" borderId="0" xfId="0" applyFont="1" applyAlignment="1">
      <alignment horizontal="center" vertical="center"/>
    </xf>
    <xf numFmtId="4" fontId="40" fillId="0" borderId="0" xfId="0" applyNumberFormat="1" applyFont="1" applyAlignment="1">
      <alignment horizontal="center" vertical="center"/>
    </xf>
    <xf numFmtId="4" fontId="40" fillId="0" borderId="0" xfId="306" applyNumberFormat="1" applyFont="1" applyFill="1" applyBorder="1" applyAlignment="1" applyProtection="1">
      <alignment horizontal="center" vertical="center"/>
    </xf>
    <xf numFmtId="4" fontId="40" fillId="0" borderId="17" xfId="306" applyNumberFormat="1" applyFont="1" applyFill="1" applyBorder="1" applyAlignment="1" applyProtection="1">
      <alignment horizontal="center" vertical="center"/>
    </xf>
    <xf numFmtId="0" fontId="39" fillId="0" borderId="0" xfId="0" applyFont="1"/>
    <xf numFmtId="4" fontId="39" fillId="0" borderId="0" xfId="0" applyNumberFormat="1" applyFont="1" applyAlignment="1">
      <alignment horizontal="center" vertical="center"/>
    </xf>
    <xf numFmtId="4" fontId="40" fillId="25" borderId="0" xfId="306" applyNumberFormat="1" applyFont="1" applyFill="1" applyBorder="1" applyAlignment="1" applyProtection="1">
      <alignment horizontal="center" vertical="center"/>
    </xf>
    <xf numFmtId="0" fontId="43" fillId="0" borderId="14" xfId="0" applyFont="1" applyBorder="1" applyAlignment="1">
      <alignment horizontal="left" vertical="center"/>
    </xf>
    <xf numFmtId="0" fontId="39" fillId="0" borderId="14" xfId="0" applyFont="1" applyBorder="1" applyAlignment="1">
      <alignment horizontal="left" vertical="center" wrapText="1"/>
    </xf>
    <xf numFmtId="0" fontId="40" fillId="0" borderId="14" xfId="0" applyFont="1" applyBorder="1" applyAlignment="1">
      <alignment horizontal="left" vertical="center"/>
    </xf>
    <xf numFmtId="0" fontId="40" fillId="0" borderId="0" xfId="0" applyFont="1" applyAlignment="1">
      <alignment vertical="center" wrapText="1"/>
    </xf>
    <xf numFmtId="4" fontId="39" fillId="0" borderId="17" xfId="0" applyNumberFormat="1" applyFont="1" applyBorder="1" applyAlignment="1">
      <alignment horizontal="center" vertical="center"/>
    </xf>
    <xf numFmtId="0" fontId="39" fillId="0" borderId="13" xfId="0" applyFont="1" applyBorder="1" applyAlignment="1">
      <alignment horizontal="left" vertical="center"/>
    </xf>
    <xf numFmtId="0" fontId="39" fillId="0" borderId="10" xfId="0" applyFont="1" applyBorder="1" applyAlignment="1">
      <alignment horizontal="left" wrapText="1"/>
    </xf>
    <xf numFmtId="3" fontId="39" fillId="0" borderId="10" xfId="0" applyNumberFormat="1" applyFont="1" applyBorder="1" applyAlignment="1">
      <alignment horizontal="left" vertical="center"/>
    </xf>
    <xf numFmtId="4" fontId="39" fillId="0" borderId="10" xfId="0" applyNumberFormat="1" applyFont="1" applyBorder="1" applyAlignment="1">
      <alignment horizontal="center" vertical="center"/>
    </xf>
    <xf numFmtId="4" fontId="39" fillId="0" borderId="18" xfId="0" applyNumberFormat="1" applyFont="1" applyBorder="1" applyAlignment="1">
      <alignment horizontal="center" vertical="center"/>
    </xf>
    <xf numFmtId="0" fontId="39" fillId="0" borderId="14" xfId="0" applyFont="1" applyBorder="1" applyAlignment="1">
      <alignment horizontal="left"/>
    </xf>
    <xf numFmtId="0" fontId="39" fillId="0" borderId="0" xfId="0" applyFont="1" applyAlignment="1">
      <alignment horizontal="left"/>
    </xf>
    <xf numFmtId="3" fontId="39" fillId="0" borderId="0" xfId="0" applyNumberFormat="1" applyFont="1" applyAlignment="1">
      <alignment horizontal="center" vertical="center"/>
    </xf>
    <xf numFmtId="4" fontId="40" fillId="0" borderId="0" xfId="0" applyNumberFormat="1" applyFont="1"/>
    <xf numFmtId="0" fontId="43" fillId="0" borderId="0" xfId="0" applyFont="1" applyAlignment="1">
      <alignment horizontal="left" vertical="center"/>
    </xf>
    <xf numFmtId="0" fontId="40" fillId="0" borderId="0" xfId="0" applyFont="1" applyAlignment="1">
      <alignment vertical="center"/>
    </xf>
    <xf numFmtId="0" fontId="39" fillId="0" borderId="0" xfId="0" applyFont="1" applyAlignment="1">
      <alignment vertical="center"/>
    </xf>
    <xf numFmtId="0" fontId="40" fillId="0" borderId="0" xfId="0" applyFont="1" applyAlignment="1">
      <alignment horizontal="left" vertical="center"/>
    </xf>
    <xf numFmtId="0" fontId="53" fillId="0" borderId="0" xfId="0" applyFont="1" applyAlignment="1">
      <alignment horizontal="left"/>
    </xf>
    <xf numFmtId="0" fontId="41" fillId="24" borderId="0" xfId="0" applyFont="1" applyFill="1" applyAlignment="1">
      <alignment horizontal="center"/>
    </xf>
    <xf numFmtId="14" fontId="41" fillId="24" borderId="10" xfId="0" applyNumberFormat="1" applyFont="1" applyFill="1" applyBorder="1" applyAlignment="1">
      <alignment horizontal="center"/>
    </xf>
    <xf numFmtId="0" fontId="41" fillId="24" borderId="10" xfId="0" applyFont="1" applyFill="1" applyBorder="1" applyAlignment="1">
      <alignment horizontal="center"/>
    </xf>
    <xf numFmtId="0" fontId="39" fillId="24" borderId="10" xfId="0" applyFont="1" applyFill="1" applyBorder="1" applyAlignment="1">
      <alignment horizontal="center"/>
    </xf>
    <xf numFmtId="0" fontId="53" fillId="24" borderId="0" xfId="0" applyFont="1" applyFill="1" applyAlignment="1">
      <alignment horizontal="center"/>
    </xf>
    <xf numFmtId="0" fontId="40" fillId="0" borderId="16" xfId="0" applyFont="1" applyBorder="1" applyAlignment="1">
      <alignment horizontal="left"/>
    </xf>
    <xf numFmtId="0" fontId="58" fillId="0" borderId="16" xfId="0" applyFont="1" applyBorder="1" applyAlignment="1">
      <alignment horizontal="left"/>
    </xf>
    <xf numFmtId="0" fontId="58" fillId="0" borderId="20" xfId="0" applyFont="1" applyBorder="1" applyAlignment="1">
      <alignment horizontal="left"/>
    </xf>
    <xf numFmtId="0" fontId="57" fillId="0" borderId="14" xfId="0" applyFont="1" applyBorder="1"/>
    <xf numFmtId="3" fontId="58" fillId="0" borderId="0" xfId="0" applyNumberFormat="1" applyFont="1" applyAlignment="1">
      <alignment horizontal="right"/>
    </xf>
    <xf numFmtId="3" fontId="58" fillId="0" borderId="17" xfId="0" applyNumberFormat="1" applyFont="1" applyBorder="1" applyAlignment="1">
      <alignment horizontal="right"/>
    </xf>
    <xf numFmtId="4" fontId="40" fillId="25" borderId="0" xfId="0" applyNumberFormat="1" applyFont="1" applyFill="1" applyAlignment="1">
      <alignment horizontal="center" vertical="center"/>
    </xf>
    <xf numFmtId="4" fontId="40" fillId="0" borderId="17" xfId="0" applyNumberFormat="1" applyFont="1" applyBorder="1" applyAlignment="1">
      <alignment horizontal="center" vertical="center"/>
    </xf>
    <xf numFmtId="0" fontId="43" fillId="0" borderId="14" xfId="0" applyFont="1" applyBorder="1"/>
    <xf numFmtId="9" fontId="40" fillId="0" borderId="0" xfId="184" applyFont="1" applyFill="1" applyBorder="1" applyAlignment="1" applyProtection="1">
      <alignment horizontal="center" vertical="center"/>
    </xf>
    <xf numFmtId="0" fontId="43" fillId="0" borderId="14" xfId="0" applyFont="1" applyBorder="1" applyAlignment="1">
      <alignment horizontal="left"/>
    </xf>
    <xf numFmtId="0" fontId="39" fillId="0" borderId="13" xfId="0" applyFont="1" applyBorder="1" applyAlignment="1">
      <alignment horizontal="left"/>
    </xf>
    <xf numFmtId="0" fontId="39" fillId="0" borderId="10" xfId="0" applyFont="1" applyBorder="1" applyAlignment="1">
      <alignment horizontal="left"/>
    </xf>
    <xf numFmtId="0" fontId="39" fillId="0" borderId="10" xfId="0" applyFont="1" applyBorder="1"/>
    <xf numFmtId="3" fontId="39" fillId="0" borderId="0" xfId="0" applyNumberFormat="1" applyFont="1"/>
    <xf numFmtId="2" fontId="39" fillId="0" borderId="0" xfId="0" applyNumberFormat="1" applyFont="1"/>
    <xf numFmtId="10" fontId="39" fillId="0" borderId="0" xfId="341" applyNumberFormat="1" applyFont="1" applyFill="1" applyBorder="1" applyAlignment="1" applyProtection="1"/>
    <xf numFmtId="0" fontId="40" fillId="24" borderId="0" xfId="0" applyFont="1" applyFill="1" applyAlignment="1">
      <alignment horizontal="left" vertical="center"/>
    </xf>
    <xf numFmtId="0" fontId="40" fillId="24" borderId="0" xfId="0" applyFont="1" applyFill="1" applyAlignment="1">
      <alignment vertical="center"/>
    </xf>
    <xf numFmtId="4" fontId="40" fillId="0" borderId="0" xfId="0" applyNumberFormat="1" applyFont="1" applyAlignment="1">
      <alignment vertical="center"/>
    </xf>
    <xf numFmtId="0" fontId="53" fillId="25" borderId="0" xfId="0" applyFont="1" applyFill="1" applyAlignment="1">
      <alignment vertical="center"/>
    </xf>
    <xf numFmtId="0" fontId="53" fillId="25" borderId="0" xfId="0" applyFont="1" applyFill="1" applyAlignment="1">
      <alignment horizontal="left" vertical="center"/>
    </xf>
    <xf numFmtId="0" fontId="40" fillId="25" borderId="0" xfId="0" applyFont="1" applyFill="1" applyAlignment="1">
      <alignment vertical="center"/>
    </xf>
    <xf numFmtId="0" fontId="53" fillId="24" borderId="0" xfId="0" applyFont="1" applyFill="1" applyAlignment="1">
      <alignment horizontal="left"/>
    </xf>
    <xf numFmtId="0" fontId="40" fillId="24" borderId="0" xfId="0" applyFont="1" applyFill="1"/>
    <xf numFmtId="0" fontId="50" fillId="0" borderId="0" xfId="0" applyFont="1"/>
    <xf numFmtId="10" fontId="40" fillId="0" borderId="0" xfId="341" applyNumberFormat="1" applyFont="1" applyFill="1" applyBorder="1" applyAlignment="1" applyProtection="1">
      <alignment horizontal="center" vertical="center"/>
    </xf>
    <xf numFmtId="10" fontId="40" fillId="0" borderId="29" xfId="341" applyNumberFormat="1" applyFont="1" applyFill="1" applyBorder="1" applyAlignment="1" applyProtection="1">
      <alignment horizontal="center" vertical="center"/>
    </xf>
    <xf numFmtId="0" fontId="39" fillId="25" borderId="14" xfId="0" applyFont="1" applyFill="1" applyBorder="1" applyAlignment="1">
      <alignment horizontal="left" vertical="center"/>
    </xf>
    <xf numFmtId="10" fontId="40" fillId="25" borderId="29" xfId="341" applyNumberFormat="1" applyFont="1" applyFill="1" applyBorder="1" applyAlignment="1" applyProtection="1">
      <alignment horizontal="center" vertical="center"/>
    </xf>
    <xf numFmtId="10" fontId="40" fillId="25" borderId="0" xfId="341" applyNumberFormat="1" applyFont="1" applyFill="1" applyBorder="1" applyAlignment="1" applyProtection="1">
      <alignment horizontal="center" vertical="center"/>
    </xf>
    <xf numFmtId="0" fontId="39" fillId="25" borderId="14" xfId="0" applyFont="1" applyFill="1" applyBorder="1" applyAlignment="1">
      <alignment horizontal="left"/>
    </xf>
    <xf numFmtId="10" fontId="39" fillId="25" borderId="0" xfId="341" applyNumberFormat="1" applyFont="1" applyFill="1" applyBorder="1" applyAlignment="1" applyProtection="1">
      <alignment horizontal="center" vertical="center"/>
    </xf>
    <xf numFmtId="10" fontId="39" fillId="0" borderId="0" xfId="341" applyNumberFormat="1" applyFont="1" applyFill="1" applyBorder="1" applyAlignment="1" applyProtection="1">
      <alignment horizontal="center" vertical="center"/>
    </xf>
    <xf numFmtId="10" fontId="39" fillId="24" borderId="0" xfId="341" applyNumberFormat="1" applyFont="1" applyFill="1" applyBorder="1" applyAlignment="1" applyProtection="1">
      <alignment horizontal="center" vertical="center"/>
    </xf>
    <xf numFmtId="10" fontId="40" fillId="24" borderId="0" xfId="341" applyNumberFormat="1" applyFont="1" applyFill="1" applyBorder="1" applyAlignment="1" applyProtection="1">
      <alignment horizontal="center" vertical="center"/>
    </xf>
    <xf numFmtId="10" fontId="40" fillId="24" borderId="29" xfId="341" applyNumberFormat="1" applyFont="1" applyFill="1" applyBorder="1" applyAlignment="1" applyProtection="1">
      <alignment horizontal="center" vertical="center"/>
    </xf>
    <xf numFmtId="10" fontId="39" fillId="0" borderId="10" xfId="341" applyNumberFormat="1" applyFont="1" applyFill="1" applyBorder="1" applyAlignment="1" applyProtection="1">
      <alignment horizontal="center" vertical="center"/>
    </xf>
    <xf numFmtId="10" fontId="39" fillId="24" borderId="10" xfId="341" applyNumberFormat="1" applyFont="1" applyFill="1" applyBorder="1" applyAlignment="1" applyProtection="1">
      <alignment horizontal="center" vertical="center"/>
    </xf>
    <xf numFmtId="10" fontId="39" fillId="24" borderId="30" xfId="341" applyNumberFormat="1" applyFont="1" applyFill="1" applyBorder="1" applyAlignment="1" applyProtection="1">
      <alignment horizontal="center" vertical="center"/>
    </xf>
    <xf numFmtId="10" fontId="39" fillId="24" borderId="31" xfId="341" applyNumberFormat="1" applyFont="1" applyFill="1" applyBorder="1" applyAlignment="1" applyProtection="1">
      <alignment horizontal="center" vertical="center"/>
    </xf>
    <xf numFmtId="10" fontId="40" fillId="25" borderId="31" xfId="341" applyNumberFormat="1" applyFont="1" applyFill="1" applyBorder="1" applyAlignment="1" applyProtection="1">
      <alignment horizontal="center" vertical="center"/>
    </xf>
    <xf numFmtId="0" fontId="40" fillId="0" borderId="0" xfId="412" applyNumberFormat="1" applyFont="1" applyFill="1" applyProtection="1"/>
    <xf numFmtId="166" fontId="40" fillId="24" borderId="0" xfId="306" applyFont="1" applyFill="1" applyBorder="1" applyAlignment="1" applyProtection="1">
      <alignment vertical="center"/>
    </xf>
    <xf numFmtId="169" fontId="65" fillId="25" borderId="0" xfId="306" applyNumberFormat="1" applyFont="1" applyFill="1" applyBorder="1" applyAlignment="1" applyProtection="1">
      <alignment horizontal="left" vertical="top"/>
    </xf>
    <xf numFmtId="169" fontId="66" fillId="25" borderId="0" xfId="306" applyNumberFormat="1" applyFont="1" applyFill="1" applyBorder="1" applyAlignment="1" applyProtection="1">
      <alignment horizontal="left" vertical="top"/>
    </xf>
    <xf numFmtId="166" fontId="67" fillId="25" borderId="0" xfId="306" applyFont="1" applyFill="1" applyBorder="1" applyAlignment="1" applyProtection="1">
      <alignment horizontal="left" vertical="top"/>
    </xf>
    <xf numFmtId="169" fontId="67" fillId="25" borderId="0" xfId="306" applyNumberFormat="1" applyFont="1" applyFill="1" applyBorder="1" applyAlignment="1" applyProtection="1">
      <alignment horizontal="left" vertical="top"/>
    </xf>
    <xf numFmtId="169" fontId="67" fillId="0" borderId="0" xfId="306" applyNumberFormat="1" applyFont="1" applyFill="1" applyBorder="1" applyAlignment="1" applyProtection="1">
      <alignment horizontal="left" vertical="top"/>
    </xf>
    <xf numFmtId="10" fontId="40" fillId="28" borderId="0" xfId="184" applyNumberFormat="1" applyFont="1" applyFill="1" applyBorder="1" applyAlignment="1" applyProtection="1">
      <alignment horizontal="center" vertical="center"/>
    </xf>
    <xf numFmtId="10" fontId="40" fillId="0" borderId="0" xfId="184" applyNumberFormat="1" applyFont="1" applyFill="1" applyBorder="1" applyAlignment="1" applyProtection="1">
      <alignment horizontal="center" vertical="center"/>
    </xf>
    <xf numFmtId="10" fontId="39" fillId="0" borderId="0" xfId="184" applyNumberFormat="1" applyFont="1" applyFill="1" applyBorder="1" applyAlignment="1" applyProtection="1">
      <alignment horizontal="center" vertical="center"/>
    </xf>
    <xf numFmtId="0" fontId="52" fillId="24" borderId="0" xfId="0" applyFont="1" applyFill="1" applyAlignment="1">
      <alignment vertical="center" wrapText="1"/>
    </xf>
    <xf numFmtId="0" fontId="53" fillId="24" borderId="0" xfId="0" applyFont="1" applyFill="1" applyAlignment="1">
      <alignment vertical="center" wrapText="1"/>
    </xf>
    <xf numFmtId="0" fontId="58" fillId="0" borderId="0" xfId="0" applyFont="1" applyAlignment="1">
      <alignment horizontal="right"/>
    </xf>
    <xf numFmtId="0" fontId="58" fillId="0" borderId="0" xfId="0" applyFont="1" applyAlignment="1">
      <alignment horizontal="center"/>
    </xf>
    <xf numFmtId="0" fontId="58" fillId="0" borderId="0" xfId="0" applyFont="1"/>
    <xf numFmtId="0" fontId="39" fillId="0" borderId="0" xfId="0" applyFont="1" applyAlignment="1">
      <alignment horizontal="center" vertical="center"/>
    </xf>
    <xf numFmtId="0" fontId="39" fillId="0" borderId="0" xfId="0" applyFont="1" applyAlignment="1">
      <alignment horizontal="left" wrapText="1"/>
    </xf>
    <xf numFmtId="3" fontId="40" fillId="0" borderId="0" xfId="0" applyNumberFormat="1" applyFont="1" applyAlignment="1">
      <alignment horizontal="right"/>
    </xf>
    <xf numFmtId="10" fontId="58" fillId="0" borderId="0" xfId="184" applyNumberFormat="1" applyFont="1" applyBorder="1" applyAlignment="1">
      <alignment horizontal="right"/>
    </xf>
    <xf numFmtId="0" fontId="40" fillId="0" borderId="0" xfId="0" applyFont="1" applyAlignment="1">
      <alignment horizontal="justify" vertical="center" wrapText="1"/>
    </xf>
    <xf numFmtId="0" fontId="40" fillId="0" borderId="0" xfId="0" applyFont="1" applyAlignment="1">
      <alignment horizontal="center" vertical="center" wrapText="1"/>
    </xf>
    <xf numFmtId="0" fontId="52" fillId="25" borderId="0" xfId="0" applyFont="1" applyFill="1" applyAlignment="1">
      <alignment horizontal="justify" vertical="center" wrapText="1"/>
    </xf>
    <xf numFmtId="0" fontId="52" fillId="0" borderId="0" xfId="0" applyFont="1" applyAlignment="1">
      <alignment wrapText="1"/>
    </xf>
    <xf numFmtId="0" fontId="52" fillId="0" borderId="0" xfId="0" applyFont="1" applyAlignment="1">
      <alignment horizontal="justify" vertical="center" wrapText="1"/>
    </xf>
    <xf numFmtId="0" fontId="39" fillId="0" borderId="0" xfId="0" applyFont="1" applyAlignment="1">
      <alignment horizontal="justify" vertical="center" wrapText="1"/>
    </xf>
    <xf numFmtId="0" fontId="40" fillId="0" borderId="0" xfId="414" applyFont="1" applyAlignment="1">
      <alignment horizontal="justify" vertical="center" wrapText="1"/>
    </xf>
    <xf numFmtId="14" fontId="39" fillId="25" borderId="0" xfId="175" applyNumberFormat="1" applyFont="1" applyFill="1" applyAlignment="1">
      <alignment horizontal="center" vertical="center"/>
    </xf>
    <xf numFmtId="0" fontId="40" fillId="0" borderId="0" xfId="0" applyFont="1" applyAlignment="1">
      <alignment horizontal="left" vertical="center" wrapText="1"/>
    </xf>
    <xf numFmtId="0" fontId="41" fillId="26" borderId="22" xfId="0" applyFont="1" applyFill="1" applyBorder="1" applyAlignment="1">
      <alignment horizontal="center" vertical="center" wrapText="1"/>
    </xf>
    <xf numFmtId="0" fontId="36" fillId="0" borderId="0" xfId="0" applyFont="1"/>
    <xf numFmtId="0" fontId="37" fillId="0" borderId="0" xfId="0" applyFont="1"/>
    <xf numFmtId="14" fontId="39" fillId="25" borderId="0" xfId="0" applyNumberFormat="1" applyFont="1" applyFill="1" applyAlignment="1">
      <alignment horizontal="center"/>
    </xf>
    <xf numFmtId="14" fontId="39" fillId="0" borderId="0" xfId="0" applyNumberFormat="1" applyFont="1" applyAlignment="1">
      <alignment horizontal="center"/>
    </xf>
    <xf numFmtId="0" fontId="39" fillId="26" borderId="12" xfId="0" applyFont="1" applyFill="1" applyBorder="1" applyAlignment="1">
      <alignment horizontal="center" vertical="center" wrapText="1"/>
    </xf>
    <xf numFmtId="0" fontId="40" fillId="25" borderId="0" xfId="0" applyFont="1" applyFill="1" applyAlignment="1">
      <alignment horizontal="center"/>
    </xf>
    <xf numFmtId="0" fontId="40" fillId="25" borderId="15" xfId="0" applyFont="1" applyFill="1" applyBorder="1" applyAlignment="1">
      <alignment horizontal="left"/>
    </xf>
    <xf numFmtId="0" fontId="40" fillId="25" borderId="16" xfId="0" applyFont="1" applyFill="1" applyBorder="1" applyAlignment="1">
      <alignment horizontal="left"/>
    </xf>
    <xf numFmtId="0" fontId="40" fillId="25" borderId="16" xfId="0" applyFont="1" applyFill="1" applyBorder="1"/>
    <xf numFmtId="0" fontId="40" fillId="25" borderId="20" xfId="0" applyFont="1" applyFill="1" applyBorder="1" applyAlignment="1">
      <alignment horizontal="left"/>
    </xf>
    <xf numFmtId="0" fontId="43" fillId="0" borderId="14" xfId="0" applyFont="1" applyBorder="1" applyAlignment="1">
      <alignment vertical="center"/>
    </xf>
    <xf numFmtId="0" fontId="40" fillId="0" borderId="0" xfId="0" applyFont="1" applyAlignment="1">
      <alignment horizontal="right"/>
    </xf>
    <xf numFmtId="3" fontId="40" fillId="25" borderId="0" xfId="0" applyNumberFormat="1" applyFont="1" applyFill="1" applyAlignment="1">
      <alignment horizontal="right"/>
    </xf>
    <xf numFmtId="3" fontId="40" fillId="25" borderId="17" xfId="0" applyNumberFormat="1" applyFont="1" applyFill="1" applyBorder="1" applyAlignment="1">
      <alignment horizontal="right"/>
    </xf>
    <xf numFmtId="0" fontId="44" fillId="0" borderId="14" xfId="0" applyFont="1" applyBorder="1" applyAlignment="1">
      <alignment horizontal="left" vertical="center"/>
    </xf>
    <xf numFmtId="0" fontId="45" fillId="0" borderId="0" xfId="0" applyFont="1" applyAlignment="1">
      <alignment horizontal="justify" vertical="center" wrapText="1"/>
    </xf>
    <xf numFmtId="0" fontId="45" fillId="0" borderId="0" xfId="0" applyFont="1" applyAlignment="1">
      <alignment horizontal="center" vertical="center"/>
    </xf>
    <xf numFmtId="4" fontId="45" fillId="25" borderId="0" xfId="0" applyNumberFormat="1" applyFont="1" applyFill="1" applyAlignment="1">
      <alignment horizontal="center" vertical="center"/>
    </xf>
    <xf numFmtId="14" fontId="45" fillId="25" borderId="0" xfId="0" applyNumberFormat="1" applyFont="1" applyFill="1" applyAlignment="1">
      <alignment horizontal="center" vertical="center"/>
    </xf>
    <xf numFmtId="49" fontId="45" fillId="25" borderId="0" xfId="0" applyNumberFormat="1" applyFont="1" applyFill="1" applyAlignment="1">
      <alignment horizontal="center" vertical="center"/>
    </xf>
    <xf numFmtId="167" fontId="45" fillId="25" borderId="0" xfId="0" applyNumberFormat="1" applyFont="1" applyFill="1" applyAlignment="1">
      <alignment horizontal="center" vertical="center"/>
    </xf>
    <xf numFmtId="0" fontId="45" fillId="25" borderId="17" xfId="0" applyFont="1" applyFill="1" applyBorder="1" applyAlignment="1">
      <alignment horizontal="center" vertical="center"/>
    </xf>
    <xf numFmtId="0" fontId="45" fillId="0" borderId="0" xfId="0" applyFont="1" applyAlignment="1">
      <alignment horizontal="justify" vertical="center"/>
    </xf>
    <xf numFmtId="14" fontId="45" fillId="25" borderId="0" xfId="0" applyNumberFormat="1" applyFont="1" applyFill="1" applyAlignment="1">
      <alignment horizontal="center" vertical="center" wrapText="1"/>
    </xf>
    <xf numFmtId="0" fontId="39" fillId="25" borderId="0" xfId="0" applyFont="1" applyFill="1" applyAlignment="1">
      <alignment vertical="center"/>
    </xf>
    <xf numFmtId="0" fontId="44" fillId="0" borderId="0" xfId="0" applyFont="1" applyAlignment="1">
      <alignment horizontal="justify" vertical="center" wrapText="1"/>
    </xf>
    <xf numFmtId="0" fontId="44" fillId="0" borderId="0" xfId="0" applyFont="1" applyAlignment="1">
      <alignment horizontal="center" vertical="center"/>
    </xf>
    <xf numFmtId="10" fontId="44" fillId="0" borderId="0" xfId="184" applyNumberFormat="1" applyFont="1" applyAlignment="1" applyProtection="1">
      <alignment vertical="center"/>
    </xf>
    <xf numFmtId="4" fontId="44" fillId="25" borderId="0" xfId="0" applyNumberFormat="1" applyFont="1" applyFill="1" applyAlignment="1">
      <alignment horizontal="center" vertical="center"/>
    </xf>
    <xf numFmtId="167" fontId="45" fillId="25" borderId="17" xfId="0" applyNumberFormat="1" applyFont="1" applyFill="1" applyBorder="1" applyAlignment="1">
      <alignment horizontal="center" vertical="center"/>
    </xf>
    <xf numFmtId="0" fontId="44" fillId="0" borderId="0" xfId="0" applyFont="1" applyAlignment="1">
      <alignment vertical="center"/>
    </xf>
    <xf numFmtId="167" fontId="44" fillId="25" borderId="0" xfId="0" applyNumberFormat="1" applyFont="1" applyFill="1" applyAlignment="1">
      <alignment horizontal="center" vertical="center"/>
    </xf>
    <xf numFmtId="0" fontId="48" fillId="0" borderId="14" xfId="0" applyFont="1" applyBorder="1" applyAlignment="1">
      <alignment horizontal="left" vertical="center"/>
    </xf>
    <xf numFmtId="0" fontId="45" fillId="0" borderId="0" xfId="0" applyFont="1" applyAlignment="1">
      <alignment vertical="center"/>
    </xf>
    <xf numFmtId="0" fontId="45" fillId="0" borderId="0" xfId="414" applyFont="1" applyAlignment="1">
      <alignment horizontal="justify" vertical="center" wrapText="1"/>
    </xf>
    <xf numFmtId="0" fontId="45" fillId="25" borderId="0" xfId="0" applyFont="1" applyFill="1" applyAlignment="1">
      <alignment horizontal="center" vertical="center"/>
    </xf>
    <xf numFmtId="14" fontId="45" fillId="25" borderId="0" xfId="175" applyNumberFormat="1" applyFont="1" applyFill="1" applyAlignment="1">
      <alignment horizontal="center" vertical="center"/>
    </xf>
    <xf numFmtId="0" fontId="44" fillId="0" borderId="14" xfId="0" applyFont="1" applyBorder="1" applyAlignment="1">
      <alignment horizontal="left" vertical="center" wrapText="1"/>
    </xf>
    <xf numFmtId="0" fontId="44" fillId="25" borderId="14" xfId="0" applyFont="1" applyFill="1" applyBorder="1" applyAlignment="1">
      <alignment horizontal="left" vertical="center" wrapText="1"/>
    </xf>
    <xf numFmtId="167" fontId="45" fillId="25" borderId="0" xfId="175" applyNumberFormat="1" applyFont="1" applyFill="1" applyAlignment="1">
      <alignment horizontal="center" vertical="center"/>
    </xf>
    <xf numFmtId="14" fontId="45" fillId="0" borderId="0" xfId="175" applyNumberFormat="1" applyFont="1" applyAlignment="1">
      <alignment horizontal="center" vertical="center"/>
    </xf>
    <xf numFmtId="0" fontId="44" fillId="25" borderId="0" xfId="0" applyFont="1" applyFill="1" applyAlignment="1">
      <alignment horizontal="center" vertical="center"/>
    </xf>
    <xf numFmtId="3" fontId="44" fillId="25" borderId="0" xfId="0" applyNumberFormat="1" applyFont="1" applyFill="1" applyAlignment="1">
      <alignment horizontal="center" vertical="center"/>
    </xf>
    <xf numFmtId="3" fontId="45" fillId="25" borderId="17" xfId="0" applyNumberFormat="1" applyFont="1" applyFill="1" applyBorder="1" applyAlignment="1">
      <alignment horizontal="center" vertical="center"/>
    </xf>
    <xf numFmtId="0" fontId="45" fillId="0" borderId="14" xfId="0" applyFont="1" applyBorder="1" applyAlignment="1">
      <alignment horizontal="left" vertical="center"/>
    </xf>
    <xf numFmtId="1" fontId="44" fillId="0" borderId="14" xfId="0" applyNumberFormat="1" applyFont="1" applyBorder="1" applyAlignment="1">
      <alignment horizontal="left" vertical="center"/>
    </xf>
    <xf numFmtId="167" fontId="45" fillId="25" borderId="0" xfId="0" applyNumberFormat="1" applyFont="1" applyFill="1" applyAlignment="1">
      <alignment horizontal="center" vertical="center" wrapText="1"/>
    </xf>
    <xf numFmtId="0" fontId="45" fillId="0" borderId="0" xfId="0" applyFont="1" applyAlignment="1">
      <alignment horizontal="center"/>
    </xf>
    <xf numFmtId="0" fontId="45" fillId="0" borderId="0" xfId="0" applyFont="1"/>
    <xf numFmtId="3" fontId="45" fillId="25" borderId="0" xfId="0" applyNumberFormat="1" applyFont="1" applyFill="1" applyAlignment="1">
      <alignment horizontal="center" vertical="center"/>
    </xf>
    <xf numFmtId="0" fontId="45" fillId="0" borderId="0" xfId="0" applyFont="1" applyAlignment="1">
      <alignment vertical="center" wrapText="1"/>
    </xf>
    <xf numFmtId="0" fontId="44" fillId="0" borderId="0" xfId="0" applyFont="1" applyAlignment="1">
      <alignment horizontal="left"/>
    </xf>
    <xf numFmtId="3" fontId="44" fillId="0" borderId="0" xfId="0" applyNumberFormat="1" applyFont="1" applyAlignment="1">
      <alignment vertical="center"/>
    </xf>
    <xf numFmtId="3" fontId="44" fillId="25" borderId="17" xfId="0" applyNumberFormat="1" applyFont="1" applyFill="1" applyBorder="1" applyAlignment="1">
      <alignment horizontal="center" vertical="center"/>
    </xf>
    <xf numFmtId="0" fontId="44" fillId="0" borderId="13" xfId="0" applyFont="1" applyBorder="1" applyAlignment="1">
      <alignment horizontal="left"/>
    </xf>
    <xf numFmtId="0" fontId="44" fillId="0" borderId="10" xfId="0" applyFont="1" applyBorder="1" applyAlignment="1">
      <alignment horizontal="left"/>
    </xf>
    <xf numFmtId="0" fontId="44" fillId="0" borderId="10" xfId="0" applyFont="1" applyBorder="1"/>
    <xf numFmtId="4" fontId="45" fillId="0" borderId="10" xfId="0" applyNumberFormat="1" applyFont="1" applyBorder="1" applyAlignment="1">
      <alignment horizontal="center" vertical="center"/>
    </xf>
    <xf numFmtId="0" fontId="44" fillId="0" borderId="10" xfId="0" applyFont="1" applyBorder="1" applyAlignment="1">
      <alignment horizontal="center" vertical="center"/>
    </xf>
    <xf numFmtId="3" fontId="44" fillId="0" borderId="10" xfId="0" applyNumberFormat="1" applyFont="1" applyBorder="1" applyAlignment="1">
      <alignment horizontal="center" vertical="center"/>
    </xf>
    <xf numFmtId="3" fontId="44" fillId="0" borderId="18" xfId="0" applyNumberFormat="1" applyFont="1" applyBorder="1" applyAlignment="1">
      <alignment horizontal="center" vertical="center"/>
    </xf>
    <xf numFmtId="0" fontId="44" fillId="0" borderId="0" xfId="0" applyFont="1"/>
    <xf numFmtId="0" fontId="48" fillId="25" borderId="0" xfId="0" applyFont="1" applyFill="1" applyAlignment="1">
      <alignment horizontal="left"/>
    </xf>
    <xf numFmtId="0" fontId="45" fillId="25" borderId="0" xfId="0" applyFont="1" applyFill="1"/>
    <xf numFmtId="0" fontId="44" fillId="25" borderId="0" xfId="0" applyFont="1" applyFill="1" applyAlignment="1">
      <alignment horizontal="left" vertical="center"/>
    </xf>
    <xf numFmtId="0" fontId="45" fillId="25" borderId="0" xfId="0" applyFont="1" applyFill="1" applyAlignment="1">
      <alignment horizontal="left" vertical="center"/>
    </xf>
    <xf numFmtId="0" fontId="45" fillId="0" borderId="0" xfId="0" applyFont="1" applyAlignment="1">
      <alignment horizontal="left" vertical="center"/>
    </xf>
    <xf numFmtId="0" fontId="36" fillId="0" borderId="0" xfId="0" applyFont="1"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40" fillId="25" borderId="0" xfId="0" applyFont="1" applyFill="1" applyAlignment="1">
      <alignment horizontal="left"/>
    </xf>
    <xf numFmtId="0" fontId="39" fillId="25" borderId="0" xfId="0" applyFont="1" applyFill="1" applyAlignment="1">
      <alignment horizontal="left"/>
    </xf>
    <xf numFmtId="0" fontId="41" fillId="25" borderId="0" xfId="0" applyFont="1" applyFill="1"/>
    <xf numFmtId="4" fontId="54" fillId="0" borderId="0" xfId="0" applyNumberFormat="1" applyFont="1"/>
    <xf numFmtId="170" fontId="40" fillId="25" borderId="0" xfId="0" applyNumberFormat="1" applyFont="1" applyFill="1"/>
    <xf numFmtId="14" fontId="39" fillId="24" borderId="0" xfId="0" applyNumberFormat="1" applyFont="1" applyFill="1"/>
    <xf numFmtId="4" fontId="40" fillId="24" borderId="0" xfId="0" applyNumberFormat="1" applyFont="1" applyFill="1"/>
    <xf numFmtId="0" fontId="39" fillId="26" borderId="15" xfId="0" applyFont="1" applyFill="1" applyBorder="1" applyAlignment="1">
      <alignment horizontal="center" vertical="center" wrapText="1"/>
    </xf>
    <xf numFmtId="0" fontId="40" fillId="24" borderId="0" xfId="0" applyFont="1" applyFill="1" applyAlignment="1">
      <alignment horizontal="center"/>
    </xf>
    <xf numFmtId="0" fontId="39" fillId="26" borderId="27" xfId="0" applyFont="1" applyFill="1" applyBorder="1" applyAlignment="1">
      <alignment horizontal="center" vertical="center" wrapText="1"/>
    </xf>
    <xf numFmtId="0" fontId="63" fillId="25" borderId="0" xfId="0" applyFont="1" applyFill="1" applyAlignment="1">
      <alignment horizontal="left" vertical="center"/>
    </xf>
    <xf numFmtId="0" fontId="63" fillId="25" borderId="0" xfId="0" applyFont="1" applyFill="1" applyAlignment="1">
      <alignment horizontal="center" vertical="center"/>
    </xf>
    <xf numFmtId="0" fontId="40" fillId="24" borderId="15" xfId="0" applyFont="1" applyFill="1" applyBorder="1" applyAlignment="1">
      <alignment horizontal="left"/>
    </xf>
    <xf numFmtId="0" fontId="40" fillId="24" borderId="16" xfId="0" applyFont="1" applyFill="1" applyBorder="1" applyAlignment="1">
      <alignment horizontal="left"/>
    </xf>
    <xf numFmtId="0" fontId="40" fillId="24" borderId="16" xfId="0" applyFont="1" applyFill="1" applyBorder="1"/>
    <xf numFmtId="0" fontId="40" fillId="0" borderId="20" xfId="0" applyFont="1" applyBorder="1" applyAlignment="1">
      <alignment horizontal="left"/>
    </xf>
    <xf numFmtId="0" fontId="53" fillId="24" borderId="16" xfId="0" applyFont="1" applyFill="1" applyBorder="1" applyAlignment="1">
      <alignment horizontal="left"/>
    </xf>
    <xf numFmtId="0" fontId="40" fillId="24" borderId="28" xfId="0" applyFont="1" applyFill="1" applyBorder="1"/>
    <xf numFmtId="0" fontId="40" fillId="25" borderId="0" xfId="0" applyFont="1" applyFill="1" applyAlignment="1">
      <alignment horizontal="center" vertical="center"/>
    </xf>
    <xf numFmtId="0" fontId="45" fillId="25" borderId="24" xfId="0" applyFont="1" applyFill="1" applyBorder="1"/>
    <xf numFmtId="0" fontId="63" fillId="25" borderId="0" xfId="0" applyFont="1" applyFill="1" applyAlignment="1">
      <alignment wrapText="1"/>
    </xf>
    <xf numFmtId="0" fontId="43" fillId="25" borderId="14" xfId="0" applyFont="1" applyFill="1" applyBorder="1"/>
    <xf numFmtId="0" fontId="58" fillId="24" borderId="0" xfId="0" applyFont="1" applyFill="1" applyAlignment="1">
      <alignment horizontal="right"/>
    </xf>
    <xf numFmtId="0" fontId="58" fillId="24" borderId="0" xfId="0" applyFont="1" applyFill="1"/>
    <xf numFmtId="3" fontId="58" fillId="0" borderId="14" xfId="0" applyNumberFormat="1" applyFont="1" applyBorder="1" applyAlignment="1">
      <alignment horizontal="right"/>
    </xf>
    <xf numFmtId="171" fontId="58" fillId="0" borderId="0" xfId="0" applyNumberFormat="1" applyFont="1" applyAlignment="1">
      <alignment horizontal="right"/>
    </xf>
    <xf numFmtId="3" fontId="58" fillId="25" borderId="0" xfId="0" applyNumberFormat="1" applyFont="1" applyFill="1" applyAlignment="1">
      <alignment horizontal="right"/>
    </xf>
    <xf numFmtId="0" fontId="58" fillId="24" borderId="29" xfId="0" applyFont="1" applyFill="1" applyBorder="1"/>
    <xf numFmtId="0" fontId="58" fillId="0" borderId="0" xfId="0" applyFont="1" applyAlignment="1">
      <alignment horizontal="center" vertical="center"/>
    </xf>
    <xf numFmtId="4" fontId="40" fillId="0" borderId="14" xfId="0" applyNumberFormat="1" applyFont="1" applyBorder="1" applyAlignment="1">
      <alignment horizontal="center" vertical="center"/>
    </xf>
    <xf numFmtId="10" fontId="40" fillId="0" borderId="0" xfId="341" applyNumberFormat="1" applyFont="1" applyAlignment="1" applyProtection="1">
      <alignment horizontal="center" vertical="center"/>
    </xf>
    <xf numFmtId="0" fontId="68" fillId="0" borderId="24" xfId="0" applyFont="1" applyBorder="1" applyAlignment="1">
      <alignment horizontal="center" vertical="center"/>
    </xf>
    <xf numFmtId="172" fontId="40" fillId="25" borderId="0" xfId="0" applyNumberFormat="1" applyFont="1" applyFill="1" applyAlignment="1">
      <alignment vertical="center"/>
    </xf>
    <xf numFmtId="10" fontId="40" fillId="0" borderId="0" xfId="0" applyNumberFormat="1" applyFont="1" applyAlignment="1">
      <alignment vertical="center"/>
    </xf>
    <xf numFmtId="0" fontId="40" fillId="25" borderId="0" xfId="0" applyFont="1" applyFill="1" applyAlignment="1">
      <alignment horizontal="justify" vertical="center" wrapText="1"/>
    </xf>
    <xf numFmtId="10" fontId="40" fillId="0" borderId="0" xfId="184" applyNumberFormat="1" applyFont="1" applyAlignment="1" applyProtection="1">
      <alignment horizontal="center" vertical="center"/>
    </xf>
    <xf numFmtId="10" fontId="40" fillId="0" borderId="0" xfId="184" applyNumberFormat="1" applyFont="1" applyFill="1" applyAlignment="1" applyProtection="1">
      <alignment horizontal="center" vertical="center"/>
    </xf>
    <xf numFmtId="0" fontId="39" fillId="25" borderId="0" xfId="0" applyFont="1" applyFill="1" applyAlignment="1">
      <alignment horizontal="justify" wrapText="1"/>
    </xf>
    <xf numFmtId="0" fontId="39" fillId="25" borderId="0" xfId="0" applyFont="1" applyFill="1" applyAlignment="1">
      <alignment horizontal="center" vertical="center"/>
    </xf>
    <xf numFmtId="4" fontId="39" fillId="25" borderId="0" xfId="0" applyNumberFormat="1" applyFont="1" applyFill="1" applyAlignment="1">
      <alignment horizontal="center" vertical="center"/>
    </xf>
    <xf numFmtId="4" fontId="39" fillId="25" borderId="14" xfId="0" applyNumberFormat="1" applyFont="1" applyFill="1" applyBorder="1" applyAlignment="1">
      <alignment horizontal="center" vertical="center"/>
    </xf>
    <xf numFmtId="4" fontId="39" fillId="25" borderId="17" xfId="0" applyNumberFormat="1" applyFont="1" applyFill="1" applyBorder="1" applyAlignment="1">
      <alignment horizontal="center" vertical="center"/>
    </xf>
    <xf numFmtId="10" fontId="45" fillId="0" borderId="24" xfId="0" applyNumberFormat="1" applyFont="1" applyBorder="1" applyAlignment="1">
      <alignment horizontal="center" vertical="center"/>
    </xf>
    <xf numFmtId="0" fontId="43" fillId="25" borderId="14" xfId="0" applyFont="1" applyFill="1" applyBorder="1" applyAlignment="1">
      <alignment horizontal="left"/>
    </xf>
    <xf numFmtId="0" fontId="40" fillId="25" borderId="0" xfId="0" applyFont="1" applyFill="1" applyAlignment="1">
      <alignment horizontal="justify" wrapText="1"/>
    </xf>
    <xf numFmtId="4" fontId="40" fillId="25" borderId="14" xfId="0" applyNumberFormat="1" applyFont="1" applyFill="1" applyBorder="1" applyAlignment="1">
      <alignment horizontal="center" vertical="center"/>
    </xf>
    <xf numFmtId="0" fontId="40" fillId="25" borderId="0" xfId="414" applyFont="1" applyFill="1" applyAlignment="1">
      <alignment horizontal="justify" vertical="center" wrapText="1"/>
    </xf>
    <xf numFmtId="0" fontId="39" fillId="25" borderId="14" xfId="0" applyFont="1" applyFill="1" applyBorder="1" applyAlignment="1">
      <alignment horizontal="left" vertical="center" wrapText="1"/>
    </xf>
    <xf numFmtId="4" fontId="39" fillId="0" borderId="14" xfId="0" applyNumberFormat="1" applyFont="1" applyBorder="1" applyAlignment="1">
      <alignment horizontal="center" vertical="center"/>
    </xf>
    <xf numFmtId="0" fontId="40" fillId="25" borderId="14" xfId="0" applyFont="1" applyFill="1" applyBorder="1" applyAlignment="1">
      <alignment horizontal="left"/>
    </xf>
    <xf numFmtId="0" fontId="44" fillId="25" borderId="14" xfId="0" applyFont="1" applyFill="1" applyBorder="1" applyAlignment="1">
      <alignment horizontal="left" vertical="center"/>
    </xf>
    <xf numFmtId="4" fontId="40" fillId="25" borderId="24" xfId="0" applyNumberFormat="1" applyFont="1" applyFill="1" applyBorder="1" applyAlignment="1">
      <alignment vertical="center"/>
    </xf>
    <xf numFmtId="0" fontId="52" fillId="25" borderId="0" xfId="0" applyFont="1" applyFill="1" applyAlignment="1">
      <alignment horizontal="justify" wrapText="1"/>
    </xf>
    <xf numFmtId="0" fontId="40" fillId="27" borderId="0" xfId="0" applyFont="1" applyFill="1"/>
    <xf numFmtId="0" fontId="40" fillId="25" borderId="0" xfId="0" applyFont="1" applyFill="1" applyAlignment="1">
      <alignment wrapText="1"/>
    </xf>
    <xf numFmtId="4" fontId="40" fillId="25" borderId="24" xfId="0" applyNumberFormat="1" applyFont="1" applyFill="1" applyBorder="1"/>
    <xf numFmtId="0" fontId="39" fillId="24" borderId="14" xfId="0" applyFont="1" applyFill="1" applyBorder="1" applyAlignment="1">
      <alignment horizontal="left"/>
    </xf>
    <xf numFmtId="0" fontId="39" fillId="24" borderId="0" xfId="0" applyFont="1" applyFill="1" applyAlignment="1">
      <alignment horizontal="left" wrapText="1"/>
    </xf>
    <xf numFmtId="0" fontId="40" fillId="24" borderId="0" xfId="0" applyFont="1" applyFill="1" applyAlignment="1">
      <alignment horizontal="center" vertical="center"/>
    </xf>
    <xf numFmtId="172" fontId="40" fillId="25" borderId="0" xfId="0" applyNumberFormat="1" applyFont="1" applyFill="1" applyAlignment="1">
      <alignment horizontal="center" vertical="center"/>
    </xf>
    <xf numFmtId="10" fontId="40" fillId="0" borderId="0" xfId="0" applyNumberFormat="1" applyFont="1"/>
    <xf numFmtId="0" fontId="39" fillId="24" borderId="0" xfId="0" applyFont="1" applyFill="1" applyAlignment="1">
      <alignment horizontal="left"/>
    </xf>
    <xf numFmtId="4" fontId="39" fillId="24" borderId="14" xfId="0" applyNumberFormat="1" applyFont="1" applyFill="1" applyBorder="1" applyAlignment="1">
      <alignment horizontal="center" vertical="center"/>
    </xf>
    <xf numFmtId="4" fontId="39" fillId="24" borderId="0" xfId="0" applyNumberFormat="1" applyFont="1" applyFill="1" applyAlignment="1">
      <alignment horizontal="center" vertical="center"/>
    </xf>
    <xf numFmtId="4" fontId="39" fillId="24" borderId="17" xfId="0" applyNumberFormat="1" applyFont="1" applyFill="1" applyBorder="1" applyAlignment="1">
      <alignment horizontal="center" vertical="center"/>
    </xf>
    <xf numFmtId="0" fontId="40" fillId="25" borderId="24" xfId="0" applyFont="1" applyFill="1" applyBorder="1"/>
    <xf numFmtId="10" fontId="40" fillId="0" borderId="0" xfId="0" applyNumberFormat="1" applyFont="1" applyAlignment="1">
      <alignment horizontal="center" vertical="center"/>
    </xf>
    <xf numFmtId="0" fontId="39" fillId="24" borderId="13" xfId="0" applyFont="1" applyFill="1" applyBorder="1" applyAlignment="1">
      <alignment horizontal="left"/>
    </xf>
    <xf numFmtId="0" fontId="39" fillId="24" borderId="10" xfId="0" applyFont="1" applyFill="1" applyBorder="1" applyAlignment="1">
      <alignment horizontal="left"/>
    </xf>
    <xf numFmtId="0" fontId="39" fillId="24" borderId="10" xfId="0" applyFont="1" applyFill="1" applyBorder="1" applyAlignment="1">
      <alignment horizontal="left" vertical="center"/>
    </xf>
    <xf numFmtId="4" fontId="40" fillId="24" borderId="10" xfId="0" applyNumberFormat="1" applyFont="1" applyFill="1" applyBorder="1" applyAlignment="1">
      <alignment horizontal="center" vertical="center"/>
    </xf>
    <xf numFmtId="4" fontId="39" fillId="24" borderId="13" xfId="0" applyNumberFormat="1" applyFont="1" applyFill="1" applyBorder="1" applyAlignment="1">
      <alignment horizontal="center" vertical="center"/>
    </xf>
    <xf numFmtId="0" fontId="39" fillId="25" borderId="31" xfId="0" applyFont="1" applyFill="1" applyBorder="1" applyAlignment="1">
      <alignment horizontal="center" vertical="center"/>
    </xf>
    <xf numFmtId="0" fontId="39" fillId="25" borderId="11" xfId="0" applyFont="1" applyFill="1" applyBorder="1"/>
    <xf numFmtId="10" fontId="40" fillId="25" borderId="0" xfId="0" applyNumberFormat="1" applyFont="1" applyFill="1" applyAlignment="1">
      <alignment horizontal="center" vertical="center"/>
    </xf>
    <xf numFmtId="0" fontId="39" fillId="24" borderId="0" xfId="0" applyFont="1" applyFill="1"/>
    <xf numFmtId="0" fontId="39" fillId="24" borderId="0" xfId="0" applyFont="1" applyFill="1" applyAlignment="1">
      <alignment horizontal="center" vertical="center"/>
    </xf>
    <xf numFmtId="166" fontId="40" fillId="0" borderId="0" xfId="0" applyNumberFormat="1" applyFont="1"/>
    <xf numFmtId="0" fontId="43" fillId="24" borderId="0" xfId="0" applyFont="1" applyFill="1" applyAlignment="1">
      <alignment horizontal="left" vertical="center"/>
    </xf>
    <xf numFmtId="0" fontId="39" fillId="0" borderId="0" xfId="0" applyFont="1" applyAlignment="1">
      <alignment horizontal="left" vertical="center"/>
    </xf>
    <xf numFmtId="43" fontId="40" fillId="0" borderId="0" xfId="0" applyNumberFormat="1" applyFont="1" applyAlignment="1">
      <alignment vertical="center"/>
    </xf>
    <xf numFmtId="0" fontId="39" fillId="0" borderId="0" xfId="0" applyFont="1" applyAlignment="1">
      <alignment vertical="center" wrapText="1"/>
    </xf>
    <xf numFmtId="0" fontId="40" fillId="24" borderId="0" xfId="0" applyFont="1" applyFill="1" applyAlignment="1">
      <alignment horizontal="left"/>
    </xf>
    <xf numFmtId="14" fontId="61" fillId="25" borderId="0" xfId="0" applyNumberFormat="1" applyFont="1" applyFill="1" applyAlignment="1">
      <alignment horizontal="center"/>
    </xf>
    <xf numFmtId="0" fontId="62" fillId="24" borderId="0" xfId="0" applyFont="1" applyFill="1"/>
    <xf numFmtId="0" fontId="62" fillId="0" borderId="0" xfId="0" applyFont="1"/>
    <xf numFmtId="0" fontId="63" fillId="24" borderId="0" xfId="0" applyFont="1" applyFill="1" applyAlignment="1">
      <alignment horizontal="center"/>
    </xf>
    <xf numFmtId="0" fontId="63" fillId="0" borderId="0" xfId="0" applyFont="1" applyAlignment="1">
      <alignment horizontal="center" wrapText="1"/>
    </xf>
    <xf numFmtId="0" fontId="41" fillId="0" borderId="0" xfId="0" applyFont="1" applyAlignment="1">
      <alignment horizontal="center" wrapText="1"/>
    </xf>
    <xf numFmtId="0" fontId="39" fillId="0" borderId="0" xfId="0" applyFont="1" applyAlignment="1">
      <alignment horizontal="center" wrapText="1"/>
    </xf>
    <xf numFmtId="14" fontId="64" fillId="25" borderId="0" xfId="0" applyNumberFormat="1" applyFont="1" applyFill="1" applyAlignment="1">
      <alignment horizontal="center"/>
    </xf>
    <xf numFmtId="174" fontId="53" fillId="0" borderId="0" xfId="0" applyNumberFormat="1" applyFont="1"/>
    <xf numFmtId="173" fontId="53" fillId="0" borderId="0" xfId="0" applyNumberFormat="1" applyFont="1"/>
    <xf numFmtId="174" fontId="52" fillId="0" borderId="0" xfId="0" applyNumberFormat="1" applyFont="1"/>
    <xf numFmtId="173" fontId="40" fillId="0" borderId="0" xfId="0" applyNumberFormat="1" applyFont="1"/>
    <xf numFmtId="0" fontId="35" fillId="0" borderId="0" xfId="0" applyFont="1" applyAlignment="1">
      <alignment horizontal="center" wrapText="1"/>
    </xf>
    <xf numFmtId="0" fontId="38" fillId="0" borderId="0" xfId="415" applyFont="1" applyAlignment="1" applyProtection="1">
      <alignment horizontal="left"/>
    </xf>
    <xf numFmtId="14" fontId="39" fillId="25" borderId="0" xfId="0" applyNumberFormat="1" applyFont="1" applyFill="1" applyAlignment="1">
      <alignment horizontal="center"/>
    </xf>
    <xf numFmtId="14" fontId="39" fillId="25" borderId="0" xfId="175" applyNumberFormat="1" applyFont="1" applyFill="1" applyAlignment="1">
      <alignment horizontal="center" vertical="center"/>
    </xf>
    <xf numFmtId="0" fontId="45" fillId="0" borderId="0" xfId="0" applyFont="1" applyAlignment="1">
      <alignment horizontal="center" vertical="center"/>
    </xf>
    <xf numFmtId="0" fontId="45" fillId="25" borderId="0" xfId="0" applyFont="1" applyFill="1" applyAlignment="1">
      <alignment horizontal="center" vertical="center"/>
    </xf>
    <xf numFmtId="167" fontId="45" fillId="25" borderId="0" xfId="0" applyNumberFormat="1" applyFont="1" applyFill="1" applyAlignment="1">
      <alignment horizontal="center" vertical="center"/>
    </xf>
    <xf numFmtId="0" fontId="45" fillId="25" borderId="17" xfId="0" applyFont="1" applyFill="1" applyBorder="1" applyAlignment="1">
      <alignment horizontal="center" vertical="center"/>
    </xf>
    <xf numFmtId="14" fontId="45" fillId="25" borderId="0" xfId="175" applyNumberFormat="1" applyFont="1" applyFill="1" applyAlignment="1">
      <alignment horizontal="center" vertical="center"/>
    </xf>
    <xf numFmtId="0" fontId="40" fillId="25" borderId="0" xfId="0" applyFont="1" applyFill="1" applyAlignment="1">
      <alignment horizontal="left" wrapText="1"/>
    </xf>
    <xf numFmtId="0" fontId="41" fillId="0" borderId="0" xfId="0" applyFont="1" applyAlignment="1">
      <alignment horizontal="center"/>
    </xf>
    <xf numFmtId="0" fontId="50" fillId="0" borderId="0" xfId="0" applyFont="1" applyAlignment="1">
      <alignment horizontal="left" vertical="center" wrapText="1"/>
    </xf>
    <xf numFmtId="0" fontId="41" fillId="25" borderId="0" xfId="0" applyFont="1" applyFill="1" applyAlignment="1">
      <alignment horizontal="center"/>
    </xf>
    <xf numFmtId="14" fontId="41" fillId="0" borderId="0" xfId="0" applyNumberFormat="1" applyFont="1" applyAlignment="1">
      <alignment horizontal="center"/>
    </xf>
    <xf numFmtId="0" fontId="41" fillId="26" borderId="22" xfId="0" applyFont="1" applyFill="1" applyBorder="1" applyAlignment="1">
      <alignment horizontal="center" vertical="center" wrapText="1"/>
    </xf>
    <xf numFmtId="0" fontId="41" fillId="26" borderId="11" xfId="0" applyFont="1" applyFill="1" applyBorder="1" applyAlignment="1">
      <alignment horizontal="center" vertical="center" wrapText="1"/>
    </xf>
    <xf numFmtId="0" fontId="39" fillId="26" borderId="22" xfId="0" applyFont="1" applyFill="1" applyBorder="1" applyAlignment="1">
      <alignment horizontal="center" vertical="center" wrapText="1"/>
    </xf>
    <xf numFmtId="0" fontId="39" fillId="26" borderId="11" xfId="0" applyFont="1" applyFill="1" applyBorder="1" applyAlignment="1">
      <alignment horizontal="center" vertical="center" wrapText="1"/>
    </xf>
    <xf numFmtId="0" fontId="55" fillId="26" borderId="21" xfId="0" applyFont="1" applyFill="1" applyBorder="1" applyAlignment="1">
      <alignment horizontal="center" vertical="center"/>
    </xf>
    <xf numFmtId="0" fontId="55" fillId="26" borderId="19" xfId="0" applyFont="1" applyFill="1" applyBorder="1" applyAlignment="1">
      <alignment horizontal="center" vertical="center"/>
    </xf>
    <xf numFmtId="0" fontId="52"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center" vertical="center"/>
    </xf>
    <xf numFmtId="0" fontId="52" fillId="25" borderId="0" xfId="0" applyFont="1" applyFill="1" applyAlignment="1">
      <alignment horizontal="left" vertical="center" wrapText="1"/>
    </xf>
    <xf numFmtId="0" fontId="52" fillId="24" borderId="0" xfId="0" applyFont="1" applyFill="1" applyAlignment="1">
      <alignment horizontal="left" vertical="center" wrapText="1"/>
    </xf>
    <xf numFmtId="0" fontId="41" fillId="24" borderId="0" xfId="0" applyFont="1" applyFill="1" applyAlignment="1">
      <alignment horizontal="center"/>
    </xf>
    <xf numFmtId="14" fontId="41" fillId="24" borderId="0" xfId="0" applyNumberFormat="1" applyFont="1" applyFill="1" applyAlignment="1">
      <alignment horizontal="center"/>
    </xf>
    <xf numFmtId="0" fontId="39" fillId="26" borderId="21" xfId="0" applyFont="1" applyFill="1" applyBorder="1" applyAlignment="1">
      <alignment horizontal="center" vertical="center"/>
    </xf>
    <xf numFmtId="0" fontId="39" fillId="26" borderId="23" xfId="0" applyFont="1" applyFill="1" applyBorder="1" applyAlignment="1">
      <alignment horizontal="center" vertical="center"/>
    </xf>
    <xf numFmtId="0" fontId="39" fillId="26" borderId="19" xfId="0" applyFont="1" applyFill="1" applyBorder="1" applyAlignment="1">
      <alignment horizontal="center" vertical="center"/>
    </xf>
    <xf numFmtId="0" fontId="39" fillId="26" borderId="24" xfId="0" applyFont="1" applyFill="1" applyBorder="1" applyAlignment="1">
      <alignment horizontal="center" vertical="center" wrapText="1"/>
    </xf>
    <xf numFmtId="10" fontId="40" fillId="0" borderId="0" xfId="341" applyNumberFormat="1" applyFont="1" applyFill="1" applyBorder="1" applyAlignment="1" applyProtection="1">
      <alignment horizontal="center" vertical="center"/>
    </xf>
    <xf numFmtId="10" fontId="40" fillId="0" borderId="29" xfId="341" applyNumberFormat="1" applyFont="1" applyFill="1" applyBorder="1" applyAlignment="1" applyProtection="1">
      <alignment horizontal="center" vertical="center"/>
    </xf>
    <xf numFmtId="0" fontId="39" fillId="26" borderId="15" xfId="0" applyFont="1" applyFill="1" applyBorder="1" applyAlignment="1">
      <alignment horizontal="center" vertical="center" wrapText="1"/>
    </xf>
    <xf numFmtId="0" fontId="39" fillId="26" borderId="14" xfId="0" applyFont="1" applyFill="1" applyBorder="1" applyAlignment="1">
      <alignment horizontal="center" vertical="center" wrapText="1"/>
    </xf>
    <xf numFmtId="0" fontId="52" fillId="0" borderId="0" xfId="0" applyFont="1" applyAlignment="1">
      <alignment horizontal="justify" vertical="center" wrapText="1"/>
    </xf>
    <xf numFmtId="0" fontId="55" fillId="0" borderId="0" xfId="0" applyFont="1" applyAlignment="1">
      <alignment horizontal="justify" vertical="center" wrapText="1"/>
    </xf>
    <xf numFmtId="0" fontId="52" fillId="24" borderId="0" xfId="0" applyFont="1" applyFill="1" applyAlignment="1">
      <alignment horizontal="justify" vertical="center" wrapText="1"/>
    </xf>
    <xf numFmtId="0" fontId="39" fillId="26" borderId="25" xfId="0" applyFont="1" applyFill="1" applyBorder="1" applyAlignment="1">
      <alignment horizontal="center" vertical="center"/>
    </xf>
    <xf numFmtId="0" fontId="39" fillId="26" borderId="26" xfId="0" applyFont="1" applyFill="1" applyBorder="1" applyAlignment="1">
      <alignment horizontal="center" vertical="center"/>
    </xf>
    <xf numFmtId="0" fontId="44" fillId="26" borderId="22" xfId="0" applyFont="1" applyFill="1" applyBorder="1" applyAlignment="1">
      <alignment horizontal="center" vertical="center" wrapText="1"/>
    </xf>
    <xf numFmtId="0" fontId="44" fillId="26" borderId="11" xfId="0" applyFont="1" applyFill="1" applyBorder="1" applyAlignment="1">
      <alignment horizontal="center" vertical="center" wrapText="1"/>
    </xf>
    <xf numFmtId="0" fontId="39" fillId="0" borderId="0" xfId="0" applyFont="1" applyAlignment="1">
      <alignment horizontal="center"/>
    </xf>
    <xf numFmtId="0" fontId="68" fillId="0" borderId="24" xfId="0" applyFont="1" applyBorder="1" applyAlignment="1">
      <alignment horizontal="center" vertical="center"/>
    </xf>
    <xf numFmtId="10" fontId="40" fillId="0" borderId="0" xfId="184" applyNumberFormat="1" applyFont="1" applyFill="1" applyBorder="1" applyAlignment="1" applyProtection="1">
      <alignment horizontal="center" vertical="center"/>
    </xf>
    <xf numFmtId="14" fontId="39" fillId="24" borderId="0" xfId="0" applyNumberFormat="1" applyFont="1" applyFill="1" applyAlignment="1">
      <alignment horizontal="center"/>
    </xf>
    <xf numFmtId="10" fontId="40" fillId="0" borderId="0" xfId="341" applyNumberFormat="1" applyFont="1" applyAlignment="1" applyProtection="1">
      <alignment horizontal="center" vertical="center"/>
    </xf>
  </cellXfs>
  <cellStyles count="41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6"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7"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28"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29"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0"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1"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2"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3"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4"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5"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6"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7"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38"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39"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0"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1"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2"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3"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4"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5"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6"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7" xr:uid="{00000000-0005-0000-0000-000087000000}"/>
    <cellStyle name="Check Cell" xfId="115" xr:uid="{00000000-0005-0000-0000-000088000000}"/>
    <cellStyle name="Encabezado 1" xfId="202"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48"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49"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0"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1"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2"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3"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4"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5" xr:uid="{00000000-0005-0000-0000-0000B1000000}"/>
    <cellStyle name="Euro" xfId="148" xr:uid="{00000000-0005-0000-0000-0000B2000000}"/>
    <cellStyle name="Euro 2" xfId="149" xr:uid="{00000000-0005-0000-0000-0000B3000000}"/>
    <cellStyle name="Euro 3" xfId="275" xr:uid="{00000000-0005-0000-0000-0000B4000000}"/>
    <cellStyle name="Euro 3 2" xfId="370" xr:uid="{00000000-0005-0000-0000-0000B5000000}"/>
    <cellStyle name="Euro 4" xfId="303"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415" builtinId="8"/>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6" xr:uid="{00000000-0005-0000-0000-0000C1000000}"/>
    <cellStyle name="Input" xfId="160" xr:uid="{00000000-0005-0000-0000-0000C2000000}"/>
    <cellStyle name="Linked Cell" xfId="161" xr:uid="{00000000-0005-0000-0000-0000C3000000}"/>
    <cellStyle name="Millares 2" xfId="162" xr:uid="{00000000-0005-0000-0000-0000C5000000}"/>
    <cellStyle name="Millares 2 10" xfId="276" xr:uid="{00000000-0005-0000-0000-0000C6000000}"/>
    <cellStyle name="Millares 2 10 2" xfId="306" xr:uid="{00000000-0005-0000-0000-0000C7000000}"/>
    <cellStyle name="Millares 2 11" xfId="277" xr:uid="{00000000-0005-0000-0000-0000C8000000}"/>
    <cellStyle name="Millares 2 11 2" xfId="307" xr:uid="{00000000-0005-0000-0000-0000C9000000}"/>
    <cellStyle name="Millares 2 12" xfId="278" xr:uid="{00000000-0005-0000-0000-0000CA000000}"/>
    <cellStyle name="Millares 2 12 2" xfId="308" xr:uid="{00000000-0005-0000-0000-0000CB000000}"/>
    <cellStyle name="Millares 2 13" xfId="305" xr:uid="{00000000-0005-0000-0000-0000CC000000}"/>
    <cellStyle name="Millares 2 2" xfId="279" xr:uid="{00000000-0005-0000-0000-0000CD000000}"/>
    <cellStyle name="Millares 2 2 2" xfId="309" xr:uid="{00000000-0005-0000-0000-0000CE000000}"/>
    <cellStyle name="Millares 2 3" xfId="280" xr:uid="{00000000-0005-0000-0000-0000CF000000}"/>
    <cellStyle name="Millares 2 3 2" xfId="310" xr:uid="{00000000-0005-0000-0000-0000D0000000}"/>
    <cellStyle name="Millares 2 4" xfId="281" xr:uid="{00000000-0005-0000-0000-0000D1000000}"/>
    <cellStyle name="Millares 2 4 2" xfId="311" xr:uid="{00000000-0005-0000-0000-0000D2000000}"/>
    <cellStyle name="Millares 2 5" xfId="282" xr:uid="{00000000-0005-0000-0000-0000D3000000}"/>
    <cellStyle name="Millares 2 5 2" xfId="312" xr:uid="{00000000-0005-0000-0000-0000D4000000}"/>
    <cellStyle name="Millares 2 6" xfId="283" xr:uid="{00000000-0005-0000-0000-0000D5000000}"/>
    <cellStyle name="Millares 2 6 2" xfId="313" xr:uid="{00000000-0005-0000-0000-0000D6000000}"/>
    <cellStyle name="Millares 2 7" xfId="284" xr:uid="{00000000-0005-0000-0000-0000D7000000}"/>
    <cellStyle name="Millares 2 7 2" xfId="314" xr:uid="{00000000-0005-0000-0000-0000D8000000}"/>
    <cellStyle name="Millares 2 8" xfId="285" xr:uid="{00000000-0005-0000-0000-0000D9000000}"/>
    <cellStyle name="Millares 2 8 2" xfId="315" xr:uid="{00000000-0005-0000-0000-0000DA000000}"/>
    <cellStyle name="Millares 2 9" xfId="286" xr:uid="{00000000-0005-0000-0000-0000DB000000}"/>
    <cellStyle name="Millares 2 9 2" xfId="316" xr:uid="{00000000-0005-0000-0000-0000DC000000}"/>
    <cellStyle name="Millares 3" xfId="163" xr:uid="{00000000-0005-0000-0000-0000DD000000}"/>
    <cellStyle name="Millares 3 2" xfId="317" xr:uid="{00000000-0005-0000-0000-0000DE000000}"/>
    <cellStyle name="Millares 4" xfId="164" xr:uid="{00000000-0005-0000-0000-0000DF000000}"/>
    <cellStyle name="Millares 4 2" xfId="344" xr:uid="{00000000-0005-0000-0000-0000E0000000}"/>
    <cellStyle name="Millares 4 2 2" xfId="376" xr:uid="{00000000-0005-0000-0000-0000E1000000}"/>
    <cellStyle name="Millares 4 2 2 2" xfId="407" xr:uid="{00000000-0005-0000-0000-0000E2000000}"/>
    <cellStyle name="Millares 4 2 3" xfId="392" xr:uid="{00000000-0005-0000-0000-0000E3000000}"/>
    <cellStyle name="Millares 4 3" xfId="349" xr:uid="{00000000-0005-0000-0000-0000E4000000}"/>
    <cellStyle name="Millares 5" xfId="257" xr:uid="{00000000-0005-0000-0000-0000E5000000}"/>
    <cellStyle name="Millares 5 2" xfId="337" xr:uid="{00000000-0005-0000-0000-0000E6000000}"/>
    <cellStyle name="Millares 6" xfId="223" xr:uid="{00000000-0005-0000-0000-0000E7000000}"/>
    <cellStyle name="Millares 6 2" xfId="346" xr:uid="{00000000-0005-0000-0000-0000E8000000}"/>
    <cellStyle name="Millares 6 2 2" xfId="378" xr:uid="{00000000-0005-0000-0000-0000E9000000}"/>
    <cellStyle name="Millares 6 2 2 2" xfId="409" xr:uid="{00000000-0005-0000-0000-0000EA000000}"/>
    <cellStyle name="Millares 6 2 3" xfId="394" xr:uid="{00000000-0005-0000-0000-0000EB000000}"/>
    <cellStyle name="Millares 6 3" xfId="360" xr:uid="{00000000-0005-0000-0000-0000EC000000}"/>
    <cellStyle name="Millares 6 3 2" xfId="397" xr:uid="{00000000-0005-0000-0000-0000ED000000}"/>
    <cellStyle name="Millares 6 4" xfId="382" xr:uid="{00000000-0005-0000-0000-0000EE000000}"/>
    <cellStyle name="Millares 7" xfId="273" xr:uid="{00000000-0005-0000-0000-0000EF000000}"/>
    <cellStyle name="Millares 7 2" xfId="368" xr:uid="{00000000-0005-0000-0000-0000F0000000}"/>
    <cellStyle name="Millares 7 2 2" xfId="401" xr:uid="{00000000-0005-0000-0000-0000F1000000}"/>
    <cellStyle name="Millares 7 3" xfId="386" xr:uid="{00000000-0005-0000-0000-0000F2000000}"/>
    <cellStyle name="Millares 8" xfId="304" xr:uid="{00000000-0005-0000-0000-0000F3000000}"/>
    <cellStyle name="Millares 9" xfId="412" xr:uid="{00000000-0005-0000-0000-0000F4000000}"/>
    <cellStyle name="Moneda 2" xfId="318" xr:uid="{00000000-0005-0000-0000-0000F5000000}"/>
    <cellStyle name="Moneda 3" xfId="348" xr:uid="{00000000-0005-0000-0000-0000F6000000}"/>
    <cellStyle name="Neutral" xfId="165" builtinId="28" customBuiltin="1"/>
    <cellStyle name="Neutral 2" xfId="166" xr:uid="{00000000-0005-0000-0000-0000F8000000}"/>
    <cellStyle name="Neutral 3" xfId="167" xr:uid="{00000000-0005-0000-0000-0000F9000000}"/>
    <cellStyle name="Neutral 4" xfId="168" xr:uid="{00000000-0005-0000-0000-0000FA000000}"/>
    <cellStyle name="Neutral 5" xfId="258" xr:uid="{00000000-0005-0000-0000-0000FB000000}"/>
    <cellStyle name="Normal" xfId="0" builtinId="0"/>
    <cellStyle name="Normal 10" xfId="411" xr:uid="{00000000-0005-0000-0000-0000FD000000}"/>
    <cellStyle name="Normal 11" xfId="413" xr:uid="{00000000-0005-0000-0000-0000FE000000}"/>
    <cellStyle name="Normal 2" xfId="169" xr:uid="{00000000-0005-0000-0000-0000FF000000}"/>
    <cellStyle name="Normal 2 2" xfId="170" xr:uid="{00000000-0005-0000-0000-000000010000}"/>
    <cellStyle name="Normal 2 2 2" xfId="320" xr:uid="{00000000-0005-0000-0000-000001010000}"/>
    <cellStyle name="Normal 2 3" xfId="287" xr:uid="{00000000-0005-0000-0000-000002010000}"/>
    <cellStyle name="Normal 2 3 2" xfId="321" xr:uid="{00000000-0005-0000-0000-000003010000}"/>
    <cellStyle name="Normal 2 4" xfId="319" xr:uid="{00000000-0005-0000-0000-000004010000}"/>
    <cellStyle name="Normal 3" xfId="225" xr:uid="{00000000-0005-0000-0000-000005010000}"/>
    <cellStyle name="Normal 3 2" xfId="171" xr:uid="{00000000-0005-0000-0000-000006010000}"/>
    <cellStyle name="Normal 3 2 2" xfId="342" xr:uid="{00000000-0005-0000-0000-000007010000}"/>
    <cellStyle name="Normal 3 3" xfId="288" xr:uid="{00000000-0005-0000-0000-000008010000}"/>
    <cellStyle name="Normal 3 3 2" xfId="340" xr:uid="{00000000-0005-0000-0000-000009010000}"/>
    <cellStyle name="Normal 3 4" xfId="322" xr:uid="{00000000-0005-0000-0000-00000A010000}"/>
    <cellStyle name="Normal 3 4 2" xfId="347" xr:uid="{00000000-0005-0000-0000-00000B010000}"/>
    <cellStyle name="Normal 3 4 3" xfId="373" xr:uid="{00000000-0005-0000-0000-00000C010000}"/>
    <cellStyle name="Normal 3 4 3 2" xfId="404" xr:uid="{00000000-0005-0000-0000-00000D010000}"/>
    <cellStyle name="Normal 3 4 4" xfId="389" xr:uid="{00000000-0005-0000-0000-00000E010000}"/>
    <cellStyle name="Normal 4" xfId="172" xr:uid="{00000000-0005-0000-0000-00000F010000}"/>
    <cellStyle name="Normal 4 2" xfId="173" xr:uid="{00000000-0005-0000-0000-000010010000}"/>
    <cellStyle name="Normal 4 2 2" xfId="351" xr:uid="{00000000-0005-0000-0000-000011010000}"/>
    <cellStyle name="Normal 4 3" xfId="259" xr:uid="{00000000-0005-0000-0000-000012010000}"/>
    <cellStyle name="Normal 4 3 2" xfId="362" xr:uid="{00000000-0005-0000-0000-000013010000}"/>
    <cellStyle name="Normal 4 3 2 2" xfId="399" xr:uid="{00000000-0005-0000-0000-000014010000}"/>
    <cellStyle name="Normal 4 3 3" xfId="384" xr:uid="{00000000-0005-0000-0000-000015010000}"/>
    <cellStyle name="Normal 4 4" xfId="289" xr:uid="{00000000-0005-0000-0000-000016010000}"/>
    <cellStyle name="Normal 4 4 2" xfId="371" xr:uid="{00000000-0005-0000-0000-000017010000}"/>
    <cellStyle name="Normal 4 4 2 2" xfId="403" xr:uid="{00000000-0005-0000-0000-000018010000}"/>
    <cellStyle name="Normal 4 4 3" xfId="388" xr:uid="{00000000-0005-0000-0000-000019010000}"/>
    <cellStyle name="Normal 4 5" xfId="323" xr:uid="{00000000-0005-0000-0000-00001A010000}"/>
    <cellStyle name="Normal 4 6" xfId="339" xr:uid="{00000000-0005-0000-0000-00001B010000}"/>
    <cellStyle name="Normal 4 6 2" xfId="374" xr:uid="{00000000-0005-0000-0000-00001C010000}"/>
    <cellStyle name="Normal 4 6 2 2" xfId="405" xr:uid="{00000000-0005-0000-0000-00001D010000}"/>
    <cellStyle name="Normal 4 6 3" xfId="390" xr:uid="{00000000-0005-0000-0000-00001E010000}"/>
    <cellStyle name="Normal 4 7" xfId="350" xr:uid="{00000000-0005-0000-0000-00001F010000}"/>
    <cellStyle name="Normal 4 7 2" xfId="395" xr:uid="{00000000-0005-0000-0000-000020010000}"/>
    <cellStyle name="Normal 4 8" xfId="380" xr:uid="{00000000-0005-0000-0000-000021010000}"/>
    <cellStyle name="Normal 5" xfId="174" xr:uid="{00000000-0005-0000-0000-000022010000}"/>
    <cellStyle name="Normal 5 2" xfId="260" xr:uid="{00000000-0005-0000-0000-000023010000}"/>
    <cellStyle name="Normal 5 2 2" xfId="363" xr:uid="{00000000-0005-0000-0000-000024010000}"/>
    <cellStyle name="Normal 6" xfId="222" xr:uid="{00000000-0005-0000-0000-000025010000}"/>
    <cellStyle name="Normal 6 2" xfId="343" xr:uid="{00000000-0005-0000-0000-000026010000}"/>
    <cellStyle name="Normal 6 2 2" xfId="375" xr:uid="{00000000-0005-0000-0000-000027010000}"/>
    <cellStyle name="Normal 6 2 2 2" xfId="406" xr:uid="{00000000-0005-0000-0000-000028010000}"/>
    <cellStyle name="Normal 6 2 3" xfId="391" xr:uid="{00000000-0005-0000-0000-000029010000}"/>
    <cellStyle name="Normal 6 3" xfId="359" xr:uid="{00000000-0005-0000-0000-00002A010000}"/>
    <cellStyle name="Normal 6 3 2" xfId="396" xr:uid="{00000000-0005-0000-0000-00002B010000}"/>
    <cellStyle name="Normal 6 4" xfId="381" xr:uid="{00000000-0005-0000-0000-00002C010000}"/>
    <cellStyle name="Normal 7" xfId="272" xr:uid="{00000000-0005-0000-0000-00002D010000}"/>
    <cellStyle name="Normal 7 2" xfId="345" xr:uid="{00000000-0005-0000-0000-00002E010000}"/>
    <cellStyle name="Normal 7 2 2" xfId="377" xr:uid="{00000000-0005-0000-0000-00002F010000}"/>
    <cellStyle name="Normal 7 2 2 2" xfId="408" xr:uid="{00000000-0005-0000-0000-000030010000}"/>
    <cellStyle name="Normal 7 2 3" xfId="393" xr:uid="{00000000-0005-0000-0000-000031010000}"/>
    <cellStyle name="Normal 7 3" xfId="367" xr:uid="{00000000-0005-0000-0000-000032010000}"/>
    <cellStyle name="Normal 7 3 2" xfId="400" xr:uid="{00000000-0005-0000-0000-000033010000}"/>
    <cellStyle name="Normal 7 4" xfId="385" xr:uid="{00000000-0005-0000-0000-000034010000}"/>
    <cellStyle name="Normal 8" xfId="302" xr:uid="{00000000-0005-0000-0000-000035010000}"/>
    <cellStyle name="Normal 8 2" xfId="372" xr:uid="{00000000-0005-0000-0000-000036010000}"/>
    <cellStyle name="Normal 9" xfId="379" xr:uid="{00000000-0005-0000-0000-000037010000}"/>
    <cellStyle name="Normal 9 2" xfId="410" xr:uid="{00000000-0005-0000-0000-000038010000}"/>
    <cellStyle name="Normal_Hoja1" xfId="414" xr:uid="{00000000-0005-0000-0000-000039010000}"/>
    <cellStyle name="Normal_prestmos dispon x acreedor" xfId="175" xr:uid="{00000000-0005-0000-0000-00003A010000}"/>
    <cellStyle name="Notas" xfId="176" builtinId="10" customBuiltin="1"/>
    <cellStyle name="Notas 2" xfId="177" xr:uid="{00000000-0005-0000-0000-00003C010000}"/>
    <cellStyle name="Notas 2 2" xfId="352" xr:uid="{00000000-0005-0000-0000-00003D010000}"/>
    <cellStyle name="Notas 3" xfId="178" xr:uid="{00000000-0005-0000-0000-00003E010000}"/>
    <cellStyle name="Notas 3 2" xfId="353" xr:uid="{00000000-0005-0000-0000-00003F010000}"/>
    <cellStyle name="Notas 4" xfId="179" xr:uid="{00000000-0005-0000-0000-000040010000}"/>
    <cellStyle name="Notas 4 2" xfId="354" xr:uid="{00000000-0005-0000-0000-000041010000}"/>
    <cellStyle name="Notas 5" xfId="180" xr:uid="{00000000-0005-0000-0000-000042010000}"/>
    <cellStyle name="Notas 5 2" xfId="355" xr:uid="{00000000-0005-0000-0000-000043010000}"/>
    <cellStyle name="Notas 6" xfId="261" xr:uid="{00000000-0005-0000-0000-000044010000}"/>
    <cellStyle name="Notas 6 2" xfId="271" xr:uid="{00000000-0005-0000-0000-000045010000}"/>
    <cellStyle name="Notas 6 2 2" xfId="366" xr:uid="{00000000-0005-0000-0000-000046010000}"/>
    <cellStyle name="Notas 6 3" xfId="364" xr:uid="{00000000-0005-0000-0000-000047010000}"/>
    <cellStyle name="Note" xfId="181" xr:uid="{00000000-0005-0000-0000-000048010000}"/>
    <cellStyle name="Note 2" xfId="182" xr:uid="{00000000-0005-0000-0000-000049010000}"/>
    <cellStyle name="Note 2 2" xfId="356" xr:uid="{00000000-0005-0000-0000-00004A010000}"/>
    <cellStyle name="Output" xfId="183" xr:uid="{00000000-0005-0000-0000-00004B010000}"/>
    <cellStyle name="Porcentaje" xfId="184" builtinId="5"/>
    <cellStyle name="Porcentaje 2" xfId="341" xr:uid="{00000000-0005-0000-0000-00004D010000}"/>
    <cellStyle name="Porcentaje 3" xfId="338" xr:uid="{00000000-0005-0000-0000-00004E010000}"/>
    <cellStyle name="Porcentual 2" xfId="185" xr:uid="{00000000-0005-0000-0000-00004F010000}"/>
    <cellStyle name="Porcentual 2 10" xfId="290" xr:uid="{00000000-0005-0000-0000-000050010000}"/>
    <cellStyle name="Porcentual 2 10 2" xfId="326" xr:uid="{00000000-0005-0000-0000-000051010000}"/>
    <cellStyle name="Porcentual 2 11" xfId="291" xr:uid="{00000000-0005-0000-0000-000052010000}"/>
    <cellStyle name="Porcentual 2 11 2" xfId="327" xr:uid="{00000000-0005-0000-0000-000053010000}"/>
    <cellStyle name="Porcentual 2 12" xfId="292" xr:uid="{00000000-0005-0000-0000-000054010000}"/>
    <cellStyle name="Porcentual 2 12 2" xfId="328" xr:uid="{00000000-0005-0000-0000-000055010000}"/>
    <cellStyle name="Porcentual 2 13" xfId="325" xr:uid="{00000000-0005-0000-0000-000056010000}"/>
    <cellStyle name="Porcentual 2 2" xfId="293" xr:uid="{00000000-0005-0000-0000-000057010000}"/>
    <cellStyle name="Porcentual 2 2 2" xfId="329" xr:uid="{00000000-0005-0000-0000-000058010000}"/>
    <cellStyle name="Porcentual 2 3" xfId="294" xr:uid="{00000000-0005-0000-0000-000059010000}"/>
    <cellStyle name="Porcentual 2 3 2" xfId="330" xr:uid="{00000000-0005-0000-0000-00005A010000}"/>
    <cellStyle name="Porcentual 2 4" xfId="295" xr:uid="{00000000-0005-0000-0000-00005B010000}"/>
    <cellStyle name="Porcentual 2 4 2" xfId="331" xr:uid="{00000000-0005-0000-0000-00005C010000}"/>
    <cellStyle name="Porcentual 2 5" xfId="296" xr:uid="{00000000-0005-0000-0000-00005D010000}"/>
    <cellStyle name="Porcentual 2 5 2" xfId="332" xr:uid="{00000000-0005-0000-0000-00005E010000}"/>
    <cellStyle name="Porcentual 2 6" xfId="297" xr:uid="{00000000-0005-0000-0000-00005F010000}"/>
    <cellStyle name="Porcentual 2 6 2" xfId="333" xr:uid="{00000000-0005-0000-0000-000060010000}"/>
    <cellStyle name="Porcentual 2 7" xfId="298" xr:uid="{00000000-0005-0000-0000-000061010000}"/>
    <cellStyle name="Porcentual 2 7 2" xfId="334" xr:uid="{00000000-0005-0000-0000-000062010000}"/>
    <cellStyle name="Porcentual 2 8" xfId="299" xr:uid="{00000000-0005-0000-0000-000063010000}"/>
    <cellStyle name="Porcentual 2 8 2" xfId="335" xr:uid="{00000000-0005-0000-0000-000064010000}"/>
    <cellStyle name="Porcentual 2 9" xfId="300" xr:uid="{00000000-0005-0000-0000-000065010000}"/>
    <cellStyle name="Porcentual 2 9 2" xfId="336" xr:uid="{00000000-0005-0000-0000-000066010000}"/>
    <cellStyle name="Porcentual 3" xfId="186" xr:uid="{00000000-0005-0000-0000-000067010000}"/>
    <cellStyle name="Porcentual 3 2" xfId="301" xr:uid="{00000000-0005-0000-0000-000068010000}"/>
    <cellStyle name="Porcentual 3 3" xfId="357" xr:uid="{00000000-0005-0000-0000-000069010000}"/>
    <cellStyle name="Porcentual 4" xfId="187" xr:uid="{00000000-0005-0000-0000-00006A010000}"/>
    <cellStyle name="Porcentual 4 2" xfId="358" xr:uid="{00000000-0005-0000-0000-00006B010000}"/>
    <cellStyle name="Porcentual 5" xfId="262" xr:uid="{00000000-0005-0000-0000-00006C010000}"/>
    <cellStyle name="Porcentual 5 2" xfId="365" xr:uid="{00000000-0005-0000-0000-00006D010000}"/>
    <cellStyle name="Porcentual 6" xfId="224" xr:uid="{00000000-0005-0000-0000-00006E010000}"/>
    <cellStyle name="Porcentual 6 2" xfId="361" xr:uid="{00000000-0005-0000-0000-00006F010000}"/>
    <cellStyle name="Porcentual 6 2 2" xfId="398" xr:uid="{00000000-0005-0000-0000-000070010000}"/>
    <cellStyle name="Porcentual 6 3" xfId="383" xr:uid="{00000000-0005-0000-0000-000071010000}"/>
    <cellStyle name="Porcentual 7" xfId="274" xr:uid="{00000000-0005-0000-0000-000072010000}"/>
    <cellStyle name="Porcentual 7 2" xfId="369" xr:uid="{00000000-0005-0000-0000-000073010000}"/>
    <cellStyle name="Porcentual 7 2 2" xfId="402" xr:uid="{00000000-0005-0000-0000-000074010000}"/>
    <cellStyle name="Porcentual 7 3" xfId="387" xr:uid="{00000000-0005-0000-0000-000075010000}"/>
    <cellStyle name="Porcentual 8" xfId="324" xr:uid="{00000000-0005-0000-0000-000076010000}"/>
    <cellStyle name="Salida" xfId="188" builtinId="21" customBuiltin="1"/>
    <cellStyle name="Salida 2" xfId="189" xr:uid="{00000000-0005-0000-0000-000078010000}"/>
    <cellStyle name="Salida 3" xfId="190" xr:uid="{00000000-0005-0000-0000-000079010000}"/>
    <cellStyle name="Salida 4" xfId="191" xr:uid="{00000000-0005-0000-0000-00007A010000}"/>
    <cellStyle name="Salida 5" xfId="263" xr:uid="{00000000-0005-0000-0000-00007B010000}"/>
    <cellStyle name="Texto de advertencia" xfId="192" builtinId="11" customBuiltin="1"/>
    <cellStyle name="Texto de advertencia 2" xfId="193" xr:uid="{00000000-0005-0000-0000-00007D010000}"/>
    <cellStyle name="Texto de advertencia 3" xfId="194" xr:uid="{00000000-0005-0000-0000-00007E010000}"/>
    <cellStyle name="Texto de advertencia 4" xfId="195" xr:uid="{00000000-0005-0000-0000-00007F010000}"/>
    <cellStyle name="Texto de advertencia 5" xfId="264" xr:uid="{00000000-0005-0000-0000-000080010000}"/>
    <cellStyle name="Texto explicativo" xfId="196" builtinId="53" customBuiltin="1"/>
    <cellStyle name="Texto explicativo 2" xfId="197" xr:uid="{00000000-0005-0000-0000-000082010000}"/>
    <cellStyle name="Texto explicativo 3" xfId="198" xr:uid="{00000000-0005-0000-0000-000083010000}"/>
    <cellStyle name="Texto explicativo 4" xfId="199" xr:uid="{00000000-0005-0000-0000-000084010000}"/>
    <cellStyle name="Texto explicativo 5" xfId="265" xr:uid="{00000000-0005-0000-0000-000085010000}"/>
    <cellStyle name="Title" xfId="200" xr:uid="{00000000-0005-0000-0000-000086010000}"/>
    <cellStyle name="Título" xfId="201" builtinId="15" customBuiltin="1"/>
    <cellStyle name="Título 1 2" xfId="203" xr:uid="{00000000-0005-0000-0000-000088010000}"/>
    <cellStyle name="Título 1 3" xfId="204" xr:uid="{00000000-0005-0000-0000-000089010000}"/>
    <cellStyle name="Título 1 4" xfId="205" xr:uid="{00000000-0005-0000-0000-00008A010000}"/>
    <cellStyle name="Título 1 5" xfId="267" xr:uid="{00000000-0005-0000-0000-00008B010000}"/>
    <cellStyle name="Título 2" xfId="206" builtinId="17" customBuiltin="1"/>
    <cellStyle name="Título 2 2" xfId="207" xr:uid="{00000000-0005-0000-0000-00008D010000}"/>
    <cellStyle name="Título 2 3" xfId="208" xr:uid="{00000000-0005-0000-0000-00008E010000}"/>
    <cellStyle name="Título 2 4" xfId="209" xr:uid="{00000000-0005-0000-0000-00008F010000}"/>
    <cellStyle name="Título 2 5" xfId="268" xr:uid="{00000000-0005-0000-0000-000090010000}"/>
    <cellStyle name="Título 3" xfId="210" builtinId="18" customBuiltin="1"/>
    <cellStyle name="Título 3 2" xfId="211" xr:uid="{00000000-0005-0000-0000-000092010000}"/>
    <cellStyle name="Título 3 3" xfId="212" xr:uid="{00000000-0005-0000-0000-000093010000}"/>
    <cellStyle name="Título 3 4" xfId="213" xr:uid="{00000000-0005-0000-0000-000094010000}"/>
    <cellStyle name="Título 3 5" xfId="269" xr:uid="{00000000-0005-0000-0000-000095010000}"/>
    <cellStyle name="Título 4" xfId="214" xr:uid="{00000000-0005-0000-0000-000096010000}"/>
    <cellStyle name="Título 5" xfId="215" xr:uid="{00000000-0005-0000-0000-000097010000}"/>
    <cellStyle name="Título 6" xfId="216" xr:uid="{00000000-0005-0000-0000-000098010000}"/>
    <cellStyle name="Título 7" xfId="266" xr:uid="{00000000-0005-0000-0000-000099010000}"/>
    <cellStyle name="Total" xfId="217" builtinId="25" customBuiltin="1"/>
    <cellStyle name="Total 2" xfId="218" xr:uid="{00000000-0005-0000-0000-00009B010000}"/>
    <cellStyle name="Total 3" xfId="219" xr:uid="{00000000-0005-0000-0000-00009C010000}"/>
    <cellStyle name="Total 4" xfId="220" xr:uid="{00000000-0005-0000-0000-00009D010000}"/>
    <cellStyle name="Total 5" xfId="270" xr:uid="{00000000-0005-0000-0000-00009E010000}"/>
    <cellStyle name="Warning Text" xfId="221" xr:uid="{00000000-0005-0000-0000-00009F010000}"/>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15</xdr:col>
      <xdr:colOff>143935</xdr:colOff>
      <xdr:row>0</xdr:row>
      <xdr:rowOff>63501</xdr:rowOff>
    </xdr:from>
    <xdr:to>
      <xdr:col>16</xdr:col>
      <xdr:colOff>210609</xdr:colOff>
      <xdr:row>2</xdr:row>
      <xdr:rowOff>542559</xdr:rowOff>
    </xdr:to>
    <xdr:pic>
      <xdr:nvPicPr>
        <xdr:cNvPr id="5" name="WordPictureWatermark90971338">
          <a:extLst>
            <a:ext uri="{FF2B5EF4-FFF2-40B4-BE49-F238E27FC236}">
              <a16:creationId xmlns:a16="http://schemas.microsoft.com/office/drawing/2014/main" id="{7AF28E4C-4BFD-49AF-89D0-8723101FBCA2}"/>
            </a:ext>
          </a:extLst>
        </xdr:cNvPr>
        <xdr:cNvPicPr>
          <a:picLocks noChangeAspect="1" noChangeArrowheads="1"/>
        </xdr:cNvPicPr>
      </xdr:nvPicPr>
      <xdr:blipFill>
        <a:blip xmlns:r="http://schemas.openxmlformats.org/officeDocument/2006/relationships" r:embed="rId1"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3542435" y="63501"/>
          <a:ext cx="849841" cy="83889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87630</xdr:colOff>
      <xdr:row>0</xdr:row>
      <xdr:rowOff>0</xdr:rowOff>
    </xdr:from>
    <xdr:to>
      <xdr:col>5</xdr:col>
      <xdr:colOff>60839</xdr:colOff>
      <xdr:row>2</xdr:row>
      <xdr:rowOff>425239</xdr:rowOff>
    </xdr:to>
    <xdr:pic>
      <xdr:nvPicPr>
        <xdr:cNvPr id="2" name="Imagen 1" descr="Texto&#10;&#10;Descripción generada automáticamente con confianza baja">
          <a:extLst>
            <a:ext uri="{FF2B5EF4-FFF2-40B4-BE49-F238E27FC236}">
              <a16:creationId xmlns:a16="http://schemas.microsoft.com/office/drawing/2014/main" id="{5FABD7F9-34A4-DF72-9056-2137C08975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 y="0"/>
          <a:ext cx="4104519" cy="783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7</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xdr:from>
      <xdr:col>10</xdr:col>
      <xdr:colOff>1150894</xdr:colOff>
      <xdr:row>0</xdr:row>
      <xdr:rowOff>60113</xdr:rowOff>
    </xdr:from>
    <xdr:to>
      <xdr:col>11</xdr:col>
      <xdr:colOff>1115483</xdr:colOff>
      <xdr:row>6</xdr:row>
      <xdr:rowOff>10583</xdr:rowOff>
    </xdr:to>
    <xdr:pic>
      <xdr:nvPicPr>
        <xdr:cNvPr id="3" name="WordPictureWatermark90971338">
          <a:extLst>
            <a:ext uri="{FF2B5EF4-FFF2-40B4-BE49-F238E27FC236}">
              <a16:creationId xmlns:a16="http://schemas.microsoft.com/office/drawing/2014/main" id="{5984035C-0C85-498B-B752-162EAB29F8AE}"/>
            </a:ext>
          </a:extLst>
        </xdr:cNvPr>
        <xdr:cNvPicPr>
          <a:picLocks noChangeAspect="1" noChangeArrowheads="1"/>
        </xdr:cNvPicPr>
      </xdr:nvPicPr>
      <xdr:blipFill>
        <a:blip xmlns:r="http://schemas.openxmlformats.org/officeDocument/2006/relationships" r:embed="rId2"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8306477" y="60113"/>
          <a:ext cx="1224006" cy="881803"/>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2040709</xdr:colOff>
      <xdr:row>5</xdr:row>
      <xdr:rowOff>97609</xdr:rowOff>
    </xdr:to>
    <xdr:pic>
      <xdr:nvPicPr>
        <xdr:cNvPr id="4" name="Imagen 3" descr="Texto&#10;&#10;Descripción generada automáticamente con confianza baja">
          <a:extLst>
            <a:ext uri="{FF2B5EF4-FFF2-40B4-BE49-F238E27FC236}">
              <a16:creationId xmlns:a16="http://schemas.microsoft.com/office/drawing/2014/main" id="{7521AF68-F259-4313-CDE5-ECF3180460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4752340" cy="908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9682751" name="Picture 1" descr="mhlogo[1]">
          <a:extLst>
            <a:ext uri="{FF2B5EF4-FFF2-40B4-BE49-F238E27FC236}">
              <a16:creationId xmlns:a16="http://schemas.microsoft.com/office/drawing/2014/main" id="{00000000-0008-0000-01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1</xdr:row>
      <xdr:rowOff>57150</xdr:rowOff>
    </xdr:from>
    <xdr:to>
      <xdr:col>1</xdr:col>
      <xdr:colOff>0</xdr:colOff>
      <xdr:row>1</xdr:row>
      <xdr:rowOff>57150</xdr:rowOff>
    </xdr:to>
    <xdr:pic>
      <xdr:nvPicPr>
        <xdr:cNvPr id="19682752" name="Picture 4011" descr="C:\Documents and Settings\acunaaw\Configuración local\Temp\Dibujo.GIF">
          <a:extLst>
            <a:ext uri="{FF2B5EF4-FFF2-40B4-BE49-F238E27FC236}">
              <a16:creationId xmlns:a16="http://schemas.microsoft.com/office/drawing/2014/main" id="{00000000-0008-0000-0100-0000C055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7150"/>
          <a:ext cx="1390650" cy="0"/>
        </a:xfrm>
        <a:prstGeom prst="rect">
          <a:avLst/>
        </a:prstGeom>
        <a:noFill/>
        <a:ln w="9525">
          <a:noFill/>
          <a:miter lim="800000"/>
          <a:headEnd/>
          <a:tailEnd/>
        </a:ln>
      </xdr:spPr>
    </xdr:pic>
    <xdr:clientData/>
  </xdr:twoCellAnchor>
  <xdr:twoCellAnchor editAs="oneCell">
    <xdr:from>
      <xdr:col>8</xdr:col>
      <xdr:colOff>0</xdr:colOff>
      <xdr:row>1</xdr:row>
      <xdr:rowOff>28575</xdr:rowOff>
    </xdr:from>
    <xdr:to>
      <xdr:col>8</xdr:col>
      <xdr:colOff>778298</xdr:colOff>
      <xdr:row>1</xdr:row>
      <xdr:rowOff>28575</xdr:rowOff>
    </xdr:to>
    <xdr:pic>
      <xdr:nvPicPr>
        <xdr:cNvPr id="19682753" name="0 Imagen" descr="Logo DCP2.PNG">
          <a:extLst>
            <a:ext uri="{FF2B5EF4-FFF2-40B4-BE49-F238E27FC236}">
              <a16:creationId xmlns:a16="http://schemas.microsoft.com/office/drawing/2014/main" id="{00000000-0008-0000-0100-0000C1552C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449800" y="28575"/>
          <a:ext cx="857250" cy="0"/>
        </a:xfrm>
        <a:prstGeom prst="rect">
          <a:avLst/>
        </a:prstGeom>
        <a:noFill/>
        <a:ln w="9525">
          <a:noFill/>
          <a:miter lim="800000"/>
          <a:headEnd/>
          <a:tailEnd/>
        </a:ln>
      </xdr:spPr>
    </xdr:pic>
    <xdr:clientData/>
  </xdr:twoCellAnchor>
  <xdr:twoCellAnchor>
    <xdr:from>
      <xdr:col>11</xdr:col>
      <xdr:colOff>420914</xdr:colOff>
      <xdr:row>0</xdr:row>
      <xdr:rowOff>0</xdr:rowOff>
    </xdr:from>
    <xdr:to>
      <xdr:col>11</xdr:col>
      <xdr:colOff>1274354</xdr:colOff>
      <xdr:row>5</xdr:row>
      <xdr:rowOff>59414</xdr:rowOff>
    </xdr:to>
    <xdr:pic>
      <xdr:nvPicPr>
        <xdr:cNvPr id="3" name="WordPictureWatermark90971338">
          <a:extLst>
            <a:ext uri="{FF2B5EF4-FFF2-40B4-BE49-F238E27FC236}">
              <a16:creationId xmlns:a16="http://schemas.microsoft.com/office/drawing/2014/main" id="{14CE18CD-197F-42F2-B569-F984F478E0CD}"/>
            </a:ext>
          </a:extLst>
        </xdr:cNvPr>
        <xdr:cNvPicPr>
          <a:picLocks noChangeAspect="1" noChangeArrowheads="1"/>
        </xdr:cNvPicPr>
      </xdr:nvPicPr>
      <xdr:blipFill>
        <a:blip xmlns:r="http://schemas.openxmlformats.org/officeDocument/2006/relationships" r:embed="rId4"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8251714" y="0"/>
          <a:ext cx="853440" cy="863747"/>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2760371</xdr:colOff>
      <xdr:row>4</xdr:row>
      <xdr:rowOff>129963</xdr:rowOff>
    </xdr:to>
    <xdr:pic>
      <xdr:nvPicPr>
        <xdr:cNvPr id="4" name="Imagen 3" descr="Texto&#10;&#10;Descripción generada automáticamente con confianza baja">
          <a:extLst>
            <a:ext uri="{FF2B5EF4-FFF2-40B4-BE49-F238E27FC236}">
              <a16:creationId xmlns:a16="http://schemas.microsoft.com/office/drawing/2014/main" id="{7EB70853-4793-BE7E-186E-B61AA8CF257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4016824" cy="772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19050</xdr:colOff>
      <xdr:row>1</xdr:row>
      <xdr:rowOff>38100</xdr:rowOff>
    </xdr:from>
    <xdr:to>
      <xdr:col>10</xdr:col>
      <xdr:colOff>838200</xdr:colOff>
      <xdr:row>1</xdr:row>
      <xdr:rowOff>38100</xdr:rowOff>
    </xdr:to>
    <xdr:pic>
      <xdr:nvPicPr>
        <xdr:cNvPr id="5" name="0 Imagen" descr="Logo DCP2.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363700" y="190500"/>
          <a:ext cx="933450" cy="0"/>
        </a:xfrm>
        <a:prstGeom prst="rect">
          <a:avLst/>
        </a:prstGeom>
        <a:noFill/>
        <a:ln w="9525">
          <a:noFill/>
          <a:miter lim="800000"/>
          <a:headEnd/>
          <a:tailEnd/>
        </a:ln>
      </xdr:spPr>
    </xdr:pic>
    <xdr:clientData/>
  </xdr:twoCellAnchor>
  <xdr:twoCellAnchor editAs="oneCell">
    <xdr:from>
      <xdr:col>0</xdr:col>
      <xdr:colOff>0</xdr:colOff>
      <xdr:row>1</xdr:row>
      <xdr:rowOff>28575</xdr:rowOff>
    </xdr:from>
    <xdr:to>
      <xdr:col>0</xdr:col>
      <xdr:colOff>891540</xdr:colOff>
      <xdr:row>1</xdr:row>
      <xdr:rowOff>28575</xdr:rowOff>
    </xdr:to>
    <xdr:pic>
      <xdr:nvPicPr>
        <xdr:cNvPr id="6" name="Picture 4011" descr="C:\Documents and Settings\acunaaw\Configuración local\Temp\Dibujo.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180975"/>
          <a:ext cx="1390650" cy="0"/>
        </a:xfrm>
        <a:prstGeom prst="rect">
          <a:avLst/>
        </a:prstGeom>
        <a:noFill/>
        <a:ln w="9525">
          <a:noFill/>
          <a:miter lim="800000"/>
          <a:headEnd/>
          <a:tailEnd/>
        </a:ln>
      </xdr:spPr>
    </xdr:pic>
    <xdr:clientData/>
  </xdr:twoCellAnchor>
  <xdr:twoCellAnchor>
    <xdr:from>
      <xdr:col>10</xdr:col>
      <xdr:colOff>304800</xdr:colOff>
      <xdr:row>0</xdr:row>
      <xdr:rowOff>32657</xdr:rowOff>
    </xdr:from>
    <xdr:to>
      <xdr:col>10</xdr:col>
      <xdr:colOff>1158240</xdr:colOff>
      <xdr:row>5</xdr:row>
      <xdr:rowOff>92071</xdr:rowOff>
    </xdr:to>
    <xdr:pic>
      <xdr:nvPicPr>
        <xdr:cNvPr id="3" name="WordPictureWatermark90971338">
          <a:extLst>
            <a:ext uri="{FF2B5EF4-FFF2-40B4-BE49-F238E27FC236}">
              <a16:creationId xmlns:a16="http://schemas.microsoft.com/office/drawing/2014/main" id="{45427334-D55D-41A4-96FA-EF1C063FDF4B}"/>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5740743" y="32657"/>
          <a:ext cx="853440" cy="85407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1962574</xdr:colOff>
      <xdr:row>4</xdr:row>
      <xdr:rowOff>20121</xdr:rowOff>
    </xdr:to>
    <xdr:pic>
      <xdr:nvPicPr>
        <xdr:cNvPr id="4" name="Imagen 3" descr="Texto&#10;&#10;Descripción generada automáticamente con confianza baja">
          <a:extLst>
            <a:ext uri="{FF2B5EF4-FFF2-40B4-BE49-F238E27FC236}">
              <a16:creationId xmlns:a16="http://schemas.microsoft.com/office/drawing/2014/main" id="{971E4BDA-74E4-7239-4A18-FBB1D6230A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3926417" cy="7609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34</xdr:col>
      <xdr:colOff>817638</xdr:colOff>
      <xdr:row>0</xdr:row>
      <xdr:rowOff>0</xdr:rowOff>
    </xdr:from>
    <xdr:to>
      <xdr:col>35</xdr:col>
      <xdr:colOff>1229783</xdr:colOff>
      <xdr:row>5</xdr:row>
      <xdr:rowOff>76559</xdr:rowOff>
    </xdr:to>
    <xdr:pic>
      <xdr:nvPicPr>
        <xdr:cNvPr id="4" name="WordPictureWatermark90971338">
          <a:extLst>
            <a:ext uri="{FF2B5EF4-FFF2-40B4-BE49-F238E27FC236}">
              <a16:creationId xmlns:a16="http://schemas.microsoft.com/office/drawing/2014/main" id="{EA28A92C-09DF-44CB-A26A-06C1ADB0EDBA}"/>
            </a:ext>
          </a:extLst>
        </xdr:cNvPr>
        <xdr:cNvPicPr>
          <a:picLocks noChangeAspect="1" noChangeArrowheads="1"/>
        </xdr:cNvPicPr>
      </xdr:nvPicPr>
      <xdr:blipFill>
        <a:blip xmlns:r="http://schemas.openxmlformats.org/officeDocument/2006/relationships" r:embed="rId1"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42325471" y="0"/>
          <a:ext cx="1406979" cy="870309"/>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1734238</xdr:colOff>
      <xdr:row>4</xdr:row>
      <xdr:rowOff>133773</xdr:rowOff>
    </xdr:to>
    <xdr:pic>
      <xdr:nvPicPr>
        <xdr:cNvPr id="2" name="Imagen 1" descr="Texto&#10;&#10;Descripción generada automáticamente con confianza baja">
          <a:extLst>
            <a:ext uri="{FF2B5EF4-FFF2-40B4-BE49-F238E27FC236}">
              <a16:creationId xmlns:a16="http://schemas.microsoft.com/office/drawing/2014/main" id="{F74D5B0D-03A0-0D05-9138-AE8000A41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4051141" cy="772583"/>
        </a:xfrm>
        <a:prstGeom prst="rect">
          <a:avLst/>
        </a:prstGeom>
      </xdr:spPr>
    </xdr:pic>
    <xdr:clientData/>
  </xdr:twoCellAnchor>
  <xdr:twoCellAnchor editAs="oneCell">
    <xdr:from>
      <xdr:col>13</xdr:col>
      <xdr:colOff>10885</xdr:colOff>
      <xdr:row>66</xdr:row>
      <xdr:rowOff>32657</xdr:rowOff>
    </xdr:from>
    <xdr:to>
      <xdr:col>17</xdr:col>
      <xdr:colOff>145987</xdr:colOff>
      <xdr:row>67</xdr:row>
      <xdr:rowOff>48133</xdr:rowOff>
    </xdr:to>
    <xdr:pic>
      <xdr:nvPicPr>
        <xdr:cNvPr id="3" name="Imagen 2">
          <a:extLst>
            <a:ext uri="{FF2B5EF4-FFF2-40B4-BE49-F238E27FC236}">
              <a16:creationId xmlns:a16="http://schemas.microsoft.com/office/drawing/2014/main" id="{C24CFDA1-DC42-AAA2-A206-5C053E8E0603}"/>
            </a:ext>
          </a:extLst>
        </xdr:cNvPr>
        <xdr:cNvPicPr>
          <a:picLocks noChangeAspect="1"/>
        </xdr:cNvPicPr>
      </xdr:nvPicPr>
      <xdr:blipFill>
        <a:blip xmlns:r="http://schemas.openxmlformats.org/officeDocument/2006/relationships" r:embed="rId3"/>
        <a:stretch>
          <a:fillRect/>
        </a:stretch>
      </xdr:blipFill>
      <xdr:spPr>
        <a:xfrm>
          <a:off x="23338971" y="17449800"/>
          <a:ext cx="4990130" cy="189648"/>
        </a:xfrm>
        <a:prstGeom prst="rect">
          <a:avLst/>
        </a:prstGeom>
      </xdr:spPr>
    </xdr:pic>
    <xdr:clientData/>
  </xdr:twoCellAnchor>
  <xdr:twoCellAnchor editAs="oneCell">
    <xdr:from>
      <xdr:col>13</xdr:col>
      <xdr:colOff>0</xdr:colOff>
      <xdr:row>60</xdr:row>
      <xdr:rowOff>0</xdr:rowOff>
    </xdr:from>
    <xdr:to>
      <xdr:col>16</xdr:col>
      <xdr:colOff>365106</xdr:colOff>
      <xdr:row>61</xdr:row>
      <xdr:rowOff>91687</xdr:rowOff>
    </xdr:to>
    <xdr:pic>
      <xdr:nvPicPr>
        <xdr:cNvPr id="5" name="Imagen 4">
          <a:extLst>
            <a:ext uri="{FF2B5EF4-FFF2-40B4-BE49-F238E27FC236}">
              <a16:creationId xmlns:a16="http://schemas.microsoft.com/office/drawing/2014/main" id="{0EED0208-A968-1A9A-ED46-0A704670FBF3}"/>
            </a:ext>
          </a:extLst>
        </xdr:cNvPr>
        <xdr:cNvPicPr>
          <a:picLocks noChangeAspect="1"/>
        </xdr:cNvPicPr>
      </xdr:nvPicPr>
      <xdr:blipFill>
        <a:blip xmlns:r="http://schemas.openxmlformats.org/officeDocument/2006/relationships" r:embed="rId4"/>
        <a:stretch>
          <a:fillRect/>
        </a:stretch>
      </xdr:blipFill>
      <xdr:spPr>
        <a:xfrm>
          <a:off x="23251583" y="19272250"/>
          <a:ext cx="4410691" cy="2476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E08D-52F9-481D-8049-3692FBDC2BD4}">
  <dimension ref="D3:N18"/>
  <sheetViews>
    <sheetView showGridLines="0" tabSelected="1" zoomScale="90" zoomScaleNormal="90" workbookViewId="0">
      <selection activeCell="D3" sqref="D3:N5"/>
    </sheetView>
  </sheetViews>
  <sheetFormatPr baseColWidth="10" defaultColWidth="11.44140625" defaultRowHeight="14.4"/>
  <cols>
    <col min="1" max="3" width="11.44140625" style="129"/>
    <col min="4" max="4" width="11.88671875" style="129" customWidth="1"/>
    <col min="5" max="13" width="14" style="129" customWidth="1"/>
    <col min="14" max="16384" width="11.44140625" style="129"/>
  </cols>
  <sheetData>
    <row r="3" spans="4:14" ht="47.4" customHeight="1">
      <c r="D3" s="294" t="s">
        <v>139</v>
      </c>
      <c r="E3" s="294"/>
      <c r="F3" s="294"/>
      <c r="G3" s="294"/>
      <c r="H3" s="294"/>
      <c r="I3" s="294"/>
      <c r="J3" s="294"/>
      <c r="K3" s="294"/>
      <c r="L3" s="294"/>
      <c r="M3" s="294"/>
      <c r="N3" s="294"/>
    </row>
    <row r="4" spans="4:14" ht="24" customHeight="1">
      <c r="D4" s="294"/>
      <c r="E4" s="294"/>
      <c r="F4" s="294"/>
      <c r="G4" s="294"/>
      <c r="H4" s="294"/>
      <c r="I4" s="294"/>
      <c r="J4" s="294"/>
      <c r="K4" s="294"/>
      <c r="L4" s="294"/>
      <c r="M4" s="294"/>
      <c r="N4" s="294"/>
    </row>
    <row r="5" spans="4:14" ht="29.4" customHeight="1">
      <c r="D5" s="294"/>
      <c r="E5" s="294"/>
      <c r="F5" s="294"/>
      <c r="G5" s="294"/>
      <c r="H5" s="294"/>
      <c r="I5" s="294"/>
      <c r="J5" s="294"/>
      <c r="K5" s="294"/>
      <c r="L5" s="294"/>
      <c r="M5" s="294"/>
      <c r="N5" s="294"/>
    </row>
    <row r="11" spans="4:14">
      <c r="E11" s="130" t="s">
        <v>0</v>
      </c>
      <c r="F11" s="295" t="s">
        <v>1</v>
      </c>
      <c r="G11" s="295"/>
      <c r="H11" s="295"/>
      <c r="I11" s="295"/>
      <c r="J11" s="295"/>
      <c r="K11" s="295"/>
      <c r="L11" s="295"/>
      <c r="M11" s="295"/>
    </row>
    <row r="12" spans="4:14">
      <c r="E12" s="130"/>
    </row>
    <row r="13" spans="4:14">
      <c r="E13" s="130" t="s">
        <v>2</v>
      </c>
      <c r="F13" s="295" t="s">
        <v>140</v>
      </c>
      <c r="G13" s="295"/>
      <c r="H13" s="295"/>
      <c r="I13" s="295"/>
      <c r="J13" s="295"/>
      <c r="K13" s="295"/>
      <c r="L13" s="295"/>
      <c r="M13" s="295"/>
    </row>
    <row r="14" spans="4:14">
      <c r="E14" s="130"/>
    </row>
    <row r="15" spans="4:14">
      <c r="E15" s="130" t="s">
        <v>3</v>
      </c>
      <c r="F15" s="295" t="s">
        <v>4</v>
      </c>
      <c r="G15" s="295"/>
      <c r="H15" s="295"/>
      <c r="I15" s="295"/>
      <c r="J15" s="295"/>
      <c r="K15" s="295"/>
      <c r="L15" s="295"/>
      <c r="M15" s="295"/>
    </row>
    <row r="16" spans="4:14">
      <c r="E16" s="130"/>
    </row>
    <row r="17" spans="5:13">
      <c r="E17" s="130" t="s">
        <v>5</v>
      </c>
      <c r="F17" s="295" t="s">
        <v>141</v>
      </c>
      <c r="G17" s="295"/>
      <c r="H17" s="295"/>
      <c r="I17" s="295"/>
      <c r="J17" s="295"/>
      <c r="K17" s="295"/>
      <c r="L17" s="295"/>
      <c r="M17" s="295"/>
    </row>
    <row r="18" spans="5:13">
      <c r="E18" s="130"/>
    </row>
  </sheetData>
  <sheetProtection algorithmName="SHA-512" hashValue="j3kk2fwApzTOM1Vwod4uQ4tiatNsivavkqlDFd32KJqGOhajWdRCCtRLzEftH3epBQpanxsbByaNfolzfYr5Xg==" saltValue="lAzH9EQ9ERbgHo6Qn2Cfww==" spinCount="100000" sheet="1" objects="1" scenarios="1"/>
  <mergeCells count="5">
    <mergeCell ref="D3:N5"/>
    <mergeCell ref="F11:M11"/>
    <mergeCell ref="F13:M13"/>
    <mergeCell ref="F15:M15"/>
    <mergeCell ref="F17:M17"/>
  </mergeCells>
  <hyperlinks>
    <hyperlink ref="F11" location="'Cuadro 1'!A1" display="FECHAS IMPORTANTES ASOCIADAS A LOS CONTRATOS DE PRÉSTAMO" xr:uid="{AF19A49D-FF99-47D4-BD42-54D4E280FDE0}"/>
    <hyperlink ref="F13" location="'Cuadro 2'!A1" display="DESEMBOLSOS REALES Y PROGRAMACIÓN 2021" xr:uid="{039FACFA-5610-472F-A31E-D9071B305E68}"/>
    <hyperlink ref="F15" location="'Cuadro 3'!A1" display="ESTADO FINANCIERO DE LA CONTRAPARTIDA NACIONAL Y DONACIÓN" xr:uid="{0DB8EC73-CB46-493B-8773-2C09D19C291E}"/>
    <hyperlink ref="F17" location="'Cuadro 4'!A1" display="DESEMBOLSOS, AVANCE FINANCIERO Y AVANCE FISICO 2012" xr:uid="{CD3E4AAB-A633-4E8E-B93E-19B86F4D310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2:M83"/>
  <sheetViews>
    <sheetView showGridLines="0" zoomScale="55" zoomScaleNormal="55" zoomScaleSheetLayoutView="100" workbookViewId="0">
      <selection activeCell="B17" sqref="B17"/>
    </sheetView>
  </sheetViews>
  <sheetFormatPr baseColWidth="10" defaultColWidth="11" defaultRowHeight="12.6"/>
  <cols>
    <col min="1" max="1" width="39.44140625" style="199" customWidth="1"/>
    <col min="2" max="2" width="49.77734375" style="199" customWidth="1"/>
    <col min="3" max="3" width="16.6640625" style="1" customWidth="1"/>
    <col min="4" max="4" width="18.6640625" style="1" customWidth="1"/>
    <col min="5" max="5" width="31.88671875" style="4" customWidth="1"/>
    <col min="6" max="6" width="17.109375" style="1" bestFit="1" customWidth="1"/>
    <col min="7" max="7" width="23.6640625" style="1" customWidth="1"/>
    <col min="8" max="12" width="18.33203125" style="1" customWidth="1"/>
    <col min="13" max="16384" width="11" style="1"/>
  </cols>
  <sheetData>
    <row r="2" spans="1:13">
      <c r="A2" s="296" t="s">
        <v>6</v>
      </c>
      <c r="B2" s="296"/>
      <c r="C2" s="296"/>
      <c r="D2" s="296"/>
      <c r="E2" s="296"/>
      <c r="F2" s="296"/>
      <c r="G2" s="296"/>
      <c r="H2" s="296"/>
      <c r="I2" s="296"/>
      <c r="J2" s="296"/>
      <c r="K2" s="296"/>
      <c r="L2" s="296"/>
    </row>
    <row r="3" spans="1:13">
      <c r="A3" s="296" t="s">
        <v>1</v>
      </c>
      <c r="B3" s="296"/>
      <c r="C3" s="296"/>
      <c r="D3" s="296"/>
      <c r="E3" s="296"/>
      <c r="F3" s="296"/>
      <c r="G3" s="296"/>
      <c r="H3" s="296"/>
      <c r="I3" s="296"/>
      <c r="J3" s="296"/>
      <c r="K3" s="296"/>
      <c r="L3" s="296"/>
    </row>
    <row r="4" spans="1:13">
      <c r="A4" s="304" t="s">
        <v>7</v>
      </c>
      <c r="B4" s="304"/>
      <c r="C4" s="304"/>
      <c r="D4" s="304"/>
      <c r="E4" s="304"/>
      <c r="F4" s="304"/>
      <c r="G4" s="304"/>
      <c r="H4" s="304"/>
      <c r="I4" s="304"/>
      <c r="J4" s="304"/>
      <c r="K4" s="304"/>
      <c r="L4" s="304"/>
    </row>
    <row r="5" spans="1:13" ht="12" customHeight="1">
      <c r="A5" s="297">
        <v>45565</v>
      </c>
      <c r="B5" s="297"/>
      <c r="C5" s="297"/>
      <c r="D5" s="297"/>
      <c r="E5" s="297"/>
      <c r="F5" s="297"/>
      <c r="G5" s="297"/>
      <c r="H5" s="297"/>
      <c r="I5" s="297"/>
      <c r="J5" s="297"/>
      <c r="K5" s="297"/>
      <c r="L5" s="297"/>
    </row>
    <row r="6" spans="1:13" ht="12" customHeight="1">
      <c r="A6" s="126"/>
      <c r="B6" s="126"/>
      <c r="C6" s="126"/>
      <c r="D6" s="126"/>
      <c r="E6" s="126"/>
      <c r="F6" s="126"/>
      <c r="G6" s="126"/>
      <c r="H6" s="126"/>
      <c r="I6" s="126"/>
      <c r="J6" s="126"/>
      <c r="K6" s="126"/>
      <c r="L6" s="126"/>
    </row>
    <row r="7" spans="1:13" ht="12" customHeight="1" thickBot="1">
      <c r="A7" s="131"/>
      <c r="B7" s="131"/>
      <c r="C7" s="131"/>
      <c r="D7" s="131"/>
      <c r="E7" s="132"/>
      <c r="F7" s="131"/>
      <c r="G7" s="131"/>
      <c r="H7" s="131"/>
      <c r="I7" s="131"/>
      <c r="J7" s="131"/>
      <c r="K7" s="131"/>
      <c r="L7" s="131"/>
    </row>
    <row r="8" spans="1:13" s="134" customFormat="1" ht="104.4" customHeight="1" thickBot="1">
      <c r="A8" s="133" t="s">
        <v>8</v>
      </c>
      <c r="B8" s="133" t="s">
        <v>9</v>
      </c>
      <c r="C8" s="133" t="s">
        <v>10</v>
      </c>
      <c r="D8" s="133" t="s">
        <v>11</v>
      </c>
      <c r="E8" s="133" t="s">
        <v>155</v>
      </c>
      <c r="F8" s="133" t="s">
        <v>153</v>
      </c>
      <c r="G8" s="133" t="s">
        <v>154</v>
      </c>
      <c r="H8" s="133" t="s">
        <v>12</v>
      </c>
      <c r="I8" s="133" t="s">
        <v>13</v>
      </c>
      <c r="J8" s="133" t="s">
        <v>14</v>
      </c>
      <c r="K8" s="133" t="s">
        <v>15</v>
      </c>
      <c r="L8" s="133" t="s">
        <v>16</v>
      </c>
    </row>
    <row r="9" spans="1:13">
      <c r="A9" s="135"/>
      <c r="B9" s="136"/>
      <c r="C9" s="137"/>
      <c r="D9" s="137"/>
      <c r="E9" s="2"/>
      <c r="F9" s="137"/>
      <c r="G9" s="137"/>
      <c r="H9" s="137"/>
      <c r="I9" s="137"/>
      <c r="J9" s="137"/>
      <c r="K9" s="136"/>
      <c r="L9" s="138"/>
    </row>
    <row r="10" spans="1:13">
      <c r="A10" s="139" t="s">
        <v>17</v>
      </c>
      <c r="B10" s="140"/>
      <c r="C10" s="3"/>
      <c r="D10" s="134"/>
      <c r="F10" s="4"/>
      <c r="K10" s="141"/>
      <c r="L10" s="142"/>
    </row>
    <row r="11" spans="1:13" s="4" customFormat="1" ht="82.8" customHeight="1">
      <c r="A11" s="143">
        <v>1725</v>
      </c>
      <c r="B11" s="144" t="s">
        <v>18</v>
      </c>
      <c r="C11" s="145" t="s">
        <v>20</v>
      </c>
      <c r="D11" s="145" t="s">
        <v>20</v>
      </c>
      <c r="E11" s="146">
        <v>99453757</v>
      </c>
      <c r="F11" s="147">
        <v>39533</v>
      </c>
      <c r="G11" s="147" t="s">
        <v>21</v>
      </c>
      <c r="H11" s="148" t="s">
        <v>21</v>
      </c>
      <c r="I11" s="147">
        <v>39616</v>
      </c>
      <c r="J11" s="147">
        <v>42734</v>
      </c>
      <c r="K11" s="149">
        <v>44377</v>
      </c>
      <c r="L11" s="150">
        <v>3</v>
      </c>
      <c r="M11" s="49"/>
    </row>
    <row r="12" spans="1:13" ht="28.8">
      <c r="A12" s="143" t="s">
        <v>22</v>
      </c>
      <c r="B12" s="151" t="s">
        <v>23</v>
      </c>
      <c r="C12" s="145" t="s">
        <v>24</v>
      </c>
      <c r="D12" s="145" t="s">
        <v>25</v>
      </c>
      <c r="E12" s="146">
        <v>90055000</v>
      </c>
      <c r="F12" s="147">
        <v>44151</v>
      </c>
      <c r="G12" s="147" t="s">
        <v>21</v>
      </c>
      <c r="H12" s="148" t="s">
        <v>21</v>
      </c>
      <c r="I12" s="152">
        <v>44560</v>
      </c>
      <c r="J12" s="152">
        <v>46506</v>
      </c>
      <c r="K12" s="149" t="s">
        <v>21</v>
      </c>
      <c r="L12" s="150">
        <v>0</v>
      </c>
      <c r="M12" s="80"/>
    </row>
    <row r="13" spans="1:13" ht="30.6" customHeight="1">
      <c r="A13" s="143">
        <v>2128</v>
      </c>
      <c r="B13" s="144" t="s">
        <v>26</v>
      </c>
      <c r="C13" s="145" t="s">
        <v>27</v>
      </c>
      <c r="D13" s="145" t="s">
        <v>27</v>
      </c>
      <c r="E13" s="146">
        <v>270000000</v>
      </c>
      <c r="F13" s="147">
        <v>41646</v>
      </c>
      <c r="G13" s="147" t="s">
        <v>21</v>
      </c>
      <c r="H13" s="148" t="s">
        <v>21</v>
      </c>
      <c r="I13" s="147">
        <v>41933</v>
      </c>
      <c r="J13" s="147">
        <v>43748</v>
      </c>
      <c r="K13" s="147">
        <v>45209</v>
      </c>
      <c r="L13" s="150">
        <v>2</v>
      </c>
      <c r="M13" s="80"/>
    </row>
    <row r="14" spans="1:13" ht="49.95" customHeight="1">
      <c r="A14" s="143">
        <v>2129</v>
      </c>
      <c r="B14" s="144" t="s">
        <v>28</v>
      </c>
      <c r="C14" s="145" t="s">
        <v>20</v>
      </c>
      <c r="D14" s="145" t="s">
        <v>20</v>
      </c>
      <c r="E14" s="146">
        <v>130000000</v>
      </c>
      <c r="F14" s="147">
        <v>42228</v>
      </c>
      <c r="G14" s="147" t="s">
        <v>21</v>
      </c>
      <c r="H14" s="148" t="s">
        <v>21</v>
      </c>
      <c r="I14" s="147">
        <v>42391</v>
      </c>
      <c r="J14" s="152">
        <v>45150</v>
      </c>
      <c r="K14" s="147">
        <v>45881</v>
      </c>
      <c r="L14" s="150">
        <v>1</v>
      </c>
      <c r="M14" s="80"/>
    </row>
    <row r="15" spans="1:13" ht="52.2" customHeight="1">
      <c r="A15" s="143">
        <v>2164</v>
      </c>
      <c r="B15" s="144" t="s">
        <v>29</v>
      </c>
      <c r="C15" s="145" t="s">
        <v>20</v>
      </c>
      <c r="D15" s="145" t="s">
        <v>20</v>
      </c>
      <c r="E15" s="146">
        <v>154562390.28999999</v>
      </c>
      <c r="F15" s="147">
        <v>43224</v>
      </c>
      <c r="G15" s="147" t="s">
        <v>21</v>
      </c>
      <c r="H15" s="148" t="s">
        <v>21</v>
      </c>
      <c r="I15" s="152">
        <v>43531</v>
      </c>
      <c r="J15" s="152">
        <v>45412</v>
      </c>
      <c r="K15" s="147">
        <v>46690</v>
      </c>
      <c r="L15" s="150">
        <v>1</v>
      </c>
      <c r="M15" s="80"/>
    </row>
    <row r="16" spans="1:13" s="5" customFormat="1" ht="79.2" customHeight="1">
      <c r="A16" s="143" t="s">
        <v>30</v>
      </c>
      <c r="B16" s="144" t="s">
        <v>31</v>
      </c>
      <c r="C16" s="145" t="s">
        <v>20</v>
      </c>
      <c r="D16" s="145" t="s">
        <v>32</v>
      </c>
      <c r="E16" s="146">
        <v>111128810</v>
      </c>
      <c r="F16" s="147">
        <v>43592</v>
      </c>
      <c r="G16" s="147" t="s">
        <v>21</v>
      </c>
      <c r="H16" s="148" t="s">
        <v>21</v>
      </c>
      <c r="I16" s="152">
        <v>43756</v>
      </c>
      <c r="J16" s="152">
        <v>46140</v>
      </c>
      <c r="K16" s="147" t="s">
        <v>21</v>
      </c>
      <c r="L16" s="150">
        <v>0</v>
      </c>
      <c r="M16" s="153"/>
    </row>
    <row r="17" spans="1:13" s="5" customFormat="1" ht="54" customHeight="1">
      <c r="A17" s="143">
        <v>2198</v>
      </c>
      <c r="B17" s="144" t="s">
        <v>33</v>
      </c>
      <c r="C17" s="145" t="s">
        <v>161</v>
      </c>
      <c r="D17" s="145" t="s">
        <v>35</v>
      </c>
      <c r="E17" s="146">
        <v>55080000</v>
      </c>
      <c r="F17" s="147">
        <v>43472</v>
      </c>
      <c r="G17" s="147">
        <v>43643</v>
      </c>
      <c r="H17" s="148">
        <v>9690</v>
      </c>
      <c r="I17" s="152">
        <v>43796</v>
      </c>
      <c r="J17" s="152">
        <v>45103</v>
      </c>
      <c r="K17" s="147">
        <v>46199</v>
      </c>
      <c r="L17" s="150">
        <v>1</v>
      </c>
      <c r="M17" s="153"/>
    </row>
    <row r="18" spans="1:13" s="5" customFormat="1" ht="58.2" customHeight="1">
      <c r="A18" s="143">
        <v>2220</v>
      </c>
      <c r="B18" s="144" t="s">
        <v>36</v>
      </c>
      <c r="C18" s="145" t="s">
        <v>37</v>
      </c>
      <c r="D18" s="145" t="s">
        <v>35</v>
      </c>
      <c r="E18" s="146">
        <v>425000000</v>
      </c>
      <c r="F18" s="147">
        <v>44655</v>
      </c>
      <c r="G18" s="147">
        <v>44692</v>
      </c>
      <c r="H18" s="148">
        <v>10230</v>
      </c>
      <c r="I18" s="152">
        <v>44890</v>
      </c>
      <c r="J18" s="152" t="s">
        <v>38</v>
      </c>
      <c r="K18" s="147" t="s">
        <v>21</v>
      </c>
      <c r="L18" s="150">
        <v>0</v>
      </c>
      <c r="M18" s="153"/>
    </row>
    <row r="19" spans="1:13" s="5" customFormat="1" ht="49.2" customHeight="1">
      <c r="A19" s="143">
        <v>2317</v>
      </c>
      <c r="B19" s="144" t="s">
        <v>39</v>
      </c>
      <c r="C19" s="145" t="s">
        <v>40</v>
      </c>
      <c r="D19" s="145" t="s">
        <v>35</v>
      </c>
      <c r="E19" s="146">
        <v>700000000</v>
      </c>
      <c r="F19" s="147">
        <v>45000</v>
      </c>
      <c r="G19" s="147">
        <v>45350</v>
      </c>
      <c r="H19" s="148">
        <v>10456</v>
      </c>
      <c r="I19" s="152">
        <v>45373</v>
      </c>
      <c r="J19" s="152">
        <v>47651</v>
      </c>
      <c r="K19" s="147" t="s">
        <v>21</v>
      </c>
      <c r="L19" s="150">
        <v>0</v>
      </c>
      <c r="M19" s="153"/>
    </row>
    <row r="20" spans="1:13" s="5" customFormat="1" ht="14.4">
      <c r="A20" s="143"/>
      <c r="B20" s="154"/>
      <c r="C20" s="155"/>
      <c r="D20" s="156"/>
      <c r="E20" s="157">
        <f>SUM(E11:E19)</f>
        <v>2035279957.29</v>
      </c>
      <c r="F20" s="149"/>
      <c r="G20" s="149"/>
      <c r="H20" s="148"/>
      <c r="I20" s="149"/>
      <c r="J20" s="149"/>
      <c r="K20" s="147"/>
      <c r="L20" s="158"/>
    </row>
    <row r="21" spans="1:13" s="5" customFormat="1" ht="14.4">
      <c r="A21" s="143"/>
      <c r="B21" s="154"/>
      <c r="C21" s="155"/>
      <c r="D21" s="159"/>
      <c r="E21" s="157"/>
      <c r="F21" s="149"/>
      <c r="G21" s="149"/>
      <c r="H21" s="148"/>
      <c r="I21" s="149"/>
      <c r="J21" s="149"/>
      <c r="K21" s="160"/>
      <c r="L21" s="158"/>
    </row>
    <row r="22" spans="1:13" ht="14.4">
      <c r="A22" s="161" t="s">
        <v>41</v>
      </c>
      <c r="B22" s="144"/>
      <c r="C22" s="145"/>
      <c r="D22" s="162"/>
      <c r="E22" s="146"/>
      <c r="F22" s="149"/>
      <c r="G22" s="149"/>
      <c r="H22" s="148"/>
      <c r="I22" s="149"/>
      <c r="J22" s="6"/>
      <c r="K22" s="149"/>
      <c r="L22" s="158"/>
    </row>
    <row r="23" spans="1:13" s="4" customFormat="1" ht="14.4">
      <c r="A23" s="143" t="s">
        <v>42</v>
      </c>
      <c r="B23" s="163" t="s">
        <v>43</v>
      </c>
      <c r="C23" s="145" t="s">
        <v>20</v>
      </c>
      <c r="D23" s="145" t="s">
        <v>44</v>
      </c>
      <c r="E23" s="146">
        <v>73000000</v>
      </c>
      <c r="F23" s="149">
        <v>41178</v>
      </c>
      <c r="G23" s="149">
        <v>41541</v>
      </c>
      <c r="H23" s="164">
        <v>9167</v>
      </c>
      <c r="I23" s="149">
        <v>41843</v>
      </c>
      <c r="J23" s="165">
        <v>43732</v>
      </c>
      <c r="K23" s="165">
        <v>45497</v>
      </c>
      <c r="L23" s="150">
        <v>2</v>
      </c>
    </row>
    <row r="24" spans="1:13" ht="28.8">
      <c r="A24" s="166" t="s">
        <v>45</v>
      </c>
      <c r="B24" s="151" t="s">
        <v>46</v>
      </c>
      <c r="C24" s="298" t="s">
        <v>47</v>
      </c>
      <c r="D24" s="145" t="s">
        <v>35</v>
      </c>
      <c r="E24" s="146">
        <v>400000000</v>
      </c>
      <c r="F24" s="300">
        <v>41732</v>
      </c>
      <c r="G24" s="300">
        <v>41956</v>
      </c>
      <c r="H24" s="299">
        <v>9283</v>
      </c>
      <c r="I24" s="300">
        <v>42110</v>
      </c>
      <c r="J24" s="302">
        <v>44148</v>
      </c>
      <c r="K24" s="302">
        <v>46338</v>
      </c>
      <c r="L24" s="301">
        <v>3</v>
      </c>
    </row>
    <row r="25" spans="1:13" ht="28.8">
      <c r="A25" s="166" t="s">
        <v>48</v>
      </c>
      <c r="B25" s="151" t="s">
        <v>46</v>
      </c>
      <c r="C25" s="298"/>
      <c r="D25" s="145" t="s">
        <v>35</v>
      </c>
      <c r="E25" s="146">
        <v>50000000</v>
      </c>
      <c r="F25" s="300"/>
      <c r="G25" s="300"/>
      <c r="H25" s="299"/>
      <c r="I25" s="300"/>
      <c r="J25" s="302"/>
      <c r="K25" s="302"/>
      <c r="L25" s="301"/>
    </row>
    <row r="26" spans="1:13" s="4" customFormat="1" ht="28.8">
      <c r="A26" s="166" t="s">
        <v>49</v>
      </c>
      <c r="B26" s="151" t="s">
        <v>50</v>
      </c>
      <c r="C26" s="145" t="s">
        <v>51</v>
      </c>
      <c r="D26" s="145" t="s">
        <v>35</v>
      </c>
      <c r="E26" s="146">
        <v>100000000</v>
      </c>
      <c r="F26" s="149">
        <v>42355</v>
      </c>
      <c r="G26" s="149">
        <v>42886</v>
      </c>
      <c r="H26" s="164">
        <v>9451</v>
      </c>
      <c r="I26" s="149">
        <v>43083</v>
      </c>
      <c r="J26" s="165">
        <v>44712</v>
      </c>
      <c r="K26" s="165">
        <v>45808</v>
      </c>
      <c r="L26" s="150">
        <v>2</v>
      </c>
    </row>
    <row r="27" spans="1:13" s="5" customFormat="1" ht="14.4">
      <c r="A27" s="166" t="s">
        <v>52</v>
      </c>
      <c r="B27" s="151" t="s">
        <v>53</v>
      </c>
      <c r="C27" s="145" t="s">
        <v>47</v>
      </c>
      <c r="D27" s="145" t="s">
        <v>35</v>
      </c>
      <c r="E27" s="146">
        <v>144036000</v>
      </c>
      <c r="F27" s="149">
        <v>43363</v>
      </c>
      <c r="G27" s="149">
        <v>40821</v>
      </c>
      <c r="H27" s="164">
        <v>8982</v>
      </c>
      <c r="I27" s="149">
        <v>43413</v>
      </c>
      <c r="J27" s="165">
        <v>45189</v>
      </c>
      <c r="K27" s="165">
        <v>45920</v>
      </c>
      <c r="L27" s="150">
        <v>1</v>
      </c>
    </row>
    <row r="28" spans="1:13" ht="43.2" customHeight="1">
      <c r="A28" s="167" t="s">
        <v>54</v>
      </c>
      <c r="B28" s="144" t="s">
        <v>112</v>
      </c>
      <c r="C28" s="145" t="s">
        <v>55</v>
      </c>
      <c r="D28" s="145" t="s">
        <v>56</v>
      </c>
      <c r="E28" s="146">
        <v>121300000</v>
      </c>
      <c r="F28" s="168">
        <v>43503</v>
      </c>
      <c r="G28" s="168">
        <v>43285</v>
      </c>
      <c r="H28" s="164">
        <v>9573</v>
      </c>
      <c r="I28" s="152">
        <v>43373</v>
      </c>
      <c r="J28" s="168">
        <v>45329</v>
      </c>
      <c r="K28" s="169">
        <v>45876</v>
      </c>
      <c r="L28" s="150">
        <v>1</v>
      </c>
    </row>
    <row r="29" spans="1:13" ht="57" customHeight="1">
      <c r="A29" s="167" t="s">
        <v>57</v>
      </c>
      <c r="B29" s="144" t="s">
        <v>58</v>
      </c>
      <c r="C29" s="145" t="s">
        <v>47</v>
      </c>
      <c r="D29" s="145" t="s">
        <v>35</v>
      </c>
      <c r="E29" s="146">
        <v>125000000</v>
      </c>
      <c r="F29" s="168">
        <v>43908</v>
      </c>
      <c r="G29" s="168">
        <v>44103</v>
      </c>
      <c r="H29" s="164">
        <v>9899</v>
      </c>
      <c r="I29" s="152">
        <v>44131</v>
      </c>
      <c r="J29" s="168">
        <v>45929</v>
      </c>
      <c r="K29" s="165" t="s">
        <v>21</v>
      </c>
      <c r="L29" s="150">
        <v>0</v>
      </c>
    </row>
    <row r="30" spans="1:13" ht="25.5" customHeight="1">
      <c r="A30" s="167" t="s">
        <v>59</v>
      </c>
      <c r="B30" s="144" t="s">
        <v>60</v>
      </c>
      <c r="C30" s="145" t="s">
        <v>61</v>
      </c>
      <c r="D30" s="145" t="s">
        <v>35</v>
      </c>
      <c r="E30" s="146">
        <v>100000000</v>
      </c>
      <c r="F30" s="168">
        <v>43907</v>
      </c>
      <c r="G30" s="168">
        <v>44272</v>
      </c>
      <c r="H30" s="164">
        <v>9968</v>
      </c>
      <c r="I30" s="152">
        <v>44470</v>
      </c>
      <c r="J30" s="168">
        <v>46098</v>
      </c>
      <c r="K30" s="165" t="s">
        <v>21</v>
      </c>
      <c r="L30" s="150">
        <v>0</v>
      </c>
    </row>
    <row r="31" spans="1:13" ht="25.5" customHeight="1">
      <c r="A31" s="167" t="s">
        <v>62</v>
      </c>
      <c r="B31" s="144" t="s">
        <v>63</v>
      </c>
      <c r="C31" s="145" t="s">
        <v>64</v>
      </c>
      <c r="D31" s="145" t="s">
        <v>35</v>
      </c>
      <c r="E31" s="146">
        <v>225000000</v>
      </c>
      <c r="F31" s="168">
        <v>45301</v>
      </c>
      <c r="G31" s="168">
        <v>44103</v>
      </c>
      <c r="H31" s="164">
        <v>9899</v>
      </c>
      <c r="I31" s="152" t="s">
        <v>65</v>
      </c>
      <c r="J31" s="168">
        <v>47128</v>
      </c>
      <c r="K31" s="165" t="s">
        <v>21</v>
      </c>
      <c r="L31" s="150">
        <v>0</v>
      </c>
    </row>
    <row r="32" spans="1:13" ht="14.4">
      <c r="A32" s="143"/>
      <c r="B32" s="154"/>
      <c r="C32" s="155"/>
      <c r="D32" s="156"/>
      <c r="E32" s="157">
        <f>SUM(E23:E31)</f>
        <v>1338336000</v>
      </c>
      <c r="F32" s="149"/>
      <c r="G32" s="149"/>
      <c r="H32" s="170"/>
      <c r="I32" s="149"/>
      <c r="J32" s="149"/>
      <c r="K32" s="171"/>
      <c r="L32" s="172"/>
    </row>
    <row r="33" spans="1:12" s="5" customFormat="1" ht="14.4">
      <c r="A33" s="173"/>
      <c r="B33" s="144"/>
      <c r="C33" s="145"/>
      <c r="D33" s="162"/>
      <c r="E33" s="146"/>
      <c r="F33" s="149"/>
      <c r="G33" s="149"/>
      <c r="H33" s="164"/>
      <c r="I33" s="149"/>
      <c r="J33" s="149"/>
      <c r="K33" s="149"/>
      <c r="L33" s="158"/>
    </row>
    <row r="34" spans="1:12" s="5" customFormat="1" ht="14.4">
      <c r="A34" s="161" t="s">
        <v>66</v>
      </c>
      <c r="B34" s="144"/>
      <c r="C34" s="145"/>
      <c r="D34" s="162"/>
      <c r="E34" s="146"/>
      <c r="F34" s="149"/>
      <c r="G34" s="149"/>
      <c r="H34" s="164"/>
      <c r="I34" s="149"/>
      <c r="J34" s="149"/>
      <c r="K34" s="149"/>
      <c r="L34" s="158"/>
    </row>
    <row r="35" spans="1:12" s="5" customFormat="1" ht="28.8">
      <c r="A35" s="143" t="s">
        <v>67</v>
      </c>
      <c r="B35" s="144" t="s">
        <v>68</v>
      </c>
      <c r="C35" s="145" t="s">
        <v>69</v>
      </c>
      <c r="D35" s="145" t="s">
        <v>35</v>
      </c>
      <c r="E35" s="146">
        <v>156640000</v>
      </c>
      <c r="F35" s="149">
        <v>43927</v>
      </c>
      <c r="G35" s="149">
        <v>44158</v>
      </c>
      <c r="H35" s="148" t="s">
        <v>70</v>
      </c>
      <c r="I35" s="152">
        <v>44272</v>
      </c>
      <c r="J35" s="165">
        <v>46234</v>
      </c>
      <c r="K35" s="165" t="s">
        <v>21</v>
      </c>
      <c r="L35" s="150">
        <v>0</v>
      </c>
    </row>
    <row r="36" spans="1:12" s="5" customFormat="1" ht="14.4">
      <c r="A36" s="143"/>
      <c r="B36" s="151"/>
      <c r="C36" s="145"/>
      <c r="D36" s="156"/>
      <c r="E36" s="157">
        <f>SUM(E35:E35)</f>
        <v>156640000</v>
      </c>
      <c r="F36" s="149"/>
      <c r="G36" s="149"/>
      <c r="H36" s="170"/>
      <c r="I36" s="149"/>
      <c r="J36" s="149"/>
      <c r="K36" s="171"/>
      <c r="L36" s="150"/>
    </row>
    <row r="37" spans="1:12" s="4" customFormat="1" ht="14.4">
      <c r="A37" s="173"/>
      <c r="B37" s="144"/>
      <c r="C37" s="145"/>
      <c r="D37" s="162"/>
      <c r="E37" s="146"/>
      <c r="F37" s="149"/>
      <c r="G37" s="149"/>
      <c r="H37" s="164"/>
      <c r="I37" s="149"/>
      <c r="J37" s="149"/>
      <c r="K37" s="149"/>
      <c r="L37" s="150"/>
    </row>
    <row r="38" spans="1:12" s="4" customFormat="1" ht="24" customHeight="1">
      <c r="A38" s="143" t="s">
        <v>71</v>
      </c>
      <c r="B38" s="144"/>
      <c r="C38" s="145"/>
      <c r="D38" s="162"/>
      <c r="E38" s="146"/>
      <c r="F38" s="149"/>
      <c r="G38" s="149"/>
      <c r="H38" s="164"/>
      <c r="I38" s="149"/>
      <c r="J38" s="149"/>
      <c r="K38" s="149"/>
      <c r="L38" s="150"/>
    </row>
    <row r="39" spans="1:12" ht="30" customHeight="1">
      <c r="A39" s="174" t="s">
        <v>72</v>
      </c>
      <c r="B39" s="144" t="s">
        <v>171</v>
      </c>
      <c r="C39" s="145" t="s">
        <v>24</v>
      </c>
      <c r="D39" s="145" t="s">
        <v>35</v>
      </c>
      <c r="E39" s="146">
        <v>296000000</v>
      </c>
      <c r="F39" s="149">
        <v>41428</v>
      </c>
      <c r="G39" s="149">
        <v>42128</v>
      </c>
      <c r="H39" s="148">
        <v>9293</v>
      </c>
      <c r="I39" s="149">
        <v>42354</v>
      </c>
      <c r="J39" s="175">
        <v>45026</v>
      </c>
      <c r="K39" s="149">
        <v>45757</v>
      </c>
      <c r="L39" s="150">
        <v>2</v>
      </c>
    </row>
    <row r="40" spans="1:12" ht="14.4">
      <c r="A40" s="143"/>
      <c r="B40" s="144"/>
      <c r="C40" s="145"/>
      <c r="D40" s="156"/>
      <c r="E40" s="157">
        <f>SUM(E39:E39)</f>
        <v>296000000</v>
      </c>
      <c r="F40" s="149"/>
      <c r="G40" s="149"/>
      <c r="H40" s="164"/>
      <c r="I40" s="149"/>
      <c r="J40" s="149"/>
      <c r="K40" s="149"/>
      <c r="L40" s="150"/>
    </row>
    <row r="41" spans="1:12" ht="14.4">
      <c r="A41" s="173"/>
      <c r="B41" s="144"/>
      <c r="C41" s="145"/>
      <c r="D41" s="162"/>
      <c r="E41" s="146"/>
      <c r="F41" s="149"/>
      <c r="G41" s="149"/>
      <c r="H41" s="164"/>
      <c r="I41" s="149"/>
      <c r="J41" s="149"/>
      <c r="K41" s="149"/>
      <c r="L41" s="150"/>
    </row>
    <row r="42" spans="1:12" ht="14.4">
      <c r="A42" s="161" t="s">
        <v>73</v>
      </c>
      <c r="B42" s="144"/>
      <c r="C42" s="145"/>
      <c r="D42" s="162"/>
      <c r="E42" s="146"/>
      <c r="F42" s="149"/>
      <c r="G42" s="149"/>
      <c r="H42" s="164"/>
      <c r="I42" s="149"/>
      <c r="J42" s="149"/>
      <c r="K42" s="149"/>
      <c r="L42" s="150"/>
    </row>
    <row r="43" spans="1:12" ht="16.2">
      <c r="A43" s="143" t="s">
        <v>74</v>
      </c>
      <c r="B43" s="144" t="s">
        <v>166</v>
      </c>
      <c r="C43" s="176" t="s">
        <v>55</v>
      </c>
      <c r="D43" s="177" t="s">
        <v>56</v>
      </c>
      <c r="E43" s="146">
        <f>25991000000/'Cuadro 4'!O65</f>
        <v>181679015.79756746</v>
      </c>
      <c r="F43" s="149">
        <v>42906</v>
      </c>
      <c r="G43" s="149">
        <v>41855</v>
      </c>
      <c r="H43" s="164">
        <v>9254</v>
      </c>
      <c r="I43" s="149">
        <v>43007</v>
      </c>
      <c r="J43" s="149">
        <v>46292</v>
      </c>
      <c r="K43" s="178" t="s">
        <v>21</v>
      </c>
      <c r="L43" s="150">
        <v>0</v>
      </c>
    </row>
    <row r="44" spans="1:12" ht="14.4">
      <c r="A44" s="143"/>
      <c r="B44" s="179"/>
      <c r="C44" s="145"/>
      <c r="D44" s="156"/>
      <c r="E44" s="157">
        <f>SUM(E43:E43)</f>
        <v>181679015.79756746</v>
      </c>
      <c r="F44" s="149"/>
      <c r="G44" s="149"/>
      <c r="H44" s="164"/>
      <c r="I44" s="149"/>
      <c r="J44" s="149"/>
      <c r="K44" s="160"/>
      <c r="L44" s="150"/>
    </row>
    <row r="45" spans="1:12" ht="14.4">
      <c r="A45" s="143"/>
      <c r="B45" s="180"/>
      <c r="C45" s="145"/>
      <c r="D45" s="162"/>
      <c r="E45" s="146"/>
      <c r="F45" s="149"/>
      <c r="G45" s="149"/>
      <c r="H45" s="164"/>
      <c r="I45" s="149"/>
      <c r="J45" s="149"/>
      <c r="K45" s="171"/>
      <c r="L45" s="150"/>
    </row>
    <row r="46" spans="1:12" s="5" customFormat="1" ht="14.4">
      <c r="A46" s="143" t="s">
        <v>75</v>
      </c>
      <c r="B46" s="180"/>
      <c r="C46" s="181"/>
      <c r="D46" s="181"/>
      <c r="E46" s="157">
        <f>E20+E32+E36+E40+E44</f>
        <v>4007934973.0875673</v>
      </c>
      <c r="F46" s="170"/>
      <c r="G46" s="170"/>
      <c r="H46" s="170"/>
      <c r="I46" s="170"/>
      <c r="J46" s="170"/>
      <c r="K46" s="171"/>
      <c r="L46" s="182"/>
    </row>
    <row r="47" spans="1:12" ht="15" thickBot="1">
      <c r="A47" s="183"/>
      <c r="B47" s="184"/>
      <c r="C47" s="185"/>
      <c r="D47" s="185"/>
      <c r="E47" s="186"/>
      <c r="F47" s="187"/>
      <c r="G47" s="187"/>
      <c r="H47" s="187"/>
      <c r="I47" s="187"/>
      <c r="J47" s="187"/>
      <c r="K47" s="188"/>
      <c r="L47" s="189"/>
    </row>
    <row r="48" spans="1:12" s="177" customFormat="1" ht="21" customHeight="1">
      <c r="A48" s="190" t="s">
        <v>76</v>
      </c>
      <c r="B48" s="190"/>
      <c r="C48" s="190"/>
      <c r="D48" s="190"/>
    </row>
    <row r="49" spans="1:12" s="177" customFormat="1" ht="30" customHeight="1">
      <c r="A49" s="191" t="s">
        <v>77</v>
      </c>
      <c r="B49" s="191"/>
      <c r="C49" s="192"/>
      <c r="D49" s="192"/>
      <c r="E49" s="192"/>
      <c r="F49" s="7"/>
      <c r="G49" s="192"/>
      <c r="H49" s="192"/>
      <c r="I49" s="192"/>
      <c r="J49" s="192"/>
      <c r="K49" s="192"/>
      <c r="L49" s="192"/>
    </row>
    <row r="50" spans="1:12" s="177" customFormat="1" ht="30" customHeight="1">
      <c r="A50" s="193" t="s">
        <v>78</v>
      </c>
      <c r="B50" s="193"/>
      <c r="C50" s="194"/>
      <c r="D50" s="194"/>
      <c r="E50" s="194"/>
      <c r="F50" s="8"/>
      <c r="G50" s="194"/>
      <c r="H50" s="194"/>
      <c r="I50" s="194"/>
      <c r="J50" s="194"/>
      <c r="K50" s="194"/>
      <c r="L50" s="194"/>
    </row>
    <row r="51" spans="1:12" s="162" customFormat="1" ht="18" customHeight="1">
      <c r="A51" s="194" t="s">
        <v>79</v>
      </c>
      <c r="B51" s="195"/>
      <c r="E51" s="196"/>
      <c r="G51" s="197"/>
    </row>
    <row r="52" spans="1:12" s="162" customFormat="1" ht="18" customHeight="1">
      <c r="A52" s="198" t="s">
        <v>165</v>
      </c>
      <c r="B52" s="195"/>
      <c r="E52" s="196"/>
      <c r="G52" s="197"/>
    </row>
    <row r="53" spans="1:12" s="162" customFormat="1" ht="18" customHeight="1">
      <c r="A53" s="305"/>
      <c r="B53" s="305"/>
      <c r="C53" s="305"/>
      <c r="D53" s="305"/>
      <c r="E53" s="305"/>
      <c r="F53" s="305"/>
      <c r="G53" s="305"/>
      <c r="H53" s="305"/>
      <c r="I53" s="305"/>
      <c r="J53" s="305"/>
      <c r="K53" s="305"/>
      <c r="L53" s="305"/>
    </row>
    <row r="54" spans="1:12" s="162" customFormat="1" ht="18" customHeight="1"/>
    <row r="55" spans="1:12" ht="42.6" customHeight="1">
      <c r="A55" s="1"/>
      <c r="B55" s="1"/>
      <c r="E55" s="1"/>
    </row>
    <row r="56" spans="1:12" ht="31.2" customHeight="1">
      <c r="A56" s="1"/>
      <c r="B56" s="1"/>
      <c r="E56" s="1"/>
    </row>
    <row r="57" spans="1:12">
      <c r="B57" s="1"/>
      <c r="E57" s="1"/>
    </row>
    <row r="62" spans="1:12">
      <c r="A62" s="10"/>
      <c r="B62" s="10"/>
      <c r="C62" s="4"/>
      <c r="D62" s="4"/>
      <c r="F62" s="4"/>
      <c r="G62" s="4"/>
      <c r="H62" s="4"/>
      <c r="I62" s="4"/>
      <c r="J62" s="4"/>
      <c r="K62" s="4"/>
      <c r="L62" s="4"/>
    </row>
    <row r="63" spans="1:12">
      <c r="A63" s="10"/>
      <c r="B63" s="10"/>
      <c r="C63" s="4"/>
      <c r="D63" s="4"/>
      <c r="F63" s="4"/>
      <c r="G63" s="4"/>
      <c r="H63" s="4"/>
      <c r="I63" s="4"/>
      <c r="J63" s="4"/>
      <c r="K63" s="4"/>
      <c r="L63" s="4"/>
    </row>
    <row r="64" spans="1:12">
      <c r="A64" s="200"/>
      <c r="C64" s="199"/>
      <c r="D64" s="199"/>
      <c r="E64" s="199"/>
      <c r="F64" s="199"/>
      <c r="G64" s="199"/>
      <c r="H64" s="199"/>
      <c r="I64" s="199"/>
      <c r="J64" s="199"/>
      <c r="K64" s="199"/>
      <c r="L64" s="199"/>
    </row>
    <row r="65" spans="1:12">
      <c r="A65" s="200"/>
      <c r="C65" s="199"/>
      <c r="D65" s="199"/>
      <c r="E65" s="199"/>
      <c r="F65" s="199"/>
      <c r="G65" s="199"/>
      <c r="H65" s="199"/>
      <c r="I65" s="199"/>
      <c r="J65" s="199"/>
      <c r="K65" s="199"/>
      <c r="L65" s="199"/>
    </row>
    <row r="66" spans="1:12">
      <c r="A66" s="200"/>
      <c r="C66" s="199"/>
      <c r="D66" s="199"/>
      <c r="E66" s="199"/>
      <c r="F66" s="199"/>
      <c r="G66" s="199"/>
      <c r="H66" s="199"/>
      <c r="I66" s="199"/>
      <c r="J66" s="199"/>
      <c r="K66" s="199"/>
      <c r="L66" s="199"/>
    </row>
    <row r="67" spans="1:12">
      <c r="A67" s="200"/>
      <c r="C67" s="199"/>
      <c r="D67" s="199"/>
      <c r="E67" s="199"/>
      <c r="F67" s="199"/>
      <c r="G67" s="199"/>
      <c r="H67" s="199"/>
      <c r="I67" s="199"/>
      <c r="J67" s="199"/>
      <c r="K67" s="199"/>
      <c r="L67" s="199"/>
    </row>
    <row r="68" spans="1:12">
      <c r="A68" s="200"/>
      <c r="C68" s="199"/>
      <c r="D68" s="199"/>
      <c r="E68" s="199"/>
      <c r="F68" s="199"/>
      <c r="G68" s="199"/>
      <c r="H68" s="199"/>
      <c r="I68" s="199"/>
      <c r="J68" s="199"/>
      <c r="K68" s="199"/>
      <c r="L68" s="199"/>
    </row>
    <row r="69" spans="1:12">
      <c r="A69" s="200"/>
      <c r="C69" s="199"/>
      <c r="D69" s="199"/>
      <c r="E69" s="199"/>
      <c r="F69" s="199"/>
      <c r="G69" s="199"/>
      <c r="H69" s="199"/>
      <c r="I69" s="199"/>
      <c r="J69" s="199"/>
      <c r="K69" s="199"/>
      <c r="L69" s="199"/>
    </row>
    <row r="70" spans="1:12">
      <c r="A70" s="200"/>
      <c r="C70" s="199"/>
      <c r="D70" s="199"/>
      <c r="E70" s="199"/>
      <c r="F70" s="199"/>
      <c r="G70" s="199"/>
      <c r="H70" s="199"/>
      <c r="I70" s="199"/>
      <c r="J70" s="199"/>
      <c r="K70" s="199"/>
      <c r="L70" s="199"/>
    </row>
    <row r="71" spans="1:12">
      <c r="B71" s="5"/>
      <c r="E71" s="11"/>
    </row>
    <row r="72" spans="1:12">
      <c r="A72" s="303"/>
      <c r="B72" s="303"/>
      <c r="C72" s="303"/>
      <c r="D72" s="303"/>
      <c r="E72" s="303"/>
      <c r="F72" s="303"/>
      <c r="G72" s="303"/>
      <c r="H72" s="303"/>
      <c r="I72" s="303"/>
      <c r="J72" s="303"/>
      <c r="K72" s="303"/>
      <c r="L72" s="303"/>
    </row>
    <row r="73" spans="1:12">
      <c r="A73" s="201"/>
      <c r="E73" s="11"/>
    </row>
    <row r="79" spans="1:12">
      <c r="C79" s="12"/>
    </row>
    <row r="81" spans="4:4">
      <c r="D81" s="202"/>
    </row>
    <row r="83" spans="4:4">
      <c r="D83" s="203"/>
    </row>
  </sheetData>
  <sheetProtection algorithmName="SHA-512" hashValue="nrIo8KEagH57j9As0s/RsjBE3DKLPNXw3wgKde+PgaSHydNJHyharG/9cZc0WBDyAluobGy/qfPiVoxW4o/+Ow==" saltValue="Fa4h5X5T/fr/0Aus4GDx9Q==" spinCount="100000" sheet="1" objects="1" scenarios="1"/>
  <mergeCells count="14">
    <mergeCell ref="A72:L72"/>
    <mergeCell ref="G24:G25"/>
    <mergeCell ref="I24:I25"/>
    <mergeCell ref="A4:L4"/>
    <mergeCell ref="A53:L53"/>
    <mergeCell ref="A2:L2"/>
    <mergeCell ref="A3:L3"/>
    <mergeCell ref="A5:L5"/>
    <mergeCell ref="C24:C25"/>
    <mergeCell ref="H24:H25"/>
    <mergeCell ref="F24:F25"/>
    <mergeCell ref="L24:L25"/>
    <mergeCell ref="J24:J25"/>
    <mergeCell ref="K24:K25"/>
  </mergeCells>
  <printOptions horizontalCentered="1" verticalCentered="1"/>
  <pageMargins left="0.15748031496062992" right="0" top="0.15748031496062992" bottom="0.39370078740157483" header="0" footer="0.39370078740157483"/>
  <pageSetup scale="38" orientation="landscape" r:id="rId1"/>
  <headerFooter alignWithMargins="0"/>
  <rowBreaks count="1" manualBreakCount="1">
    <brk id="55" max="12" man="1"/>
  </rowBreaks>
  <ignoredErrors>
    <ignoredError sqref="H3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2:AM57"/>
  <sheetViews>
    <sheetView showGridLines="0" zoomScale="55" zoomScaleNormal="55" zoomScaleSheetLayoutView="100" workbookViewId="0">
      <pane ySplit="9" topLeftCell="A10" activePane="bottomLeft" state="frozen"/>
      <selection pane="bottomLeft" activeCell="D30" sqref="D30"/>
    </sheetView>
  </sheetViews>
  <sheetFormatPr baseColWidth="10" defaultColWidth="11" defaultRowHeight="12.6"/>
  <cols>
    <col min="1" max="1" width="18.21875" style="52" customWidth="1"/>
    <col min="2" max="2" width="56" style="52" customWidth="1"/>
    <col min="3" max="3" width="13.88671875" style="14" customWidth="1"/>
    <col min="4" max="4" width="24.33203125" style="14" bestFit="1" customWidth="1"/>
    <col min="5" max="5" width="23.6640625" style="14" bestFit="1" customWidth="1"/>
    <col min="6" max="6" width="24.5546875" style="14" bestFit="1" customWidth="1"/>
    <col min="7" max="7" width="19.88671875" style="14" bestFit="1" customWidth="1"/>
    <col min="8" max="8" width="19.77734375" style="4" bestFit="1" customWidth="1"/>
    <col min="9" max="9" width="22.21875" style="14" customWidth="1"/>
    <col min="10" max="10" width="23.88671875" style="4" customWidth="1"/>
    <col min="11" max="11" width="22" style="14" customWidth="1"/>
    <col min="12" max="12" width="23.88671875" style="4" customWidth="1"/>
    <col min="13" max="39" width="11" style="13"/>
    <col min="40" max="16384" width="11" style="14"/>
  </cols>
  <sheetData>
    <row r="2" spans="1:39">
      <c r="A2" s="304" t="s">
        <v>80</v>
      </c>
      <c r="B2" s="304"/>
      <c r="C2" s="304"/>
      <c r="D2" s="304"/>
      <c r="E2" s="304"/>
      <c r="F2" s="304"/>
      <c r="G2" s="304"/>
      <c r="H2" s="304"/>
      <c r="I2" s="304"/>
      <c r="J2" s="304"/>
      <c r="K2" s="304"/>
      <c r="L2" s="304"/>
    </row>
    <row r="3" spans="1:39">
      <c r="A3" s="306" t="s">
        <v>140</v>
      </c>
      <c r="B3" s="306"/>
      <c r="C3" s="306"/>
      <c r="D3" s="306"/>
      <c r="E3" s="306"/>
      <c r="F3" s="306"/>
      <c r="G3" s="306"/>
      <c r="H3" s="306"/>
      <c r="I3" s="306"/>
      <c r="J3" s="306"/>
      <c r="K3" s="306"/>
      <c r="L3" s="306"/>
    </row>
    <row r="4" spans="1:39">
      <c r="A4" s="304" t="s">
        <v>81</v>
      </c>
      <c r="B4" s="304"/>
      <c r="C4" s="304"/>
      <c r="D4" s="304"/>
      <c r="E4" s="304"/>
      <c r="F4" s="304"/>
      <c r="G4" s="304"/>
      <c r="H4" s="304"/>
      <c r="I4" s="304"/>
      <c r="J4" s="304"/>
      <c r="K4" s="304"/>
      <c r="L4" s="304"/>
    </row>
    <row r="5" spans="1:39">
      <c r="A5" s="297">
        <f>'Cuadro 1'!A5:L5</f>
        <v>45565</v>
      </c>
      <c r="B5" s="297"/>
      <c r="C5" s="297"/>
      <c r="D5" s="297"/>
      <c r="E5" s="297"/>
      <c r="F5" s="297"/>
      <c r="G5" s="297"/>
      <c r="H5" s="297"/>
      <c r="I5" s="297"/>
      <c r="J5" s="297"/>
      <c r="K5" s="297"/>
      <c r="L5" s="297"/>
    </row>
    <row r="6" spans="1:39" s="16" customFormat="1" ht="13.2" thickBot="1">
      <c r="A6" s="307"/>
      <c r="B6" s="307"/>
      <c r="C6" s="307"/>
      <c r="D6" s="307"/>
      <c r="E6" s="307"/>
      <c r="F6" s="307"/>
      <c r="G6" s="307"/>
      <c r="H6" s="307"/>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s="16" customFormat="1" ht="19.2" customHeight="1" thickBot="1">
      <c r="A7" s="308" t="s">
        <v>8</v>
      </c>
      <c r="B7" s="308" t="s">
        <v>82</v>
      </c>
      <c r="C7" s="308" t="s">
        <v>83</v>
      </c>
      <c r="D7" s="308" t="s">
        <v>156</v>
      </c>
      <c r="E7" s="310" t="s">
        <v>142</v>
      </c>
      <c r="F7" s="308" t="s">
        <v>84</v>
      </c>
      <c r="G7" s="312" t="s">
        <v>85</v>
      </c>
      <c r="H7" s="313"/>
      <c r="I7" s="312" t="s">
        <v>144</v>
      </c>
      <c r="J7" s="313"/>
      <c r="K7" s="312" t="s">
        <v>143</v>
      </c>
      <c r="L7" s="313"/>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s="16" customFormat="1" ht="41.25" customHeight="1" thickBot="1">
      <c r="A8" s="309"/>
      <c r="B8" s="309"/>
      <c r="C8" s="309"/>
      <c r="D8" s="309"/>
      <c r="E8" s="311"/>
      <c r="F8" s="309"/>
      <c r="G8" s="18" t="s">
        <v>86</v>
      </c>
      <c r="H8" s="19" t="s">
        <v>87</v>
      </c>
      <c r="I8" s="18" t="s">
        <v>86</v>
      </c>
      <c r="J8" s="19" t="s">
        <v>87</v>
      </c>
      <c r="K8" s="18" t="s">
        <v>150</v>
      </c>
      <c r="L8" s="19" t="s">
        <v>87</v>
      </c>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c r="A9" s="20"/>
      <c r="B9" s="21"/>
      <c r="C9" s="22"/>
      <c r="D9" s="22"/>
      <c r="E9" s="22"/>
      <c r="F9" s="22"/>
      <c r="G9" s="22"/>
      <c r="H9" s="2"/>
      <c r="I9" s="22"/>
      <c r="J9" s="2"/>
      <c r="K9" s="22"/>
      <c r="L9" s="23"/>
    </row>
    <row r="10" spans="1:39">
      <c r="A10" s="24" t="s">
        <v>17</v>
      </c>
      <c r="B10" s="112"/>
      <c r="C10" s="113"/>
      <c r="D10" s="114"/>
      <c r="E10" s="114"/>
      <c r="F10" s="114"/>
      <c r="G10" s="114"/>
      <c r="I10" s="114"/>
      <c r="K10" s="114"/>
      <c r="L10" s="25"/>
    </row>
    <row r="11" spans="1:39" s="4" customFormat="1" ht="33" customHeight="1">
      <c r="A11" s="26">
        <v>1725</v>
      </c>
      <c r="B11" s="119" t="s">
        <v>88</v>
      </c>
      <c r="C11" s="27" t="s">
        <v>19</v>
      </c>
      <c r="D11" s="28">
        <f>'Cuadro 1'!E11</f>
        <v>99453757</v>
      </c>
      <c r="E11" s="29">
        <v>99453757</v>
      </c>
      <c r="F11" s="29">
        <f t="shared" ref="F11:F19" si="0">D11-E11</f>
        <v>0</v>
      </c>
      <c r="G11" s="29" t="s">
        <v>21</v>
      </c>
      <c r="H11" s="29">
        <v>0</v>
      </c>
      <c r="I11" s="29" t="s">
        <v>21</v>
      </c>
      <c r="J11" s="29">
        <v>0</v>
      </c>
      <c r="K11" s="29" t="s">
        <v>21</v>
      </c>
      <c r="L11" s="30">
        <v>0</v>
      </c>
    </row>
    <row r="12" spans="1:39" s="4" customFormat="1" ht="23.4" customHeight="1">
      <c r="A12" s="26" t="s">
        <v>89</v>
      </c>
      <c r="B12" s="119" t="s">
        <v>90</v>
      </c>
      <c r="C12" s="27" t="s">
        <v>25</v>
      </c>
      <c r="D12" s="28">
        <f>'Cuadro 1'!E12</f>
        <v>90055000</v>
      </c>
      <c r="E12" s="29">
        <v>88554970.5</v>
      </c>
      <c r="F12" s="29">
        <f t="shared" si="0"/>
        <v>1500029.5</v>
      </c>
      <c r="G12" s="29">
        <v>0</v>
      </c>
      <c r="H12" s="29">
        <v>0</v>
      </c>
      <c r="I12" s="29" t="s">
        <v>21</v>
      </c>
      <c r="J12" s="29">
        <v>0</v>
      </c>
      <c r="K12" s="29">
        <v>0</v>
      </c>
      <c r="L12" s="30">
        <v>0</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s="4" customFormat="1" ht="24.6" customHeight="1">
      <c r="A13" s="26">
        <v>2128</v>
      </c>
      <c r="B13" s="119" t="s">
        <v>91</v>
      </c>
      <c r="C13" s="27" t="s">
        <v>27</v>
      </c>
      <c r="D13" s="28">
        <f>'Cuadro 1'!E13</f>
        <v>270000000</v>
      </c>
      <c r="E13" s="29">
        <v>270000000</v>
      </c>
      <c r="F13" s="29">
        <f t="shared" si="0"/>
        <v>0</v>
      </c>
      <c r="G13" s="29" t="s">
        <v>21</v>
      </c>
      <c r="H13" s="29">
        <v>0</v>
      </c>
      <c r="I13" s="29">
        <v>1500029.5</v>
      </c>
      <c r="J13" s="29">
        <v>0</v>
      </c>
      <c r="K13" s="29" t="s">
        <v>21</v>
      </c>
      <c r="L13" s="30">
        <v>0</v>
      </c>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s="4" customFormat="1" ht="25.2">
      <c r="A14" s="26">
        <v>2129</v>
      </c>
      <c r="B14" s="119" t="s">
        <v>92</v>
      </c>
      <c r="C14" s="27" t="s">
        <v>19</v>
      </c>
      <c r="D14" s="28">
        <f>'Cuadro 1'!E14</f>
        <v>130000000</v>
      </c>
      <c r="E14" s="29">
        <v>18200000</v>
      </c>
      <c r="F14" s="29">
        <f t="shared" si="0"/>
        <v>111800000</v>
      </c>
      <c r="G14" s="29">
        <v>1440000.0459285364</v>
      </c>
      <c r="H14" s="29">
        <v>1910000</v>
      </c>
      <c r="I14" s="29">
        <v>0</v>
      </c>
      <c r="J14" s="29">
        <v>0</v>
      </c>
      <c r="K14" s="29">
        <v>1290000</v>
      </c>
      <c r="L14" s="30">
        <v>0</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s="4" customFormat="1" ht="37.799999999999997">
      <c r="A15" s="26">
        <v>2164</v>
      </c>
      <c r="B15" s="119" t="s">
        <v>29</v>
      </c>
      <c r="C15" s="27" t="s">
        <v>19</v>
      </c>
      <c r="D15" s="28">
        <f>'Cuadro 1'!E15</f>
        <v>154562390.28999999</v>
      </c>
      <c r="E15" s="29">
        <v>22854499.489999998</v>
      </c>
      <c r="F15" s="29">
        <f t="shared" si="0"/>
        <v>131707890.8</v>
      </c>
      <c r="G15" s="29">
        <v>2345674</v>
      </c>
      <c r="H15" s="29">
        <v>0</v>
      </c>
      <c r="I15" s="29">
        <v>2209250.0331285363</v>
      </c>
      <c r="J15" s="29">
        <v>0</v>
      </c>
      <c r="K15" s="29">
        <v>11300000</v>
      </c>
      <c r="L15" s="30">
        <v>6000000</v>
      </c>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s="31" customFormat="1" ht="26.4" customHeight="1">
      <c r="A16" s="26" t="s">
        <v>30</v>
      </c>
      <c r="B16" s="119" t="s">
        <v>31</v>
      </c>
      <c r="C16" s="27" t="s">
        <v>19</v>
      </c>
      <c r="D16" s="28">
        <f>'Cuadro 1'!E16</f>
        <v>111128810</v>
      </c>
      <c r="E16" s="28">
        <v>4900000</v>
      </c>
      <c r="F16" s="29">
        <f t="shared" si="0"/>
        <v>106228810</v>
      </c>
      <c r="G16" s="29">
        <v>527299</v>
      </c>
      <c r="H16" s="29">
        <v>0</v>
      </c>
      <c r="I16" s="29">
        <v>2996473</v>
      </c>
      <c r="J16" s="29">
        <v>0</v>
      </c>
      <c r="K16" s="29">
        <v>1000000</v>
      </c>
      <c r="L16" s="30">
        <v>1000000</v>
      </c>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39" s="31" customFormat="1" ht="25.2">
      <c r="A17" s="26">
        <v>2198</v>
      </c>
      <c r="B17" s="119" t="s">
        <v>33</v>
      </c>
      <c r="C17" s="27" t="s">
        <v>34</v>
      </c>
      <c r="D17" s="28">
        <f>'Cuadro 1'!E17</f>
        <v>55080000</v>
      </c>
      <c r="E17" s="28">
        <v>500000</v>
      </c>
      <c r="F17" s="29">
        <f t="shared" si="0"/>
        <v>54580000</v>
      </c>
      <c r="G17" s="29">
        <v>7655506</v>
      </c>
      <c r="H17" s="29">
        <v>0</v>
      </c>
      <c r="I17" s="29">
        <v>401465</v>
      </c>
      <c r="J17" s="29">
        <v>0</v>
      </c>
      <c r="K17" s="29">
        <v>34822</v>
      </c>
      <c r="L17" s="30">
        <v>0</v>
      </c>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39" s="31" customFormat="1" ht="37.799999999999997">
      <c r="A18" s="26">
        <v>2220</v>
      </c>
      <c r="B18" s="119" t="s">
        <v>36</v>
      </c>
      <c r="C18" s="27" t="s">
        <v>37</v>
      </c>
      <c r="D18" s="28">
        <f>'Cuadro 1'!E18</f>
        <v>425000000</v>
      </c>
      <c r="E18" s="28">
        <v>0</v>
      </c>
      <c r="F18" s="29">
        <f t="shared" si="0"/>
        <v>425000000</v>
      </c>
      <c r="G18" s="29">
        <v>0</v>
      </c>
      <c r="H18" s="29">
        <v>0</v>
      </c>
      <c r="I18" s="29">
        <v>0</v>
      </c>
      <c r="J18" s="29">
        <v>0</v>
      </c>
      <c r="K18" s="29">
        <v>0</v>
      </c>
      <c r="L18" s="30">
        <v>0</v>
      </c>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row>
    <row r="19" spans="1:39" s="31" customFormat="1" ht="25.2">
      <c r="A19" s="26">
        <v>2317</v>
      </c>
      <c r="B19" s="119" t="s">
        <v>39</v>
      </c>
      <c r="C19" s="27" t="s">
        <v>40</v>
      </c>
      <c r="D19" s="28">
        <f>'Cuadro 1'!E19</f>
        <v>700000000</v>
      </c>
      <c r="E19" s="28">
        <v>74689275.579999998</v>
      </c>
      <c r="F19" s="29">
        <f t="shared" si="0"/>
        <v>625310724.41999996</v>
      </c>
      <c r="G19" s="29" t="s">
        <v>21</v>
      </c>
      <c r="H19" s="29">
        <v>0</v>
      </c>
      <c r="I19" s="29">
        <v>74689275.579999998</v>
      </c>
      <c r="J19" s="29">
        <v>74689275.579999998</v>
      </c>
      <c r="K19" s="29">
        <v>0</v>
      </c>
      <c r="L19" s="30">
        <v>0</v>
      </c>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s="31" customFormat="1">
      <c r="A20" s="26"/>
      <c r="B20" s="124"/>
      <c r="C20" s="115"/>
      <c r="D20" s="32">
        <f t="shared" ref="D20:L20" si="1">SUM(D11:D19)</f>
        <v>2035279957.29</v>
      </c>
      <c r="E20" s="32">
        <f t="shared" si="1"/>
        <v>579152502.57000005</v>
      </c>
      <c r="F20" s="32">
        <f t="shared" si="1"/>
        <v>1456127454.7199998</v>
      </c>
      <c r="G20" s="32">
        <f t="shared" si="1"/>
        <v>11968479.045928536</v>
      </c>
      <c r="H20" s="32">
        <f t="shared" si="1"/>
        <v>1910000</v>
      </c>
      <c r="I20" s="32">
        <f t="shared" si="1"/>
        <v>81796493.113128528</v>
      </c>
      <c r="J20" s="32">
        <f t="shared" si="1"/>
        <v>74689275.579999998</v>
      </c>
      <c r="K20" s="32">
        <f t="shared" si="1"/>
        <v>13624822</v>
      </c>
      <c r="L20" s="38">
        <f t="shared" si="1"/>
        <v>7000000</v>
      </c>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s="31" customFormat="1">
      <c r="A21" s="26"/>
      <c r="B21" s="124"/>
      <c r="C21" s="115"/>
      <c r="D21" s="32"/>
      <c r="E21" s="29"/>
      <c r="F21" s="33"/>
      <c r="G21" s="33"/>
      <c r="H21" s="29"/>
      <c r="I21" s="33"/>
      <c r="J21" s="29"/>
      <c r="K21" s="33"/>
      <c r="L21" s="30"/>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39" s="4" customFormat="1">
      <c r="A22" s="34" t="s">
        <v>41</v>
      </c>
      <c r="B22" s="119"/>
      <c r="C22" s="27"/>
      <c r="D22" s="28"/>
      <c r="E22" s="29"/>
      <c r="F22" s="33"/>
      <c r="G22" s="33"/>
      <c r="H22" s="29"/>
      <c r="I22" s="33"/>
      <c r="J22" s="29"/>
      <c r="K22" s="33"/>
      <c r="L22" s="30"/>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s="1" customFormat="1">
      <c r="A23" s="26" t="s">
        <v>42</v>
      </c>
      <c r="B23" s="125" t="s">
        <v>93</v>
      </c>
      <c r="C23" s="3" t="s">
        <v>19</v>
      </c>
      <c r="D23" s="28">
        <f>'Cuadro 1'!E23</f>
        <v>73000000</v>
      </c>
      <c r="E23" s="29">
        <v>73000000</v>
      </c>
      <c r="F23" s="29">
        <f t="shared" ref="F23:F31" si="2">D23-E23</f>
        <v>0</v>
      </c>
      <c r="G23" s="29">
        <v>0</v>
      </c>
      <c r="H23" s="29">
        <v>0</v>
      </c>
      <c r="I23" s="29">
        <v>0</v>
      </c>
      <c r="J23" s="29">
        <v>2661309.16</v>
      </c>
      <c r="K23" s="29" t="s">
        <v>21</v>
      </c>
      <c r="L23" s="30">
        <v>0</v>
      </c>
    </row>
    <row r="24" spans="1:39" s="4" customFormat="1">
      <c r="A24" s="35" t="s">
        <v>45</v>
      </c>
      <c r="B24" s="119" t="s">
        <v>46</v>
      </c>
      <c r="C24" s="316" t="s">
        <v>47</v>
      </c>
      <c r="D24" s="28">
        <f>'Cuadro 1'!E24</f>
        <v>400000000</v>
      </c>
      <c r="E24" s="29">
        <v>303000000</v>
      </c>
      <c r="F24" s="29">
        <f t="shared" si="2"/>
        <v>97000000</v>
      </c>
      <c r="G24" s="29">
        <v>2.1519958972930908E-3</v>
      </c>
      <c r="H24" s="29">
        <v>0</v>
      </c>
      <c r="I24" s="29">
        <v>0</v>
      </c>
      <c r="J24" s="29">
        <v>20000000</v>
      </c>
      <c r="K24" s="29">
        <v>0</v>
      </c>
      <c r="L24" s="30">
        <v>0</v>
      </c>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s="31" customFormat="1">
      <c r="A25" s="35" t="s">
        <v>48</v>
      </c>
      <c r="B25" s="119" t="s">
        <v>46</v>
      </c>
      <c r="C25" s="316"/>
      <c r="D25" s="28">
        <f>'Cuadro 1'!E25</f>
        <v>50000000</v>
      </c>
      <c r="E25" s="29">
        <v>30000000</v>
      </c>
      <c r="F25" s="29">
        <f t="shared" si="2"/>
        <v>20000000</v>
      </c>
      <c r="G25" s="29">
        <v>0</v>
      </c>
      <c r="H25" s="29">
        <v>0</v>
      </c>
      <c r="I25" s="29">
        <v>0</v>
      </c>
      <c r="J25" s="29">
        <v>0</v>
      </c>
      <c r="K25" s="29">
        <v>0</v>
      </c>
      <c r="L25" s="30">
        <v>0</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s="31" customFormat="1">
      <c r="A26" s="35" t="s">
        <v>49</v>
      </c>
      <c r="B26" s="119" t="s">
        <v>50</v>
      </c>
      <c r="C26" s="27" t="s">
        <v>51</v>
      </c>
      <c r="D26" s="28">
        <f>'Cuadro 1'!E26</f>
        <v>100000000</v>
      </c>
      <c r="E26" s="29">
        <v>91349418.599999994</v>
      </c>
      <c r="F26" s="29">
        <f t="shared" si="2"/>
        <v>8650581.400000006</v>
      </c>
      <c r="G26" s="29">
        <v>0</v>
      </c>
      <c r="H26" s="29">
        <v>0</v>
      </c>
      <c r="I26" s="29">
        <v>8650581.4000000004</v>
      </c>
      <c r="J26" s="29">
        <v>0</v>
      </c>
      <c r="K26" s="29">
        <v>0</v>
      </c>
      <c r="L26" s="30">
        <v>0</v>
      </c>
    </row>
    <row r="27" spans="1:39" s="4" customFormat="1">
      <c r="A27" s="35" t="s">
        <v>52</v>
      </c>
      <c r="B27" s="119" t="s">
        <v>53</v>
      </c>
      <c r="C27" s="27" t="s">
        <v>47</v>
      </c>
      <c r="D27" s="28">
        <f>'Cuadro 1'!E27</f>
        <v>144036000</v>
      </c>
      <c r="E27" s="28">
        <v>91989292.430000007</v>
      </c>
      <c r="F27" s="29">
        <f t="shared" si="2"/>
        <v>52046707.569999993</v>
      </c>
      <c r="G27" s="29">
        <v>0</v>
      </c>
      <c r="H27" s="29">
        <v>0</v>
      </c>
      <c r="I27" s="29">
        <v>15000000</v>
      </c>
      <c r="J27" s="29">
        <v>0</v>
      </c>
      <c r="K27" s="29">
        <v>25000000</v>
      </c>
      <c r="L27" s="30">
        <v>0</v>
      </c>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s="4" customFormat="1" ht="25.2">
      <c r="A28" s="35" t="s">
        <v>54</v>
      </c>
      <c r="B28" s="119" t="s">
        <v>94</v>
      </c>
      <c r="C28" s="27" t="s">
        <v>55</v>
      </c>
      <c r="D28" s="28">
        <f>'Cuadro 1'!E28</f>
        <v>121300000</v>
      </c>
      <c r="E28" s="28">
        <v>106563456.84</v>
      </c>
      <c r="F28" s="29">
        <f t="shared" si="2"/>
        <v>14736543.159999996</v>
      </c>
      <c r="G28" s="29">
        <v>7614632.71</v>
      </c>
      <c r="H28" s="29">
        <v>0</v>
      </c>
      <c r="I28" s="29">
        <v>0</v>
      </c>
      <c r="J28" s="29">
        <v>12000000</v>
      </c>
      <c r="K28" s="29">
        <v>1854701.47</v>
      </c>
      <c r="L28" s="30">
        <v>0</v>
      </c>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s="4" customFormat="1" ht="25.2">
      <c r="A29" s="35" t="s">
        <v>57</v>
      </c>
      <c r="B29" s="119" t="s">
        <v>58</v>
      </c>
      <c r="C29" s="27" t="s">
        <v>64</v>
      </c>
      <c r="D29" s="28">
        <f>'Cuadro 1'!E29</f>
        <v>125000000</v>
      </c>
      <c r="E29" s="28">
        <v>48000000</v>
      </c>
      <c r="F29" s="29">
        <f t="shared" si="2"/>
        <v>77000000</v>
      </c>
      <c r="G29" s="29">
        <v>0</v>
      </c>
      <c r="H29" s="29">
        <v>0</v>
      </c>
      <c r="I29" s="29">
        <v>0</v>
      </c>
      <c r="J29" s="29">
        <v>0</v>
      </c>
      <c r="K29" s="29">
        <v>0</v>
      </c>
      <c r="L29" s="30">
        <v>8000000</v>
      </c>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s="4" customFormat="1" ht="25.2">
      <c r="A30" s="35" t="s">
        <v>59</v>
      </c>
      <c r="B30" s="119" t="s">
        <v>60</v>
      </c>
      <c r="C30" s="27" t="s">
        <v>61</v>
      </c>
      <c r="D30" s="28">
        <f>'Cuadro 1'!E30</f>
        <v>100000000</v>
      </c>
      <c r="E30" s="28">
        <v>37923616.759999998</v>
      </c>
      <c r="F30" s="29">
        <f t="shared" si="2"/>
        <v>62076383.240000002</v>
      </c>
      <c r="G30" s="29">
        <v>0</v>
      </c>
      <c r="H30" s="29">
        <v>0</v>
      </c>
      <c r="I30" s="29">
        <v>15000000</v>
      </c>
      <c r="J30" s="29">
        <v>20000000</v>
      </c>
      <c r="K30" s="29">
        <v>0</v>
      </c>
      <c r="L30" s="30">
        <v>0</v>
      </c>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s="4" customFormat="1" ht="25.2">
      <c r="A31" s="35" t="s">
        <v>62</v>
      </c>
      <c r="B31" s="119" t="s">
        <v>63</v>
      </c>
      <c r="C31" s="27" t="s">
        <v>64</v>
      </c>
      <c r="D31" s="28">
        <f>'Cuadro 1'!E31</f>
        <v>225000000</v>
      </c>
      <c r="E31" s="28">
        <v>0</v>
      </c>
      <c r="F31" s="29">
        <f t="shared" si="2"/>
        <v>225000000</v>
      </c>
      <c r="G31" s="29">
        <v>0</v>
      </c>
      <c r="H31" s="29">
        <v>0</v>
      </c>
      <c r="I31" s="29">
        <v>0</v>
      </c>
      <c r="J31" s="29">
        <v>0</v>
      </c>
      <c r="K31" s="29">
        <v>0</v>
      </c>
      <c r="L31" s="30">
        <v>0</v>
      </c>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s="31" customFormat="1">
      <c r="A32" s="26"/>
      <c r="B32" s="124"/>
      <c r="C32" s="115"/>
      <c r="D32" s="32">
        <f>SUM(D23:D31)</f>
        <v>1338336000</v>
      </c>
      <c r="E32" s="32">
        <f t="shared" ref="E32:L32" si="3">SUM(E23:E31)</f>
        <v>781825784.63</v>
      </c>
      <c r="F32" s="32">
        <f t="shared" si="3"/>
        <v>556510215.37</v>
      </c>
      <c r="G32" s="32">
        <f t="shared" si="3"/>
        <v>7614632.7121519959</v>
      </c>
      <c r="H32" s="32">
        <f t="shared" si="3"/>
        <v>0</v>
      </c>
      <c r="I32" s="32">
        <f t="shared" si="3"/>
        <v>38650581.399999999</v>
      </c>
      <c r="J32" s="32">
        <f t="shared" si="3"/>
        <v>54661309.159999996</v>
      </c>
      <c r="K32" s="32">
        <f t="shared" si="3"/>
        <v>26854701.469999999</v>
      </c>
      <c r="L32" s="38">
        <f t="shared" si="3"/>
        <v>8000000</v>
      </c>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1:39" s="31" customFormat="1">
      <c r="A33" s="36"/>
      <c r="B33" s="119"/>
      <c r="C33" s="27"/>
      <c r="D33" s="28"/>
      <c r="E33" s="29"/>
      <c r="F33" s="33"/>
      <c r="G33" s="33"/>
      <c r="H33" s="29"/>
      <c r="I33" s="33"/>
      <c r="J33" s="29"/>
      <c r="K33" s="33"/>
      <c r="L33" s="30"/>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s="4" customFormat="1">
      <c r="A34" s="34" t="s">
        <v>66</v>
      </c>
      <c r="B34" s="119"/>
      <c r="C34" s="27"/>
      <c r="D34" s="28"/>
      <c r="E34" s="29"/>
      <c r="F34" s="33"/>
      <c r="G34" s="33"/>
      <c r="H34" s="29"/>
      <c r="I34" s="33"/>
      <c r="J34" s="29"/>
      <c r="K34" s="33"/>
      <c r="L34" s="30"/>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s="4" customFormat="1">
      <c r="A35" s="26" t="s">
        <v>67</v>
      </c>
      <c r="B35" s="119" t="s">
        <v>68</v>
      </c>
      <c r="C35" s="27" t="s">
        <v>95</v>
      </c>
      <c r="D35" s="28">
        <f>'Cuadro 1'!E35</f>
        <v>156640000</v>
      </c>
      <c r="E35" s="28">
        <v>12600133.559999999</v>
      </c>
      <c r="F35" s="29">
        <f t="shared" ref="F35" si="4">D35-E35</f>
        <v>144039866.44</v>
      </c>
      <c r="G35" s="29">
        <v>1485355</v>
      </c>
      <c r="H35" s="29">
        <v>1901341.66</v>
      </c>
      <c r="I35" s="29">
        <v>6583070</v>
      </c>
      <c r="J35" s="29">
        <v>1398891.8800000001</v>
      </c>
      <c r="K35" s="29">
        <v>3752706</v>
      </c>
      <c r="L35" s="30">
        <v>0</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s="4" customFormat="1">
      <c r="A36" s="26"/>
      <c r="B36" s="119"/>
      <c r="C36" s="27"/>
      <c r="D36" s="32">
        <f t="shared" ref="D36:L36" si="5">SUM(D35:D35)</f>
        <v>156640000</v>
      </c>
      <c r="E36" s="32">
        <f t="shared" si="5"/>
        <v>12600133.559999999</v>
      </c>
      <c r="F36" s="32">
        <f t="shared" si="5"/>
        <v>144039866.44</v>
      </c>
      <c r="G36" s="32">
        <f t="shared" si="5"/>
        <v>1485355</v>
      </c>
      <c r="H36" s="32">
        <f t="shared" si="5"/>
        <v>1901341.66</v>
      </c>
      <c r="I36" s="32">
        <f t="shared" si="5"/>
        <v>6583070</v>
      </c>
      <c r="J36" s="32">
        <f t="shared" si="5"/>
        <v>1398891.8800000001</v>
      </c>
      <c r="K36" s="32">
        <f t="shared" si="5"/>
        <v>3752706</v>
      </c>
      <c r="L36" s="38">
        <f t="shared" si="5"/>
        <v>0</v>
      </c>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s="4" customFormat="1">
      <c r="A37" s="26"/>
      <c r="B37" s="119"/>
      <c r="C37" s="27"/>
      <c r="D37" s="32"/>
      <c r="E37" s="32"/>
      <c r="F37" s="32"/>
      <c r="G37" s="32"/>
      <c r="H37" s="29"/>
      <c r="I37" s="32"/>
      <c r="J37" s="29"/>
      <c r="K37" s="32"/>
      <c r="L37" s="30"/>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s="4" customFormat="1">
      <c r="A38" s="26" t="s">
        <v>71</v>
      </c>
      <c r="B38" s="119"/>
      <c r="C38" s="27"/>
      <c r="D38" s="28"/>
      <c r="E38" s="29"/>
      <c r="F38" s="33"/>
      <c r="G38" s="33"/>
      <c r="H38" s="29"/>
      <c r="I38" s="33"/>
      <c r="J38" s="29"/>
      <c r="K38" s="33"/>
      <c r="L38" s="30"/>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s="4" customFormat="1" ht="25.2">
      <c r="A39" s="26" t="s">
        <v>72</v>
      </c>
      <c r="B39" s="119" t="s">
        <v>96</v>
      </c>
      <c r="C39" s="27" t="s">
        <v>24</v>
      </c>
      <c r="D39" s="28">
        <f>'Cuadro 1'!E39</f>
        <v>296000000</v>
      </c>
      <c r="E39" s="28">
        <v>267664509.22</v>
      </c>
      <c r="F39" s="29">
        <f t="shared" ref="F39" si="6">D39-E39</f>
        <v>28335490.780000001</v>
      </c>
      <c r="G39" s="29">
        <v>11374095.220000001</v>
      </c>
      <c r="H39" s="29">
        <v>10905614.960000001</v>
      </c>
      <c r="I39" s="29">
        <v>20045956.670000002</v>
      </c>
      <c r="J39" s="29">
        <v>5542917.4699999988</v>
      </c>
      <c r="K39" s="29">
        <v>3683613.77</v>
      </c>
      <c r="L39" s="30">
        <v>0</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s="4" customFormat="1">
      <c r="A40" s="26"/>
      <c r="B40" s="119"/>
      <c r="C40" s="27"/>
      <c r="D40" s="32">
        <f>SUM(D39:D39)</f>
        <v>296000000</v>
      </c>
      <c r="E40" s="32">
        <f t="shared" ref="E40:L40" si="7">SUM(E39:E39)</f>
        <v>267664509.22</v>
      </c>
      <c r="F40" s="32">
        <f t="shared" si="7"/>
        <v>28335490.780000001</v>
      </c>
      <c r="G40" s="32">
        <f t="shared" si="7"/>
        <v>11374095.220000001</v>
      </c>
      <c r="H40" s="32">
        <f t="shared" si="7"/>
        <v>10905614.960000001</v>
      </c>
      <c r="I40" s="32">
        <f t="shared" si="7"/>
        <v>20045956.670000002</v>
      </c>
      <c r="J40" s="32">
        <f t="shared" si="7"/>
        <v>5542917.4699999988</v>
      </c>
      <c r="K40" s="32">
        <f t="shared" si="7"/>
        <v>3683613.77</v>
      </c>
      <c r="L40" s="38">
        <f t="shared" si="7"/>
        <v>0</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s="4" customFormat="1">
      <c r="A41" s="36"/>
      <c r="B41" s="119"/>
      <c r="C41" s="27"/>
      <c r="D41" s="28"/>
      <c r="E41" s="29"/>
      <c r="F41" s="29"/>
      <c r="G41" s="29"/>
      <c r="H41" s="29"/>
      <c r="I41" s="29"/>
      <c r="J41" s="29"/>
      <c r="K41" s="29"/>
      <c r="L41" s="30"/>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s="4" customFormat="1">
      <c r="A42" s="34" t="s">
        <v>73</v>
      </c>
      <c r="B42" s="119"/>
      <c r="C42" s="27"/>
      <c r="D42" s="28"/>
      <c r="E42" s="29"/>
      <c r="F42" s="29"/>
      <c r="G42" s="29"/>
      <c r="H42" s="29"/>
      <c r="I42" s="29"/>
      <c r="J42" s="29"/>
      <c r="K42" s="29"/>
      <c r="L42" s="30"/>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s="4" customFormat="1" ht="14.4">
      <c r="A43" s="26" t="s">
        <v>74</v>
      </c>
      <c r="B43" s="123" t="s">
        <v>114</v>
      </c>
      <c r="C43" s="3" t="s">
        <v>55</v>
      </c>
      <c r="D43" s="28">
        <f>'Cuadro 1'!E43</f>
        <v>181679015.79756746</v>
      </c>
      <c r="E43" s="28">
        <f>6118355980/'Cuadro 4'!O65</f>
        <v>42767761.638473369</v>
      </c>
      <c r="F43" s="29">
        <f t="shared" ref="F43" si="8">D43-E43</f>
        <v>138911254.1590941</v>
      </c>
      <c r="G43" s="29">
        <f>1291336/'Cuadro 4'!O65</f>
        <v>9026.5343212638054</v>
      </c>
      <c r="H43" s="29">
        <f>999188/'Cuadro 4'!O65</f>
        <v>6984.3981546204386</v>
      </c>
      <c r="I43" s="29">
        <f>811211651/'Cuadro 4'!O65</f>
        <v>5670429.5470431987</v>
      </c>
      <c r="J43" s="29">
        <f>622553516/'Cuadro 4'!O65</f>
        <v>4351695.2048091711</v>
      </c>
      <c r="K43" s="29">
        <f>12566919/'Cuadro 4'!O65</f>
        <v>87843.694953166501</v>
      </c>
      <c r="L43" s="30">
        <f>3066307/'Cuadro 4'!O65</f>
        <v>21433.713127359151</v>
      </c>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s="4" customFormat="1">
      <c r="A44" s="26"/>
      <c r="B44" s="37"/>
      <c r="C44" s="27"/>
      <c r="D44" s="32">
        <f t="shared" ref="D44:L44" si="9">SUM(D43:D43)</f>
        <v>181679015.79756746</v>
      </c>
      <c r="E44" s="32">
        <f t="shared" si="9"/>
        <v>42767761.638473369</v>
      </c>
      <c r="F44" s="32">
        <f t="shared" si="9"/>
        <v>138911254.1590941</v>
      </c>
      <c r="G44" s="32">
        <f t="shared" si="9"/>
        <v>9026.5343212638054</v>
      </c>
      <c r="H44" s="32">
        <f t="shared" si="9"/>
        <v>6984.3981546204386</v>
      </c>
      <c r="I44" s="32">
        <f t="shared" si="9"/>
        <v>5670429.5470431987</v>
      </c>
      <c r="J44" s="32">
        <f t="shared" si="9"/>
        <v>4351695.2048091711</v>
      </c>
      <c r="K44" s="32">
        <f t="shared" si="9"/>
        <v>87843.694953166501</v>
      </c>
      <c r="L44" s="38">
        <f t="shared" si="9"/>
        <v>21433.713127359151</v>
      </c>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s="4" customFormat="1">
      <c r="A45" s="26"/>
      <c r="B45" s="116"/>
      <c r="C45" s="27"/>
      <c r="D45" s="28"/>
      <c r="E45" s="32"/>
      <c r="F45" s="32"/>
      <c r="G45" s="32"/>
      <c r="H45" s="29"/>
      <c r="I45" s="32"/>
      <c r="J45" s="29"/>
      <c r="K45" s="32"/>
      <c r="L45" s="30"/>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s="4" customFormat="1" ht="13.2" thickBot="1">
      <c r="A46" s="39" t="s">
        <v>75</v>
      </c>
      <c r="B46" s="40"/>
      <c r="C46" s="41"/>
      <c r="D46" s="42">
        <f t="shared" ref="D46:L46" si="10">D20+D32+D36+D40+D44</f>
        <v>4007934973.0875673</v>
      </c>
      <c r="E46" s="42">
        <f t="shared" si="10"/>
        <v>1684010691.6184733</v>
      </c>
      <c r="F46" s="42">
        <f t="shared" si="10"/>
        <v>2323924281.4690943</v>
      </c>
      <c r="G46" s="42">
        <f t="shared" si="10"/>
        <v>32451588.512401797</v>
      </c>
      <c r="H46" s="42">
        <f t="shared" si="10"/>
        <v>14723941.018154621</v>
      </c>
      <c r="I46" s="42">
        <f t="shared" si="10"/>
        <v>152746530.73017174</v>
      </c>
      <c r="J46" s="42">
        <f t="shared" si="10"/>
        <v>140644089.29480913</v>
      </c>
      <c r="K46" s="42">
        <f t="shared" si="10"/>
        <v>48003686.934953168</v>
      </c>
      <c r="L46" s="43">
        <f t="shared" si="10"/>
        <v>15021433.71312736</v>
      </c>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s="4" customFormat="1">
      <c r="A47" s="44"/>
      <c r="B47" s="45"/>
      <c r="D47" s="46"/>
      <c r="E47" s="46"/>
      <c r="F47" s="46"/>
      <c r="G47" s="46"/>
      <c r="H47" s="46"/>
      <c r="I47" s="46"/>
      <c r="J47" s="46"/>
      <c r="K47" s="46"/>
      <c r="L47" s="46"/>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s="4" customFormat="1">
      <c r="A48" s="31" t="s">
        <v>76</v>
      </c>
      <c r="B48" s="31"/>
      <c r="C48" s="3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4" customFormat="1">
      <c r="D49" s="47"/>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s="4" customFormat="1" ht="21.6" customHeight="1">
      <c r="A50" s="48" t="s">
        <v>97</v>
      </c>
      <c r="B50" s="48"/>
      <c r="C50" s="49"/>
      <c r="D50" s="49"/>
      <c r="E50" s="49"/>
      <c r="F50" s="77"/>
      <c r="G50" s="49"/>
      <c r="H50" s="49"/>
      <c r="I50" s="49"/>
      <c r="J50" s="49"/>
      <c r="K50" s="49"/>
      <c r="L50" s="49"/>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s="4" customFormat="1" ht="21.6" customHeight="1">
      <c r="A51" s="50" t="s">
        <v>98</v>
      </c>
      <c r="B51" s="50"/>
      <c r="C51" s="49"/>
      <c r="D51" s="49"/>
      <c r="E51" s="49"/>
      <c r="F51" s="49"/>
      <c r="G51" s="49"/>
      <c r="H51" s="49"/>
      <c r="I51" s="49"/>
      <c r="J51" s="49"/>
      <c r="K51" s="49"/>
      <c r="L51" s="49"/>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s="4" customFormat="1" ht="21.6" customHeight="1">
      <c r="A52" s="9" t="s">
        <v>149</v>
      </c>
      <c r="B52" s="50"/>
      <c r="C52" s="49"/>
      <c r="D52" s="49"/>
      <c r="E52" s="49"/>
      <c r="F52" s="49"/>
      <c r="G52" s="49"/>
      <c r="H52" s="49"/>
      <c r="I52" s="49"/>
      <c r="J52" s="49"/>
      <c r="K52" s="49"/>
      <c r="L52" s="49"/>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s="4" customFormat="1" ht="21.6" customHeight="1">
      <c r="A53" s="9" t="s">
        <v>148</v>
      </c>
      <c r="B53" s="50"/>
      <c r="C53" s="49"/>
      <c r="D53" s="49"/>
      <c r="E53" s="49"/>
      <c r="F53" s="49"/>
      <c r="G53" s="49"/>
      <c r="H53" s="49"/>
      <c r="I53" s="49"/>
      <c r="J53" s="49"/>
      <c r="K53" s="49"/>
      <c r="L53" s="49"/>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s="4" customFormat="1" ht="28.95" customHeight="1">
      <c r="A54" s="314" t="s">
        <v>151</v>
      </c>
      <c r="B54" s="315"/>
      <c r="C54" s="315"/>
      <c r="D54" s="315"/>
      <c r="E54" s="315"/>
      <c r="F54" s="315"/>
      <c r="G54" s="315"/>
      <c r="H54" s="315"/>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s="1" customFormat="1" ht="21.6" customHeight="1">
      <c r="B55" s="51"/>
      <c r="C55" s="49"/>
      <c r="D55" s="49"/>
      <c r="E55" s="49"/>
      <c r="F55" s="49"/>
      <c r="G55" s="49"/>
      <c r="H55" s="49"/>
      <c r="I55" s="49"/>
      <c r="J55" s="49"/>
      <c r="K55" s="49"/>
      <c r="L55" s="49"/>
    </row>
    <row r="56" spans="1:39" s="4" customFormat="1" ht="31.2" customHeight="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s="4" customFormat="1">
      <c r="A57" s="5"/>
      <c r="B57" s="10"/>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sheetData>
  <sheetProtection algorithmName="SHA-512" hashValue="ANdFB0hlAWtx6Eo3iBsSww0N9Y5tYyZK/+p3FxviR1DjgxkvQG4dzhuvY5XfK8sAsoJ3OkofOXa3UWnTylxPYw==" saltValue="L+uLQbY8overioUlw52Gcw==" spinCount="100000" sheet="1" objects="1" scenarios="1"/>
  <mergeCells count="16">
    <mergeCell ref="A54:H54"/>
    <mergeCell ref="F7:F8"/>
    <mergeCell ref="C24:C25"/>
    <mergeCell ref="A5:L5"/>
    <mergeCell ref="A4:L4"/>
    <mergeCell ref="A3:L3"/>
    <mergeCell ref="A2:L2"/>
    <mergeCell ref="A6:H6"/>
    <mergeCell ref="A7:A8"/>
    <mergeCell ref="B7:B8"/>
    <mergeCell ref="C7:C8"/>
    <mergeCell ref="D7:D8"/>
    <mergeCell ref="E7:E8"/>
    <mergeCell ref="G7:H7"/>
    <mergeCell ref="I7:J7"/>
    <mergeCell ref="K7:L7"/>
  </mergeCells>
  <printOptions horizontalCentered="1" verticalCentered="1"/>
  <pageMargins left="0.15748031496062992" right="0.15748031496062992" top="0.15748031496062992" bottom="0.39370078740157483" header="0" footer="0.39370078740157483"/>
  <pageSetup scale="41" orientation="landscape" r:id="rId1"/>
  <headerFooter alignWithMargins="0"/>
  <ignoredErrors>
    <ignoredError sqref="A8:C8 A7 C38 C20:C22 C23 C13:D15 C40:C45 D38 C27:D27 C32 D29:D30 C10:D10 C36 C33:D34 D35 D12 D21:D23 C46 D18 C24:C26 D24:D26 D39:D45 D17 D16 D28 C11" unlockedFormula="1"/>
    <ignoredError sqref="A39" numberStoredAsText="1"/>
    <ignoredError sqref="H33:H34 H21:H22 H41:H42 H37:H38 H4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57"/>
  <sheetViews>
    <sheetView showGridLines="0" topLeftCell="B1" zoomScale="70" zoomScaleNormal="70" workbookViewId="0">
      <selection activeCell="E17" sqref="E17"/>
    </sheetView>
  </sheetViews>
  <sheetFormatPr baseColWidth="10" defaultColWidth="11" defaultRowHeight="12.6"/>
  <cols>
    <col min="1" max="1" width="28.88671875" style="81" customWidth="1"/>
    <col min="2" max="2" width="56.33203125" style="81" customWidth="1"/>
    <col min="3" max="3" width="13.77734375" style="12" customWidth="1"/>
    <col min="4" max="4" width="26.6640625" style="12" customWidth="1"/>
    <col min="5" max="5" width="23.109375" style="12" customWidth="1"/>
    <col min="6" max="6" width="24.6640625" style="82" customWidth="1"/>
    <col min="7" max="7" width="21.33203125" style="12" bestFit="1" customWidth="1"/>
    <col min="8" max="8" width="27.33203125" style="12" customWidth="1"/>
    <col min="9" max="9" width="23.5546875" style="12" customWidth="1"/>
    <col min="10" max="10" width="19.77734375" style="12" customWidth="1"/>
    <col min="11" max="11" width="20.33203125" style="12" bestFit="1" customWidth="1"/>
    <col min="12" max="16384" width="11" style="12"/>
  </cols>
  <sheetData>
    <row r="2" spans="1:11">
      <c r="A2" s="319" t="s">
        <v>99</v>
      </c>
      <c r="B2" s="319"/>
      <c r="C2" s="319"/>
      <c r="D2" s="319"/>
      <c r="E2" s="319"/>
      <c r="F2" s="319"/>
      <c r="G2" s="319"/>
      <c r="H2" s="319"/>
      <c r="I2" s="319"/>
      <c r="J2" s="319"/>
      <c r="K2" s="319"/>
    </row>
    <row r="3" spans="1:11">
      <c r="A3" s="319" t="s">
        <v>4</v>
      </c>
      <c r="B3" s="319"/>
      <c r="C3" s="319"/>
      <c r="D3" s="319"/>
      <c r="E3" s="319"/>
      <c r="F3" s="319"/>
      <c r="G3" s="319"/>
      <c r="H3" s="319"/>
      <c r="I3" s="319"/>
      <c r="J3" s="319"/>
      <c r="K3" s="319"/>
    </row>
    <row r="4" spans="1:11" ht="21" customHeight="1">
      <c r="A4" s="319" t="s">
        <v>7</v>
      </c>
      <c r="B4" s="319"/>
      <c r="C4" s="319"/>
      <c r="D4" s="319"/>
      <c r="E4" s="319"/>
      <c r="F4" s="319"/>
      <c r="G4" s="319"/>
      <c r="H4" s="319"/>
      <c r="I4" s="319"/>
      <c r="J4" s="319"/>
      <c r="K4" s="319"/>
    </row>
    <row r="5" spans="1:11" ht="12" customHeight="1">
      <c r="A5" s="320">
        <f>'Cuadro 1'!A5:L5</f>
        <v>45565</v>
      </c>
      <c r="B5" s="319"/>
      <c r="C5" s="319"/>
      <c r="D5" s="319"/>
      <c r="E5" s="319"/>
      <c r="F5" s="319"/>
      <c r="G5" s="319"/>
      <c r="H5" s="319"/>
      <c r="I5" s="319"/>
      <c r="J5" s="319"/>
      <c r="K5" s="319"/>
    </row>
    <row r="6" spans="1:11" ht="12" customHeight="1" thickBot="1">
      <c r="A6" s="54"/>
      <c r="B6" s="55"/>
      <c r="C6" s="55"/>
      <c r="D6" s="55"/>
      <c r="E6" s="55"/>
      <c r="F6" s="56"/>
      <c r="G6" s="55"/>
      <c r="H6" s="55"/>
      <c r="I6" s="53"/>
      <c r="J6" s="53"/>
      <c r="K6" s="53"/>
    </row>
    <row r="7" spans="1:11" s="57" customFormat="1" ht="12.75" customHeight="1">
      <c r="A7" s="308" t="s">
        <v>8</v>
      </c>
      <c r="B7" s="310" t="s">
        <v>82</v>
      </c>
      <c r="C7" s="310" t="s">
        <v>83</v>
      </c>
      <c r="D7" s="310" t="s">
        <v>155</v>
      </c>
      <c r="E7" s="321" t="s">
        <v>100</v>
      </c>
      <c r="F7" s="322"/>
      <c r="G7" s="322"/>
      <c r="H7" s="322"/>
      <c r="I7" s="321" t="s">
        <v>101</v>
      </c>
      <c r="J7" s="322"/>
      <c r="K7" s="323"/>
    </row>
    <row r="8" spans="1:11" s="57" customFormat="1" ht="83.25" customHeight="1">
      <c r="A8" s="309"/>
      <c r="B8" s="311"/>
      <c r="C8" s="311"/>
      <c r="D8" s="311"/>
      <c r="E8" s="17" t="s">
        <v>102</v>
      </c>
      <c r="F8" s="17" t="s">
        <v>103</v>
      </c>
      <c r="G8" s="17" t="s">
        <v>145</v>
      </c>
      <c r="H8" s="17" t="s">
        <v>104</v>
      </c>
      <c r="I8" s="17" t="s">
        <v>157</v>
      </c>
      <c r="J8" s="17" t="s">
        <v>146</v>
      </c>
      <c r="K8" s="17" t="s">
        <v>105</v>
      </c>
    </row>
    <row r="9" spans="1:11" s="14" customFormat="1">
      <c r="A9" s="20"/>
      <c r="B9" s="21"/>
      <c r="C9" s="22"/>
      <c r="D9" s="22"/>
      <c r="E9" s="22"/>
      <c r="F9" s="58"/>
      <c r="G9" s="21"/>
      <c r="H9" s="21"/>
      <c r="I9" s="59"/>
      <c r="J9" s="59"/>
      <c r="K9" s="60"/>
    </row>
    <row r="10" spans="1:11" s="14" customFormat="1" ht="16.5" customHeight="1">
      <c r="A10" s="61" t="s">
        <v>17</v>
      </c>
      <c r="B10" s="112"/>
      <c r="C10" s="114"/>
      <c r="D10" s="114"/>
      <c r="E10" s="114"/>
      <c r="F10" s="117"/>
      <c r="G10" s="118"/>
      <c r="H10" s="62"/>
      <c r="I10" s="62"/>
      <c r="J10" s="62"/>
      <c r="K10" s="63"/>
    </row>
    <row r="11" spans="1:11" s="4" customFormat="1" ht="40.950000000000003" customHeight="1">
      <c r="A11" s="26">
        <v>1725</v>
      </c>
      <c r="B11" s="119" t="s">
        <v>106</v>
      </c>
      <c r="C11" s="27" t="s">
        <v>19</v>
      </c>
      <c r="D11" s="28">
        <f>'Cuadro 1'!E11</f>
        <v>99453757</v>
      </c>
      <c r="E11" s="28">
        <v>69810000.189999998</v>
      </c>
      <c r="F11" s="28">
        <v>73208236.185074493</v>
      </c>
      <c r="G11" s="28">
        <v>73159508.746987477</v>
      </c>
      <c r="H11" s="28">
        <f>F11-G11</f>
        <v>48727.438087016344</v>
      </c>
      <c r="I11" s="28" t="s">
        <v>21</v>
      </c>
      <c r="J11" s="28" t="s">
        <v>21</v>
      </c>
      <c r="K11" s="65" t="s">
        <v>21</v>
      </c>
    </row>
    <row r="12" spans="1:11" s="4" customFormat="1" ht="21.6" customHeight="1">
      <c r="A12" s="44" t="s">
        <v>89</v>
      </c>
      <c r="B12" s="119" t="s">
        <v>90</v>
      </c>
      <c r="C12" s="27" t="s">
        <v>25</v>
      </c>
      <c r="D12" s="28">
        <f>'Cuadro 1'!E12</f>
        <v>90055000</v>
      </c>
      <c r="E12" s="28">
        <v>2673000</v>
      </c>
      <c r="F12" s="28">
        <v>2673000</v>
      </c>
      <c r="G12" s="28">
        <v>0</v>
      </c>
      <c r="H12" s="28">
        <f t="shared" ref="H12:H18" si="0">F12-G12</f>
        <v>2673000</v>
      </c>
      <c r="I12" s="28" t="s">
        <v>21</v>
      </c>
      <c r="J12" s="28" t="s">
        <v>21</v>
      </c>
      <c r="K12" s="65" t="s">
        <v>21</v>
      </c>
    </row>
    <row r="13" spans="1:11" s="4" customFormat="1" ht="21.6" customHeight="1">
      <c r="A13" s="26">
        <v>2128</v>
      </c>
      <c r="B13" s="119" t="s">
        <v>91</v>
      </c>
      <c r="C13" s="27" t="s">
        <v>27</v>
      </c>
      <c r="D13" s="28">
        <f>'Cuadro 1'!E13</f>
        <v>270000000</v>
      </c>
      <c r="E13" s="28">
        <v>82880641</v>
      </c>
      <c r="F13" s="28">
        <v>82880641.579999998</v>
      </c>
      <c r="G13" s="28">
        <v>63228371.530000001</v>
      </c>
      <c r="H13" s="28">
        <f t="shared" si="0"/>
        <v>19652270.049999997</v>
      </c>
      <c r="I13" s="28" t="s">
        <v>21</v>
      </c>
      <c r="J13" s="28" t="s">
        <v>21</v>
      </c>
      <c r="K13" s="65" t="s">
        <v>21</v>
      </c>
    </row>
    <row r="14" spans="1:11" s="4" customFormat="1" ht="25.2">
      <c r="A14" s="86">
        <v>2129</v>
      </c>
      <c r="B14" s="119" t="s">
        <v>107</v>
      </c>
      <c r="C14" s="27" t="s">
        <v>19</v>
      </c>
      <c r="D14" s="28">
        <f>'Cuadro 1'!E14</f>
        <v>130000000</v>
      </c>
      <c r="E14" s="28">
        <v>30196728</v>
      </c>
      <c r="F14" s="28">
        <v>46931371.734029189</v>
      </c>
      <c r="G14" s="28">
        <v>14575468.280000001</v>
      </c>
      <c r="H14" s="28">
        <f t="shared" si="0"/>
        <v>32355903.454029188</v>
      </c>
      <c r="I14" s="28">
        <f>1700000*'Cuadro 4'!O66</f>
        <v>1898900</v>
      </c>
      <c r="J14" s="28">
        <f>1700000*'Cuadro 4'!O66</f>
        <v>1898900</v>
      </c>
      <c r="K14" s="65">
        <f>I14-J14</f>
        <v>0</v>
      </c>
    </row>
    <row r="15" spans="1:11" s="4" customFormat="1" ht="37.799999999999997">
      <c r="A15" s="86">
        <v>2164</v>
      </c>
      <c r="B15" s="119" t="s">
        <v>29</v>
      </c>
      <c r="C15" s="27" t="s">
        <v>19</v>
      </c>
      <c r="D15" s="28">
        <f>'Cuadro 1'!E15</f>
        <v>154562390.28999999</v>
      </c>
      <c r="E15" s="28">
        <v>31304243.059999999</v>
      </c>
      <c r="F15" s="28">
        <v>29441842.879999999</v>
      </c>
      <c r="G15" s="28">
        <v>17270866.282516789</v>
      </c>
      <c r="H15" s="28">
        <f>F15-G15</f>
        <v>12170976.59748321</v>
      </c>
      <c r="I15" s="28" t="s">
        <v>21</v>
      </c>
      <c r="J15" s="28" t="s">
        <v>21</v>
      </c>
      <c r="K15" s="65" t="s">
        <v>108</v>
      </c>
    </row>
    <row r="16" spans="1:11" s="31" customFormat="1" ht="41.4" customHeight="1">
      <c r="A16" s="86" t="s">
        <v>30</v>
      </c>
      <c r="B16" s="119" t="s">
        <v>109</v>
      </c>
      <c r="C16" s="27" t="s">
        <v>19</v>
      </c>
      <c r="D16" s="28">
        <f>'Cuadro 1'!E16</f>
        <v>111128810</v>
      </c>
      <c r="E16" s="28">
        <v>28734720</v>
      </c>
      <c r="F16" s="28">
        <v>28734720</v>
      </c>
      <c r="G16" s="28">
        <v>3683783.9353331798</v>
      </c>
      <c r="H16" s="28">
        <f t="shared" si="0"/>
        <v>25050936.064666819</v>
      </c>
      <c r="I16" s="28" t="s">
        <v>21</v>
      </c>
      <c r="J16" s="28" t="s">
        <v>21</v>
      </c>
      <c r="K16" s="65" t="s">
        <v>21</v>
      </c>
    </row>
    <row r="17" spans="1:11" s="31" customFormat="1" ht="25.2">
      <c r="A17" s="89">
        <v>2198</v>
      </c>
      <c r="B17" s="119" t="s">
        <v>33</v>
      </c>
      <c r="C17" s="120" t="s">
        <v>34</v>
      </c>
      <c r="D17" s="28">
        <f>'Cuadro 1'!E17</f>
        <v>55080000</v>
      </c>
      <c r="E17" s="28">
        <v>1610800</v>
      </c>
      <c r="F17" s="28">
        <v>14030564.5</v>
      </c>
      <c r="G17" s="28">
        <v>1514054.5</v>
      </c>
      <c r="H17" s="28">
        <f t="shared" si="0"/>
        <v>12516510</v>
      </c>
      <c r="I17" s="28" t="s">
        <v>21</v>
      </c>
      <c r="J17" s="28" t="s">
        <v>21</v>
      </c>
      <c r="K17" s="65" t="s">
        <v>21</v>
      </c>
    </row>
    <row r="18" spans="1:11" s="31" customFormat="1" ht="36.6" customHeight="1">
      <c r="A18" s="89">
        <v>2220</v>
      </c>
      <c r="B18" s="119" t="s">
        <v>36</v>
      </c>
      <c r="C18" s="120" t="s">
        <v>37</v>
      </c>
      <c r="D18" s="28">
        <v>425000000</v>
      </c>
      <c r="E18" s="28">
        <v>32778600</v>
      </c>
      <c r="F18" s="28">
        <v>248842394.8024213</v>
      </c>
      <c r="G18" s="28">
        <v>10245065.710000001</v>
      </c>
      <c r="H18" s="28">
        <f t="shared" si="0"/>
        <v>238597329.09242129</v>
      </c>
      <c r="I18" s="28" t="s">
        <v>21</v>
      </c>
      <c r="J18" s="28" t="s">
        <v>21</v>
      </c>
      <c r="K18" s="65" t="s">
        <v>21</v>
      </c>
    </row>
    <row r="19" spans="1:11" s="31" customFormat="1" ht="36.6" customHeight="1">
      <c r="A19" s="44">
        <v>2317</v>
      </c>
      <c r="B19" s="119" t="s">
        <v>39</v>
      </c>
      <c r="C19" s="120" t="s">
        <v>110</v>
      </c>
      <c r="D19" s="28">
        <v>700000000</v>
      </c>
      <c r="E19" s="28" t="s">
        <v>21</v>
      </c>
      <c r="F19" s="28" t="s">
        <v>21</v>
      </c>
      <c r="G19" s="28" t="s">
        <v>21</v>
      </c>
      <c r="H19" s="28" t="s">
        <v>21</v>
      </c>
      <c r="I19" s="28" t="s">
        <v>21</v>
      </c>
      <c r="J19" s="28" t="s">
        <v>21</v>
      </c>
      <c r="K19" s="65" t="s">
        <v>21</v>
      </c>
    </row>
    <row r="20" spans="1:11" s="31" customFormat="1">
      <c r="A20" s="66"/>
      <c r="B20" s="119"/>
      <c r="C20" s="115"/>
      <c r="D20" s="32">
        <f>SUM(D11:D19)</f>
        <v>2035279957.29</v>
      </c>
      <c r="E20" s="32">
        <f t="shared" ref="E20:K20" si="1">SUM(E11:E19)</f>
        <v>279988732.25</v>
      </c>
      <c r="F20" s="32">
        <f t="shared" si="1"/>
        <v>526742771.68152499</v>
      </c>
      <c r="G20" s="32">
        <f t="shared" si="1"/>
        <v>183677118.98483747</v>
      </c>
      <c r="H20" s="32">
        <f t="shared" si="1"/>
        <v>343065652.69668752</v>
      </c>
      <c r="I20" s="32">
        <f t="shared" si="1"/>
        <v>1898900</v>
      </c>
      <c r="J20" s="32">
        <f t="shared" si="1"/>
        <v>1898900</v>
      </c>
      <c r="K20" s="38">
        <f t="shared" si="1"/>
        <v>0</v>
      </c>
    </row>
    <row r="21" spans="1:11" s="31" customFormat="1">
      <c r="A21" s="44"/>
      <c r="B21" s="119"/>
      <c r="C21" s="3"/>
      <c r="D21" s="28"/>
      <c r="E21" s="32"/>
      <c r="F21" s="32"/>
      <c r="G21" s="32"/>
      <c r="H21" s="32"/>
      <c r="I21" s="32"/>
      <c r="J21" s="32"/>
      <c r="K21" s="38"/>
    </row>
    <row r="22" spans="1:11" s="4" customFormat="1">
      <c r="A22" s="44" t="s">
        <v>41</v>
      </c>
      <c r="B22" s="119"/>
      <c r="C22" s="3"/>
      <c r="D22" s="28"/>
      <c r="E22" s="28"/>
      <c r="F22" s="28"/>
      <c r="G22" s="28"/>
      <c r="H22" s="28"/>
      <c r="I22" s="28"/>
      <c r="J22" s="67"/>
      <c r="K22" s="65"/>
    </row>
    <row r="23" spans="1:11" s="4" customFormat="1">
      <c r="A23" s="26" t="s">
        <v>42</v>
      </c>
      <c r="B23" s="119" t="s">
        <v>93</v>
      </c>
      <c r="C23" s="27" t="s">
        <v>19</v>
      </c>
      <c r="D23" s="28">
        <f>'Cuadro 1'!E23</f>
        <v>73000000</v>
      </c>
      <c r="E23" s="28">
        <v>12025899.7040902</v>
      </c>
      <c r="F23" s="28">
        <v>16350675.48</v>
      </c>
      <c r="G23" s="28"/>
      <c r="H23" s="28">
        <f>F23-G23</f>
        <v>16350675.48</v>
      </c>
      <c r="I23" s="28">
        <v>20000000</v>
      </c>
      <c r="J23" s="28">
        <v>19600000</v>
      </c>
      <c r="K23" s="65">
        <f>I23-J23</f>
        <v>400000</v>
      </c>
    </row>
    <row r="24" spans="1:11" s="4" customFormat="1">
      <c r="A24" s="26" t="s">
        <v>45</v>
      </c>
      <c r="B24" s="119" t="s">
        <v>46</v>
      </c>
      <c r="C24" s="27" t="s">
        <v>47</v>
      </c>
      <c r="D24" s="28">
        <f>'Cuadro 1'!E24</f>
        <v>400000000</v>
      </c>
      <c r="E24" s="28" t="s">
        <v>21</v>
      </c>
      <c r="F24" s="28" t="s">
        <v>21</v>
      </c>
      <c r="G24" s="28" t="s">
        <v>21</v>
      </c>
      <c r="H24" s="28" t="s">
        <v>21</v>
      </c>
      <c r="I24" s="28" t="s">
        <v>21</v>
      </c>
      <c r="J24" s="28" t="s">
        <v>21</v>
      </c>
      <c r="K24" s="65" t="s">
        <v>21</v>
      </c>
    </row>
    <row r="25" spans="1:11" s="4" customFormat="1">
      <c r="A25" s="35" t="s">
        <v>48</v>
      </c>
      <c r="B25" s="119" t="s">
        <v>46</v>
      </c>
      <c r="C25" s="27"/>
      <c r="D25" s="28">
        <f>'Cuadro 1'!E25</f>
        <v>50000000</v>
      </c>
      <c r="E25" s="28" t="s">
        <v>21</v>
      </c>
      <c r="F25" s="28" t="s">
        <v>21</v>
      </c>
      <c r="G25" s="28" t="s">
        <v>21</v>
      </c>
      <c r="H25" s="28" t="s">
        <v>21</v>
      </c>
      <c r="I25" s="28" t="s">
        <v>21</v>
      </c>
      <c r="J25" s="28" t="s">
        <v>21</v>
      </c>
      <c r="K25" s="65" t="s">
        <v>21</v>
      </c>
    </row>
    <row r="26" spans="1:11" s="4" customFormat="1" ht="14.4">
      <c r="A26" s="35" t="s">
        <v>49</v>
      </c>
      <c r="B26" s="119" t="s">
        <v>111</v>
      </c>
      <c r="C26" s="27" t="s">
        <v>51</v>
      </c>
      <c r="D26" s="28">
        <f>'Cuadro 1'!E26</f>
        <v>100000000</v>
      </c>
      <c r="E26" s="28" t="s">
        <v>21</v>
      </c>
      <c r="F26" s="28">
        <v>13463401.540000001</v>
      </c>
      <c r="G26" s="28">
        <v>13083264.189999999</v>
      </c>
      <c r="H26" s="28">
        <f>+F26-G26</f>
        <v>380137.35000000149</v>
      </c>
      <c r="I26" s="28" t="s">
        <v>21</v>
      </c>
      <c r="J26" s="28" t="s">
        <v>21</v>
      </c>
      <c r="K26" s="65" t="s">
        <v>21</v>
      </c>
    </row>
    <row r="27" spans="1:11" s="31" customFormat="1" ht="14.4">
      <c r="A27" s="44" t="s">
        <v>52</v>
      </c>
      <c r="B27" s="119" t="s">
        <v>162</v>
      </c>
      <c r="C27" s="3" t="s">
        <v>47</v>
      </c>
      <c r="D27" s="28">
        <f>'Cuadro 1'!E27</f>
        <v>144036000</v>
      </c>
      <c r="E27" s="28">
        <v>8000000</v>
      </c>
      <c r="F27" s="64">
        <v>10627755</v>
      </c>
      <c r="G27" s="28">
        <v>6422190.6299999999</v>
      </c>
      <c r="H27" s="28">
        <f t="shared" ref="H27" si="2">F27-G27</f>
        <v>4205564.37</v>
      </c>
      <c r="I27" s="28" t="s">
        <v>21</v>
      </c>
      <c r="J27" s="28" t="s">
        <v>21</v>
      </c>
      <c r="K27" s="65" t="s">
        <v>21</v>
      </c>
    </row>
    <row r="28" spans="1:11" s="4" customFormat="1" ht="24.75" customHeight="1">
      <c r="A28" s="26" t="s">
        <v>54</v>
      </c>
      <c r="B28" s="119" t="s">
        <v>112</v>
      </c>
      <c r="C28" s="3" t="s">
        <v>55</v>
      </c>
      <c r="D28" s="28">
        <f>'Cuadro 1'!E28</f>
        <v>121300000</v>
      </c>
      <c r="E28" s="28">
        <v>91700000</v>
      </c>
      <c r="F28" s="28">
        <v>91700000</v>
      </c>
      <c r="G28" s="28">
        <v>39163247.289999999</v>
      </c>
      <c r="H28" s="28">
        <f t="shared" ref="H28:H29" si="3">F28-G28</f>
        <v>52536752.710000001</v>
      </c>
      <c r="I28" s="28" t="s">
        <v>21</v>
      </c>
      <c r="J28" s="28" t="s">
        <v>21</v>
      </c>
      <c r="K28" s="65" t="s">
        <v>21</v>
      </c>
    </row>
    <row r="29" spans="1:11" s="4" customFormat="1" ht="24.75" customHeight="1">
      <c r="A29" s="26" t="s">
        <v>57</v>
      </c>
      <c r="B29" s="119" t="s">
        <v>58</v>
      </c>
      <c r="C29" s="3" t="s">
        <v>64</v>
      </c>
      <c r="D29" s="28">
        <f>'Cuadro 1'!E29</f>
        <v>125000000</v>
      </c>
      <c r="E29" s="28">
        <v>53000000</v>
      </c>
      <c r="F29" s="28">
        <v>55606619.304434113</v>
      </c>
      <c r="G29" s="28"/>
      <c r="H29" s="28">
        <f t="shared" si="3"/>
        <v>55606619.304434113</v>
      </c>
      <c r="I29" s="28" t="s">
        <v>21</v>
      </c>
      <c r="J29" s="28" t="s">
        <v>21</v>
      </c>
      <c r="K29" s="65" t="s">
        <v>21</v>
      </c>
    </row>
    <row r="30" spans="1:11" s="4" customFormat="1" ht="24.75" customHeight="1">
      <c r="A30" s="26" t="s">
        <v>59</v>
      </c>
      <c r="B30" s="119" t="s">
        <v>60</v>
      </c>
      <c r="C30" s="3" t="s">
        <v>61</v>
      </c>
      <c r="D30" s="28">
        <f>'Cuadro 1'!E30</f>
        <v>100000000</v>
      </c>
      <c r="E30" s="28" t="s">
        <v>21</v>
      </c>
      <c r="F30" s="28" t="s">
        <v>21</v>
      </c>
      <c r="G30" s="28" t="s">
        <v>21</v>
      </c>
      <c r="H30" s="28" t="s">
        <v>21</v>
      </c>
      <c r="I30" s="28" t="s">
        <v>21</v>
      </c>
      <c r="J30" s="28" t="s">
        <v>21</v>
      </c>
      <c r="K30" s="65" t="s">
        <v>21</v>
      </c>
    </row>
    <row r="31" spans="1:11" s="4" customFormat="1" ht="24.75" customHeight="1">
      <c r="A31" s="26" t="s">
        <v>62</v>
      </c>
      <c r="B31" s="119" t="s">
        <v>63</v>
      </c>
      <c r="C31" s="3" t="s">
        <v>64</v>
      </c>
      <c r="D31" s="28">
        <v>225000000</v>
      </c>
      <c r="E31" s="28" t="s">
        <v>21</v>
      </c>
      <c r="F31" s="28" t="s">
        <v>21</v>
      </c>
      <c r="G31" s="28" t="s">
        <v>21</v>
      </c>
      <c r="H31" s="28" t="s">
        <v>21</v>
      </c>
      <c r="I31" s="28" t="s">
        <v>21</v>
      </c>
      <c r="J31" s="28" t="s">
        <v>21</v>
      </c>
      <c r="K31" s="65" t="s">
        <v>21</v>
      </c>
    </row>
    <row r="32" spans="1:11" s="4" customFormat="1" ht="16.5" customHeight="1">
      <c r="A32" s="68"/>
      <c r="B32" s="119"/>
      <c r="C32" s="3"/>
      <c r="D32" s="32">
        <f>SUM(D23:D31)</f>
        <v>1338336000</v>
      </c>
      <c r="E32" s="32">
        <f t="shared" ref="E32:K32" si="4">SUM(E23:E31)</f>
        <v>164725899.70409021</v>
      </c>
      <c r="F32" s="32">
        <f t="shared" si="4"/>
        <v>187748451.32443413</v>
      </c>
      <c r="G32" s="32">
        <f t="shared" si="4"/>
        <v>58668702.109999999</v>
      </c>
      <c r="H32" s="32">
        <f t="shared" si="4"/>
        <v>129079749.21443412</v>
      </c>
      <c r="I32" s="32">
        <f t="shared" si="4"/>
        <v>20000000</v>
      </c>
      <c r="J32" s="32">
        <f t="shared" si="4"/>
        <v>19600000</v>
      </c>
      <c r="K32" s="38">
        <f t="shared" si="4"/>
        <v>400000</v>
      </c>
    </row>
    <row r="33" spans="1:12" s="4" customFormat="1">
      <c r="A33" s="44"/>
      <c r="B33" s="119"/>
      <c r="C33" s="3"/>
      <c r="D33" s="28"/>
      <c r="E33" s="28"/>
      <c r="F33" s="28"/>
      <c r="G33" s="28"/>
      <c r="H33" s="28"/>
      <c r="I33" s="28"/>
      <c r="J33" s="28"/>
      <c r="K33" s="65"/>
    </row>
    <row r="34" spans="1:12" s="4" customFormat="1">
      <c r="A34" s="44" t="s">
        <v>66</v>
      </c>
      <c r="B34" s="119"/>
      <c r="C34" s="27"/>
      <c r="D34" s="28"/>
      <c r="E34" s="28"/>
      <c r="F34" s="28"/>
      <c r="G34" s="28"/>
      <c r="H34" s="28"/>
      <c r="I34" s="28"/>
      <c r="J34" s="28"/>
      <c r="K34" s="65"/>
    </row>
    <row r="35" spans="1:12" s="31" customFormat="1">
      <c r="A35" s="26" t="s">
        <v>67</v>
      </c>
      <c r="B35" s="119" t="s">
        <v>68</v>
      </c>
      <c r="C35" s="3" t="s">
        <v>95</v>
      </c>
      <c r="D35" s="28">
        <f>'Cuadro 1'!E35</f>
        <v>156640000</v>
      </c>
      <c r="E35" s="28" t="s">
        <v>21</v>
      </c>
      <c r="F35" s="28" t="s">
        <v>21</v>
      </c>
      <c r="G35" s="28"/>
      <c r="H35" s="28" t="s">
        <v>21</v>
      </c>
      <c r="I35" s="28" t="s">
        <v>21</v>
      </c>
      <c r="J35" s="28" t="s">
        <v>21</v>
      </c>
      <c r="K35" s="65" t="s">
        <v>21</v>
      </c>
    </row>
    <row r="36" spans="1:12" s="31" customFormat="1">
      <c r="A36" s="35"/>
      <c r="B36" s="119"/>
      <c r="C36" s="27"/>
      <c r="D36" s="32">
        <f t="shared" ref="D36:K36" si="5">SUM(D35:D35)</f>
        <v>156640000</v>
      </c>
      <c r="E36" s="32">
        <f t="shared" si="5"/>
        <v>0</v>
      </c>
      <c r="F36" s="32">
        <f t="shared" si="5"/>
        <v>0</v>
      </c>
      <c r="G36" s="32">
        <f t="shared" si="5"/>
        <v>0</v>
      </c>
      <c r="H36" s="32">
        <f t="shared" si="5"/>
        <v>0</v>
      </c>
      <c r="I36" s="32">
        <f t="shared" si="5"/>
        <v>0</v>
      </c>
      <c r="J36" s="32">
        <f t="shared" si="5"/>
        <v>0</v>
      </c>
      <c r="K36" s="38">
        <f t="shared" si="5"/>
        <v>0</v>
      </c>
    </row>
    <row r="37" spans="1:12" s="31" customFormat="1">
      <c r="A37" s="44"/>
      <c r="B37" s="119"/>
      <c r="C37" s="27"/>
      <c r="D37" s="28"/>
      <c r="E37" s="32"/>
      <c r="F37" s="32"/>
      <c r="G37" s="32"/>
      <c r="H37" s="32"/>
      <c r="I37" s="32"/>
      <c r="J37" s="32"/>
      <c r="K37" s="38"/>
    </row>
    <row r="38" spans="1:12" s="31" customFormat="1">
      <c r="A38" s="44" t="s">
        <v>71</v>
      </c>
      <c r="B38" s="119"/>
      <c r="C38" s="27"/>
      <c r="D38" s="28"/>
      <c r="E38" s="32"/>
      <c r="F38" s="32"/>
      <c r="G38" s="32"/>
      <c r="H38" s="32"/>
      <c r="I38" s="32"/>
      <c r="J38" s="32"/>
      <c r="K38" s="38"/>
    </row>
    <row r="39" spans="1:12" s="4" customFormat="1" ht="22.5" customHeight="1">
      <c r="A39" s="26" t="s">
        <v>72</v>
      </c>
      <c r="B39" s="121" t="s">
        <v>113</v>
      </c>
      <c r="C39" s="27" t="s">
        <v>24</v>
      </c>
      <c r="D39" s="28">
        <f>'Cuadro 1'!E39</f>
        <v>296000000</v>
      </c>
      <c r="E39" s="28">
        <v>89839008.060000002</v>
      </c>
      <c r="F39" s="28">
        <v>193375557.13999999</v>
      </c>
      <c r="G39" s="28">
        <v>147938127.56999999</v>
      </c>
      <c r="H39" s="28">
        <f>+F39-G39</f>
        <v>45437429.569999993</v>
      </c>
      <c r="I39" s="28" t="s">
        <v>21</v>
      </c>
      <c r="J39" s="28" t="s">
        <v>21</v>
      </c>
      <c r="K39" s="65" t="s">
        <v>21</v>
      </c>
    </row>
    <row r="40" spans="1:12" s="4" customFormat="1" ht="16.5" customHeight="1">
      <c r="A40" s="68"/>
      <c r="B40" s="119"/>
      <c r="C40" s="3"/>
      <c r="D40" s="32">
        <f t="shared" ref="D40:K40" si="6">SUM(D39:D39)</f>
        <v>296000000</v>
      </c>
      <c r="E40" s="32">
        <f t="shared" si="6"/>
        <v>89839008.060000002</v>
      </c>
      <c r="F40" s="32">
        <f t="shared" si="6"/>
        <v>193375557.13999999</v>
      </c>
      <c r="G40" s="32">
        <f t="shared" si="6"/>
        <v>147938127.56999999</v>
      </c>
      <c r="H40" s="32">
        <f t="shared" si="6"/>
        <v>45437429.569999993</v>
      </c>
      <c r="I40" s="32">
        <f t="shared" si="6"/>
        <v>0</v>
      </c>
      <c r="J40" s="32">
        <f t="shared" si="6"/>
        <v>0</v>
      </c>
      <c r="K40" s="38">
        <f t="shared" si="6"/>
        <v>0</v>
      </c>
    </row>
    <row r="41" spans="1:12" s="4" customFormat="1">
      <c r="A41" s="26"/>
      <c r="B41" s="119"/>
      <c r="C41" s="27"/>
      <c r="D41" s="28"/>
      <c r="E41" s="28"/>
      <c r="F41" s="28"/>
      <c r="G41" s="28"/>
      <c r="H41" s="28"/>
      <c r="I41" s="28"/>
      <c r="J41" s="28"/>
      <c r="K41" s="65"/>
      <c r="L41" s="47"/>
    </row>
    <row r="42" spans="1:12" s="4" customFormat="1">
      <c r="A42" s="44" t="s">
        <v>73</v>
      </c>
      <c r="B42" s="119"/>
      <c r="C42" s="3"/>
      <c r="D42" s="28"/>
      <c r="E42" s="28"/>
      <c r="F42" s="28"/>
      <c r="G42" s="28"/>
      <c r="H42" s="28"/>
      <c r="I42" s="28"/>
      <c r="J42" s="28"/>
      <c r="K42" s="65"/>
      <c r="L42" s="47"/>
    </row>
    <row r="43" spans="1:12" s="4" customFormat="1" ht="14.4">
      <c r="A43" s="44" t="s">
        <v>74</v>
      </c>
      <c r="B43" s="122" t="s">
        <v>163</v>
      </c>
      <c r="C43" s="3" t="s">
        <v>55</v>
      </c>
      <c r="D43" s="28">
        <f>'Cuadro 1'!E43</f>
        <v>181679015.79756746</v>
      </c>
      <c r="E43" s="28">
        <v>134325323.47975999</v>
      </c>
      <c r="F43" s="28">
        <v>134325323.47999999</v>
      </c>
      <c r="G43" s="28">
        <v>6372908.4606675962</v>
      </c>
      <c r="H43" s="28">
        <f t="shared" ref="H43" si="7">F43-G43</f>
        <v>127952415.01933239</v>
      </c>
      <c r="I43" s="28" t="s">
        <v>21</v>
      </c>
      <c r="J43" s="28" t="s">
        <v>21</v>
      </c>
      <c r="K43" s="65" t="s">
        <v>21</v>
      </c>
    </row>
    <row r="44" spans="1:12" s="4" customFormat="1">
      <c r="A44" s="44"/>
      <c r="B44" s="116"/>
      <c r="C44" s="3"/>
      <c r="D44" s="32">
        <f t="shared" ref="D44:K44" si="8">SUM(D43:D43)</f>
        <v>181679015.79756746</v>
      </c>
      <c r="E44" s="32">
        <f t="shared" si="8"/>
        <v>134325323.47975999</v>
      </c>
      <c r="F44" s="32">
        <f t="shared" si="8"/>
        <v>134325323.47999999</v>
      </c>
      <c r="G44" s="32">
        <f t="shared" si="8"/>
        <v>6372908.4606675962</v>
      </c>
      <c r="H44" s="32">
        <f t="shared" si="8"/>
        <v>127952415.01933239</v>
      </c>
      <c r="I44" s="32">
        <f t="shared" si="8"/>
        <v>0</v>
      </c>
      <c r="J44" s="32">
        <f t="shared" si="8"/>
        <v>0</v>
      </c>
      <c r="K44" s="38">
        <f t="shared" si="8"/>
        <v>0</v>
      </c>
    </row>
    <row r="45" spans="1:12" s="4" customFormat="1">
      <c r="A45" s="44"/>
      <c r="B45" s="116"/>
      <c r="C45" s="3"/>
      <c r="D45" s="32"/>
      <c r="E45" s="32"/>
      <c r="F45" s="32"/>
      <c r="G45" s="32"/>
      <c r="H45" s="32"/>
      <c r="I45" s="32"/>
      <c r="J45" s="32"/>
      <c r="K45" s="38"/>
    </row>
    <row r="46" spans="1:12" s="31" customFormat="1" ht="13.2" thickBot="1">
      <c r="A46" s="69" t="s">
        <v>75</v>
      </c>
      <c r="B46" s="70"/>
      <c r="C46" s="71"/>
      <c r="D46" s="42">
        <f t="shared" ref="D46:K46" si="9">D20+D32+D36+D40+D44</f>
        <v>4007934973.0875673</v>
      </c>
      <c r="E46" s="42">
        <f t="shared" si="9"/>
        <v>668878963.49385023</v>
      </c>
      <c r="F46" s="42">
        <f t="shared" si="9"/>
        <v>1042192103.6259592</v>
      </c>
      <c r="G46" s="42">
        <f t="shared" si="9"/>
        <v>396656857.12550509</v>
      </c>
      <c r="H46" s="42">
        <f t="shared" si="9"/>
        <v>645535246.50045395</v>
      </c>
      <c r="I46" s="42">
        <f t="shared" si="9"/>
        <v>21898900</v>
      </c>
      <c r="J46" s="42">
        <f t="shared" si="9"/>
        <v>21498900</v>
      </c>
      <c r="K46" s="43">
        <f t="shared" si="9"/>
        <v>400000</v>
      </c>
    </row>
    <row r="47" spans="1:12" s="4" customFormat="1">
      <c r="A47" s="31"/>
      <c r="B47" s="31"/>
      <c r="C47" s="31"/>
      <c r="E47" s="32"/>
      <c r="F47" s="32"/>
      <c r="G47" s="32"/>
      <c r="H47" s="32"/>
      <c r="I47" s="32"/>
      <c r="J47" s="32"/>
      <c r="K47" s="32"/>
    </row>
    <row r="48" spans="1:12" s="4" customFormat="1" ht="15" customHeight="1">
      <c r="A48" s="31" t="s">
        <v>76</v>
      </c>
      <c r="B48" s="31"/>
      <c r="C48" s="31"/>
      <c r="E48" s="28"/>
      <c r="F48" s="31"/>
      <c r="G48" s="72"/>
      <c r="H48" s="31"/>
      <c r="I48" s="10"/>
      <c r="J48" s="10"/>
      <c r="K48" s="10"/>
    </row>
    <row r="49" spans="1:12" s="4" customFormat="1" ht="12.75" customHeight="1">
      <c r="F49" s="73"/>
      <c r="G49" s="74"/>
      <c r="H49" s="31"/>
      <c r="I49" s="10"/>
      <c r="J49" s="10"/>
      <c r="K49" s="10"/>
    </row>
    <row r="50" spans="1:12" s="76" customFormat="1" ht="33.6" customHeight="1">
      <c r="A50" s="48" t="s">
        <v>97</v>
      </c>
      <c r="B50" s="75"/>
      <c r="E50" s="49"/>
      <c r="F50" s="77"/>
      <c r="G50" s="77"/>
      <c r="H50" s="49"/>
      <c r="I50" s="51"/>
      <c r="J50" s="51"/>
      <c r="K50" s="51"/>
    </row>
    <row r="51" spans="1:12" s="76" customFormat="1" ht="33.6" customHeight="1">
      <c r="A51" s="50" t="s">
        <v>98</v>
      </c>
      <c r="B51" s="75"/>
      <c r="E51" s="49"/>
    </row>
    <row r="52" spans="1:12" s="76" customFormat="1" ht="29.4" customHeight="1">
      <c r="A52" s="317" t="s">
        <v>167</v>
      </c>
      <c r="B52" s="317"/>
      <c r="C52" s="317"/>
      <c r="D52" s="317"/>
      <c r="E52" s="317"/>
      <c r="F52" s="317"/>
      <c r="G52" s="317"/>
      <c r="H52" s="317"/>
      <c r="I52" s="317"/>
      <c r="J52" s="317"/>
      <c r="K52" s="110"/>
      <c r="L52" s="111"/>
    </row>
    <row r="53" spans="1:12" s="78" customFormat="1" ht="19.8" customHeight="1">
      <c r="A53" s="318" t="s">
        <v>168</v>
      </c>
      <c r="B53" s="318"/>
      <c r="C53" s="318"/>
      <c r="D53" s="318"/>
      <c r="E53" s="318"/>
      <c r="F53" s="318"/>
      <c r="G53" s="318"/>
      <c r="H53" s="318"/>
      <c r="I53" s="318"/>
      <c r="J53" s="318"/>
      <c r="K53" s="111"/>
      <c r="L53" s="111"/>
    </row>
    <row r="54" spans="1:12" s="76" customFormat="1" ht="19.2" customHeight="1">
      <c r="A54" s="14" t="s">
        <v>169</v>
      </c>
      <c r="B54" s="79"/>
      <c r="C54" s="78"/>
      <c r="D54" s="78"/>
      <c r="E54" s="78"/>
      <c r="F54" s="80"/>
      <c r="G54" s="78"/>
      <c r="H54" s="78"/>
      <c r="I54" s="78"/>
      <c r="J54" s="78"/>
      <c r="K54" s="78"/>
      <c r="L54" s="78"/>
    </row>
    <row r="55" spans="1:12" ht="19.2" customHeight="1">
      <c r="A55" s="9" t="s">
        <v>164</v>
      </c>
    </row>
    <row r="57" spans="1:12" ht="14.4">
      <c r="A57" s="83"/>
    </row>
  </sheetData>
  <sheetProtection algorithmName="SHA-512" hashValue="uARex+n8mICkv5VhESRb3c5iU9Dfr3EB0kaBAaKuqoxoozAnCLJXufspNJ8UY0aJI1Gk5tCWMdMyC3v5Oixyow==" saltValue="0FvlMJ/by/IZwTEyHVr+2g==" spinCount="100000" sheet="1" objects="1" scenarios="1"/>
  <mergeCells count="12">
    <mergeCell ref="A52:J52"/>
    <mergeCell ref="A53:J53"/>
    <mergeCell ref="A2:K2"/>
    <mergeCell ref="A3:K3"/>
    <mergeCell ref="A4:K4"/>
    <mergeCell ref="A5:K5"/>
    <mergeCell ref="A7:A8"/>
    <mergeCell ref="B7:B8"/>
    <mergeCell ref="C7:C8"/>
    <mergeCell ref="D7:D8"/>
    <mergeCell ref="E7:H7"/>
    <mergeCell ref="I7:K7"/>
  </mergeCells>
  <pageMargins left="0.7" right="0.7" top="0.75" bottom="0.75" header="0.3" footer="0.3"/>
  <pageSetup scale="31" orientation="portrait" r:id="rId1"/>
  <ignoredErrors>
    <ignoredError sqref="D37:D38 D33:D34 D11 D21:D23 D24:D30 D12:D17 D39:D44 D3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dimension ref="A2:CA81"/>
  <sheetViews>
    <sheetView showGridLines="0" zoomScale="70" zoomScaleNormal="70" zoomScaleSheetLayoutView="100" workbookViewId="0">
      <selection activeCell="B17" sqref="B17"/>
    </sheetView>
  </sheetViews>
  <sheetFormatPr baseColWidth="10" defaultColWidth="11" defaultRowHeight="12.6"/>
  <cols>
    <col min="1" max="1" width="33.88671875" style="281" customWidth="1"/>
    <col min="2" max="2" width="61.44140625" style="281" customWidth="1"/>
    <col min="3" max="3" width="17.109375" style="82" customWidth="1"/>
    <col min="4" max="4" width="26.77734375" style="82" customWidth="1"/>
    <col min="5" max="5" width="23.88671875" style="82" customWidth="1"/>
    <col min="6" max="8" width="21.6640625" style="82" customWidth="1"/>
    <col min="9" max="9" width="24.5546875" style="4" customWidth="1"/>
    <col min="10" max="14" width="21.6640625" style="4" customWidth="1"/>
    <col min="15" max="15" width="22.44140625" style="4" customWidth="1"/>
    <col min="16" max="16" width="14.6640625" style="4" customWidth="1"/>
    <col min="17" max="17" width="12" style="4" customWidth="1"/>
    <col min="18" max="18" width="12.33203125" style="4" customWidth="1"/>
    <col min="19" max="24" width="12" style="4" customWidth="1"/>
    <col min="25" max="25" width="12" style="14" customWidth="1"/>
    <col min="26" max="27" width="11.109375" style="4" customWidth="1"/>
    <col min="28" max="34" width="11.109375" style="82" customWidth="1"/>
    <col min="35" max="35" width="14.44140625" style="257" customWidth="1"/>
    <col min="36" max="36" width="20.88671875" style="82" customWidth="1"/>
    <col min="37" max="37" width="22.109375" style="82" customWidth="1"/>
    <col min="38" max="46" width="11" style="1" customWidth="1"/>
    <col min="47" max="79" width="11" style="1"/>
    <col min="80" max="16384" width="11" style="82"/>
  </cols>
  <sheetData>
    <row r="2" spans="1:79">
      <c r="A2" s="336" t="s">
        <v>115</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1"/>
    </row>
    <row r="3" spans="1:79">
      <c r="A3" s="336" t="s">
        <v>116</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1"/>
    </row>
    <row r="4" spans="1:79">
      <c r="A4" s="336" t="s">
        <v>7</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1"/>
    </row>
    <row r="5" spans="1:79">
      <c r="A5" s="339">
        <f>'Cuadro 1'!A5:L5</f>
        <v>45565</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204"/>
    </row>
    <row r="6" spans="1:79" ht="12" customHeight="1" thickBot="1">
      <c r="A6" s="82"/>
      <c r="B6" s="82"/>
      <c r="I6" s="82"/>
      <c r="J6" s="82"/>
      <c r="K6" s="82"/>
      <c r="L6" s="82"/>
      <c r="M6" s="82"/>
      <c r="N6" s="82"/>
      <c r="O6" s="205"/>
      <c r="P6" s="82"/>
      <c r="Q6" s="82"/>
      <c r="R6" s="82"/>
      <c r="S6" s="82"/>
      <c r="T6" s="82"/>
      <c r="U6" s="82"/>
      <c r="V6" s="82"/>
      <c r="W6" s="82"/>
      <c r="X6" s="82"/>
      <c r="Y6" s="82"/>
      <c r="Z6" s="82"/>
      <c r="AA6" s="82"/>
      <c r="AI6" s="82"/>
    </row>
    <row r="7" spans="1:79" s="207" customFormat="1" ht="39.6" customHeight="1" thickBot="1">
      <c r="A7" s="310" t="s">
        <v>8</v>
      </c>
      <c r="B7" s="310" t="s">
        <v>82</v>
      </c>
      <c r="C7" s="310" t="s">
        <v>83</v>
      </c>
      <c r="D7" s="310" t="s">
        <v>158</v>
      </c>
      <c r="E7" s="327" t="s">
        <v>142</v>
      </c>
      <c r="F7" s="321" t="s">
        <v>117</v>
      </c>
      <c r="G7" s="322"/>
      <c r="H7" s="322"/>
      <c r="I7" s="322"/>
      <c r="J7" s="322"/>
      <c r="K7" s="322"/>
      <c r="L7" s="322"/>
      <c r="M7" s="322"/>
      <c r="N7" s="322"/>
      <c r="O7" s="323"/>
      <c r="P7" s="322" t="s">
        <v>118</v>
      </c>
      <c r="Q7" s="322"/>
      <c r="R7" s="322"/>
      <c r="S7" s="322"/>
      <c r="T7" s="322"/>
      <c r="U7" s="322"/>
      <c r="V7" s="322"/>
      <c r="W7" s="322"/>
      <c r="X7" s="322"/>
      <c r="Y7" s="322"/>
      <c r="Z7" s="332" t="s">
        <v>119</v>
      </c>
      <c r="AA7" s="333"/>
      <c r="AB7" s="333"/>
      <c r="AC7" s="333"/>
      <c r="AD7" s="333"/>
      <c r="AE7" s="333"/>
      <c r="AF7" s="333"/>
      <c r="AG7" s="333"/>
      <c r="AH7" s="333"/>
      <c r="AI7" s="333"/>
      <c r="AJ7" s="334" t="s">
        <v>159</v>
      </c>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row>
    <row r="8" spans="1:79" s="207" customFormat="1" ht="41.25" customHeight="1" thickBot="1">
      <c r="A8" s="324"/>
      <c r="B8" s="324"/>
      <c r="C8" s="324"/>
      <c r="D8" s="324"/>
      <c r="E8" s="328"/>
      <c r="F8" s="17">
        <v>2015</v>
      </c>
      <c r="G8" s="17">
        <v>2016</v>
      </c>
      <c r="H8" s="17">
        <v>2017</v>
      </c>
      <c r="I8" s="17">
        <v>2018</v>
      </c>
      <c r="J8" s="17">
        <v>2019</v>
      </c>
      <c r="K8" s="17">
        <v>2020</v>
      </c>
      <c r="L8" s="17">
        <v>2021</v>
      </c>
      <c r="M8" s="128">
        <v>2022</v>
      </c>
      <c r="N8" s="128">
        <v>2023</v>
      </c>
      <c r="O8" s="128" t="s">
        <v>147</v>
      </c>
      <c r="P8" s="17">
        <v>2015</v>
      </c>
      <c r="Q8" s="17">
        <v>2016</v>
      </c>
      <c r="R8" s="17">
        <v>2017</v>
      </c>
      <c r="S8" s="17">
        <v>2018</v>
      </c>
      <c r="T8" s="17">
        <v>2019</v>
      </c>
      <c r="U8" s="17">
        <v>2020</v>
      </c>
      <c r="V8" s="17">
        <v>2021</v>
      </c>
      <c r="W8" s="17">
        <v>2022</v>
      </c>
      <c r="X8" s="206">
        <v>2023</v>
      </c>
      <c r="Y8" s="128" t="s">
        <v>147</v>
      </c>
      <c r="Z8" s="208">
        <v>2015</v>
      </c>
      <c r="AA8" s="17">
        <v>2016</v>
      </c>
      <c r="AB8" s="17">
        <v>2017</v>
      </c>
      <c r="AC8" s="206">
        <v>2018</v>
      </c>
      <c r="AD8" s="133">
        <v>2019</v>
      </c>
      <c r="AE8" s="133">
        <v>2020</v>
      </c>
      <c r="AF8" s="133">
        <v>2021</v>
      </c>
      <c r="AG8" s="133">
        <v>2022</v>
      </c>
      <c r="AH8" s="133">
        <v>2023</v>
      </c>
      <c r="AI8" s="133" t="s">
        <v>147</v>
      </c>
      <c r="AJ8" s="335"/>
      <c r="AK8" s="134"/>
      <c r="AL8" s="134"/>
      <c r="AM8" s="134"/>
      <c r="AN8" s="134"/>
      <c r="AO8" s="134"/>
      <c r="AP8" s="134"/>
      <c r="AQ8" s="134"/>
      <c r="AR8" s="209"/>
      <c r="AS8" s="210"/>
      <c r="AT8" s="210"/>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row>
    <row r="9" spans="1:79" ht="14.4">
      <c r="A9" s="211"/>
      <c r="B9" s="212"/>
      <c r="C9" s="213"/>
      <c r="D9" s="213"/>
      <c r="E9" s="213"/>
      <c r="F9" s="211"/>
      <c r="G9" s="58"/>
      <c r="H9" s="58"/>
      <c r="I9" s="58"/>
      <c r="J9" s="58"/>
      <c r="K9" s="58"/>
      <c r="L9" s="58"/>
      <c r="M9" s="58"/>
      <c r="N9" s="58"/>
      <c r="O9" s="214"/>
      <c r="P9" s="58"/>
      <c r="Q9" s="58"/>
      <c r="R9" s="212"/>
      <c r="S9" s="212"/>
      <c r="T9" s="212"/>
      <c r="U9" s="212"/>
      <c r="V9" s="212"/>
      <c r="W9" s="212"/>
      <c r="X9" s="212"/>
      <c r="Y9" s="215"/>
      <c r="Z9" s="216"/>
      <c r="AA9" s="213"/>
      <c r="AB9" s="213"/>
      <c r="AC9" s="213"/>
      <c r="AI9" s="217"/>
      <c r="AJ9" s="218"/>
      <c r="AK9" s="4"/>
      <c r="AL9" s="219"/>
      <c r="AM9" s="219"/>
      <c r="AN9" s="219"/>
      <c r="AO9" s="219"/>
      <c r="AP9" s="219"/>
      <c r="BT9" s="82"/>
      <c r="BU9" s="82"/>
      <c r="BV9" s="82"/>
      <c r="BW9" s="82"/>
      <c r="BX9" s="82"/>
      <c r="BY9" s="82"/>
      <c r="BZ9" s="82"/>
      <c r="CA9" s="82"/>
    </row>
    <row r="10" spans="1:79" ht="26.4" customHeight="1">
      <c r="A10" s="220" t="s">
        <v>17</v>
      </c>
      <c r="B10" s="221"/>
      <c r="C10" s="222"/>
      <c r="D10" s="222"/>
      <c r="E10" s="222"/>
      <c r="F10" s="223"/>
      <c r="G10" s="62"/>
      <c r="H10" s="62"/>
      <c r="I10" s="62"/>
      <c r="J10" s="62"/>
      <c r="K10" s="117"/>
      <c r="L10" s="117"/>
      <c r="M10" s="62"/>
      <c r="N10" s="62"/>
      <c r="O10" s="63"/>
      <c r="P10" s="224"/>
      <c r="Q10" s="62"/>
      <c r="R10" s="62"/>
      <c r="S10" s="62"/>
      <c r="T10" s="62"/>
      <c r="U10" s="62"/>
      <c r="V10" s="62"/>
      <c r="W10" s="62"/>
      <c r="X10" s="62"/>
      <c r="Y10" s="225"/>
      <c r="Z10" s="226"/>
      <c r="AA10" s="222"/>
      <c r="AB10" s="222"/>
      <c r="AC10" s="222"/>
      <c r="AD10" s="222"/>
      <c r="AE10" s="222"/>
      <c r="AF10" s="222"/>
      <c r="AG10" s="222"/>
      <c r="AH10" s="222"/>
      <c r="AI10" s="227"/>
      <c r="AJ10" s="218"/>
      <c r="AK10" s="4"/>
      <c r="AL10" s="219"/>
      <c r="AM10" s="219"/>
      <c r="AN10" s="219"/>
      <c r="AO10" s="219"/>
      <c r="AP10" s="219"/>
      <c r="AR10" s="4"/>
      <c r="BT10" s="82"/>
      <c r="BU10" s="82"/>
      <c r="BV10" s="82"/>
      <c r="BW10" s="82"/>
      <c r="BX10" s="82"/>
      <c r="BY10" s="82"/>
      <c r="BZ10" s="82"/>
      <c r="CA10" s="82"/>
    </row>
    <row r="11" spans="1:79" s="4" customFormat="1" ht="40.200000000000003" customHeight="1">
      <c r="A11" s="86">
        <v>1725</v>
      </c>
      <c r="B11" s="121" t="s">
        <v>120</v>
      </c>
      <c r="C11" s="27" t="s">
        <v>19</v>
      </c>
      <c r="D11" s="64">
        <f>'Cuadro 1'!E11</f>
        <v>99453757</v>
      </c>
      <c r="E11" s="64">
        <f>'Cuadro 2'!E11</f>
        <v>99453757</v>
      </c>
      <c r="F11" s="228">
        <v>9000000</v>
      </c>
      <c r="G11" s="28">
        <v>16770000</v>
      </c>
      <c r="H11" s="28">
        <v>10000000</v>
      </c>
      <c r="I11" s="28">
        <v>0</v>
      </c>
      <c r="J11" s="28">
        <v>0</v>
      </c>
      <c r="K11" s="28">
        <v>0</v>
      </c>
      <c r="L11" s="28">
        <v>12483757</v>
      </c>
      <c r="M11" s="28" t="s">
        <v>21</v>
      </c>
      <c r="N11" s="28" t="s">
        <v>21</v>
      </c>
      <c r="O11" s="65" t="s">
        <v>21</v>
      </c>
      <c r="P11" s="84">
        <v>0.58161441476257181</v>
      </c>
      <c r="Q11" s="84">
        <v>0.74363557316071682</v>
      </c>
      <c r="R11" s="84">
        <v>0.84024926332061256</v>
      </c>
      <c r="S11" s="84">
        <v>0.84024926332061256</v>
      </c>
      <c r="T11" s="84">
        <v>0.84024926332061256</v>
      </c>
      <c r="U11" s="84">
        <v>0.84024926332061256</v>
      </c>
      <c r="V11" s="84">
        <v>0.96089999999999998</v>
      </c>
      <c r="W11" s="84">
        <v>1</v>
      </c>
      <c r="X11" s="84">
        <v>1</v>
      </c>
      <c r="Y11" s="84">
        <f t="shared" ref="Y11:Y19" si="0">E11/D11</f>
        <v>1</v>
      </c>
      <c r="Z11" s="85">
        <v>0.61199999999999999</v>
      </c>
      <c r="AA11" s="84">
        <v>0.68979999999999997</v>
      </c>
      <c r="AB11" s="84">
        <v>0.79579999999999995</v>
      </c>
      <c r="AC11" s="229">
        <v>0.70109999999999995</v>
      </c>
      <c r="AD11" s="84">
        <v>0.76898207225784998</v>
      </c>
      <c r="AE11" s="84">
        <v>0.83728779432698874</v>
      </c>
      <c r="AF11" s="84">
        <v>0.91349999999999998</v>
      </c>
      <c r="AG11" s="84">
        <v>0.9516</v>
      </c>
      <c r="AH11" s="84">
        <v>0.93169999999999997</v>
      </c>
      <c r="AI11" s="108">
        <v>0.98709999999999998</v>
      </c>
      <c r="AJ11" s="230">
        <v>3</v>
      </c>
      <c r="AK11" s="231"/>
      <c r="AL11" s="232"/>
    </row>
    <row r="12" spans="1:79" s="4" customFormat="1" ht="31.2" customHeight="1">
      <c r="A12" s="86" t="s">
        <v>89</v>
      </c>
      <c r="B12" s="233" t="s">
        <v>90</v>
      </c>
      <c r="C12" s="27" t="s">
        <v>25</v>
      </c>
      <c r="D12" s="64">
        <f>'Cuadro 1'!E12</f>
        <v>90055000</v>
      </c>
      <c r="E12" s="64">
        <f>'Cuadro 2'!E12</f>
        <v>88554970.5</v>
      </c>
      <c r="F12" s="228" t="s">
        <v>21</v>
      </c>
      <c r="G12" s="28" t="s">
        <v>21</v>
      </c>
      <c r="H12" s="28" t="s">
        <v>21</v>
      </c>
      <c r="I12" s="28" t="s">
        <v>21</v>
      </c>
      <c r="J12" s="28" t="s">
        <v>21</v>
      </c>
      <c r="K12" s="28">
        <v>0</v>
      </c>
      <c r="L12" s="28">
        <v>0</v>
      </c>
      <c r="M12" s="28">
        <v>48900000</v>
      </c>
      <c r="N12" s="28">
        <v>39654970.5</v>
      </c>
      <c r="O12" s="65">
        <f>'Cuadro 2'!H12+'Cuadro 2'!J12+'Cuadro 2'!L12</f>
        <v>0</v>
      </c>
      <c r="P12" s="84" t="s">
        <v>21</v>
      </c>
      <c r="Q12" s="84" t="s">
        <v>21</v>
      </c>
      <c r="R12" s="84" t="s">
        <v>21</v>
      </c>
      <c r="S12" s="84" t="s">
        <v>21</v>
      </c>
      <c r="T12" s="84" t="s">
        <v>21</v>
      </c>
      <c r="U12" s="84">
        <v>0</v>
      </c>
      <c r="V12" s="84">
        <v>0</v>
      </c>
      <c r="W12" s="84">
        <v>0.54300149908389317</v>
      </c>
      <c r="X12" s="84">
        <v>0.98334318472044857</v>
      </c>
      <c r="Y12" s="84">
        <f t="shared" si="0"/>
        <v>0.98334318472044857</v>
      </c>
      <c r="Z12" s="85" t="s">
        <v>21</v>
      </c>
      <c r="AA12" s="84" t="s">
        <v>21</v>
      </c>
      <c r="AB12" s="84" t="s">
        <v>21</v>
      </c>
      <c r="AC12" s="84" t="s">
        <v>21</v>
      </c>
      <c r="AD12" s="84" t="s">
        <v>21</v>
      </c>
      <c r="AE12" s="84">
        <v>0</v>
      </c>
      <c r="AF12" s="84">
        <v>0.06</v>
      </c>
      <c r="AG12" s="84">
        <v>0.47</v>
      </c>
      <c r="AH12" s="84">
        <v>0.75</v>
      </c>
      <c r="AI12" s="108">
        <v>0.97</v>
      </c>
      <c r="AJ12" s="230">
        <v>1</v>
      </c>
      <c r="AK12" s="231"/>
      <c r="AL12" s="232"/>
    </row>
    <row r="13" spans="1:79" s="1" customFormat="1" ht="34.950000000000003" customHeight="1">
      <c r="A13" s="86">
        <v>2128</v>
      </c>
      <c r="B13" s="233" t="s">
        <v>91</v>
      </c>
      <c r="C13" s="217" t="s">
        <v>27</v>
      </c>
      <c r="D13" s="64">
        <f>'Cuadro 1'!E13</f>
        <v>270000000</v>
      </c>
      <c r="E13" s="64">
        <f>'Cuadro 2'!E13</f>
        <v>270000000</v>
      </c>
      <c r="F13" s="228">
        <v>26078740.899999999</v>
      </c>
      <c r="G13" s="28">
        <v>12297306.35</v>
      </c>
      <c r="H13" s="28">
        <v>7682132.7299999995</v>
      </c>
      <c r="I13" s="28">
        <v>12790856.84</v>
      </c>
      <c r="J13" s="28">
        <v>9087363.0399999991</v>
      </c>
      <c r="K13" s="28">
        <v>59954659.530000001</v>
      </c>
      <c r="L13" s="28">
        <v>0</v>
      </c>
      <c r="M13" s="28">
        <v>80922773.340000004</v>
      </c>
      <c r="N13" s="28">
        <v>56186167.259999998</v>
      </c>
      <c r="O13" s="65">
        <f>'Cuadro 2'!H13+'Cuadro 2'!J13+'Cuadro 2'!L13</f>
        <v>0</v>
      </c>
      <c r="P13" s="84">
        <v>0.11510644777777777</v>
      </c>
      <c r="Q13" s="84">
        <v>0.16065202685185184</v>
      </c>
      <c r="R13" s="84">
        <v>0.18910437029629629</v>
      </c>
      <c r="S13" s="84">
        <v>0.23647791414814814</v>
      </c>
      <c r="T13" s="84">
        <v>0.27013481429629632</v>
      </c>
      <c r="U13" s="84">
        <v>0.49218910885185185</v>
      </c>
      <c r="V13" s="84">
        <v>0.49218910885185185</v>
      </c>
      <c r="W13" s="84">
        <v>0.79190308418518529</v>
      </c>
      <c r="X13" s="84">
        <v>1</v>
      </c>
      <c r="Y13" s="84">
        <f t="shared" si="0"/>
        <v>1</v>
      </c>
      <c r="Z13" s="85">
        <v>0.37</v>
      </c>
      <c r="AA13" s="84">
        <v>0.52610000000000001</v>
      </c>
      <c r="AB13" s="84">
        <v>0.58799999999999997</v>
      </c>
      <c r="AC13" s="229">
        <v>0.74729999999999996</v>
      </c>
      <c r="AD13" s="84">
        <v>0.81330000000000002</v>
      </c>
      <c r="AE13" s="84">
        <v>0.85089999999999999</v>
      </c>
      <c r="AF13" s="84">
        <v>0.87529999999999997</v>
      </c>
      <c r="AG13" s="84">
        <v>0.91779999999999995</v>
      </c>
      <c r="AH13" s="84">
        <v>0.97</v>
      </c>
      <c r="AI13" s="108">
        <v>1</v>
      </c>
      <c r="AJ13" s="230">
        <v>2</v>
      </c>
      <c r="AK13" s="231"/>
      <c r="AL13" s="232"/>
    </row>
    <row r="14" spans="1:79" s="4" customFormat="1" ht="33" customHeight="1">
      <c r="A14" s="86">
        <v>2129</v>
      </c>
      <c r="B14" s="233" t="s">
        <v>28</v>
      </c>
      <c r="C14" s="27" t="s">
        <v>19</v>
      </c>
      <c r="D14" s="64">
        <f>'Cuadro 1'!E14</f>
        <v>130000000</v>
      </c>
      <c r="E14" s="64">
        <f>'Cuadro 2'!E14</f>
        <v>18200000</v>
      </c>
      <c r="F14" s="228">
        <v>0</v>
      </c>
      <c r="G14" s="28">
        <v>200000</v>
      </c>
      <c r="H14" s="28">
        <v>3000000</v>
      </c>
      <c r="I14" s="28">
        <v>0</v>
      </c>
      <c r="J14" s="28">
        <v>5000000</v>
      </c>
      <c r="K14" s="28">
        <v>0</v>
      </c>
      <c r="L14" s="28">
        <v>0</v>
      </c>
      <c r="M14" s="28">
        <v>3000000</v>
      </c>
      <c r="N14" s="28">
        <v>3800000</v>
      </c>
      <c r="O14" s="65">
        <f>'Cuadro 2'!H14+'Cuadro 2'!J14+'Cuadro 2'!L14</f>
        <v>1910000</v>
      </c>
      <c r="P14" s="84">
        <v>0</v>
      </c>
      <c r="Q14" s="84">
        <v>1.5384615384615385E-3</v>
      </c>
      <c r="R14" s="84">
        <v>2.4615384615384615E-2</v>
      </c>
      <c r="S14" s="84">
        <v>2.4615384615384615E-2</v>
      </c>
      <c r="T14" s="84">
        <v>6.3076923076923072E-2</v>
      </c>
      <c r="U14" s="84">
        <v>6.3076923076923072E-2</v>
      </c>
      <c r="V14" s="84">
        <v>6.3076923076923072E-2</v>
      </c>
      <c r="W14" s="84">
        <v>8.615384615384615E-2</v>
      </c>
      <c r="X14" s="84">
        <v>0.11538461538461539</v>
      </c>
      <c r="Y14" s="84">
        <f t="shared" si="0"/>
        <v>0.14000000000000001</v>
      </c>
      <c r="Z14" s="85">
        <v>0</v>
      </c>
      <c r="AA14" s="84">
        <v>3.1199999999999999E-2</v>
      </c>
      <c r="AB14" s="84">
        <v>4.3299999999999998E-2</v>
      </c>
      <c r="AC14" s="229">
        <v>6.6699999999999995E-2</v>
      </c>
      <c r="AD14" s="84">
        <v>0.104</v>
      </c>
      <c r="AE14" s="84">
        <v>0.14829999999999999</v>
      </c>
      <c r="AF14" s="84">
        <v>0.26419999999999999</v>
      </c>
      <c r="AG14" s="84">
        <v>0.30680000000000002</v>
      </c>
      <c r="AH14" s="84">
        <v>0.4042</v>
      </c>
      <c r="AI14" s="108">
        <v>0.44700000000000001</v>
      </c>
      <c r="AJ14" s="230">
        <v>2</v>
      </c>
      <c r="AK14" s="231"/>
      <c r="AL14" s="232"/>
    </row>
    <row r="15" spans="1:79" s="1" customFormat="1" ht="40.950000000000003" customHeight="1">
      <c r="A15" s="86">
        <v>2164</v>
      </c>
      <c r="B15" s="233" t="s">
        <v>29</v>
      </c>
      <c r="C15" s="217" t="s">
        <v>19</v>
      </c>
      <c r="D15" s="64">
        <f>'Cuadro 1'!E15</f>
        <v>154562390.28999999</v>
      </c>
      <c r="E15" s="64">
        <f>'Cuadro 2'!E15</f>
        <v>22854499.489999998</v>
      </c>
      <c r="F15" s="228" t="s">
        <v>21</v>
      </c>
      <c r="G15" s="28" t="s">
        <v>21</v>
      </c>
      <c r="H15" s="28" t="s">
        <v>21</v>
      </c>
      <c r="I15" s="28">
        <v>0</v>
      </c>
      <c r="J15" s="28">
        <v>1500000</v>
      </c>
      <c r="K15" s="28">
        <v>0</v>
      </c>
      <c r="L15" s="28">
        <v>9467661.4900000002</v>
      </c>
      <c r="M15" s="28">
        <v>5886838.3799999999</v>
      </c>
      <c r="N15" s="28">
        <v>0</v>
      </c>
      <c r="O15" s="65">
        <f>'Cuadro 2'!H15+'Cuadro 2'!J15+'Cuadro 2'!L15</f>
        <v>6000000</v>
      </c>
      <c r="P15" s="84" t="s">
        <v>21</v>
      </c>
      <c r="Q15" s="84" t="s">
        <v>21</v>
      </c>
      <c r="R15" s="84" t="s">
        <v>21</v>
      </c>
      <c r="S15" s="84">
        <v>0</v>
      </c>
      <c r="T15" s="84">
        <v>9.7048188578450593E-3</v>
      </c>
      <c r="U15" s="84">
        <v>9.7048188578450593E-3</v>
      </c>
      <c r="V15" s="84">
        <v>7.0959445369742025E-2</v>
      </c>
      <c r="W15" s="84">
        <v>0.10904657632672794</v>
      </c>
      <c r="X15" s="84">
        <v>0.10904657632672794</v>
      </c>
      <c r="Y15" s="84">
        <f t="shared" si="0"/>
        <v>0.14786585175810818</v>
      </c>
      <c r="Z15" s="85" t="s">
        <v>21</v>
      </c>
      <c r="AA15" s="84" t="s">
        <v>21</v>
      </c>
      <c r="AB15" s="84" t="s">
        <v>21</v>
      </c>
      <c r="AC15" s="229">
        <v>0</v>
      </c>
      <c r="AD15" s="84">
        <v>0.118505012987553</v>
      </c>
      <c r="AE15" s="84">
        <v>0.13700000000000001</v>
      </c>
      <c r="AF15" s="84">
        <v>0.19315930093031164</v>
      </c>
      <c r="AG15" s="84">
        <v>0.20380000000000001</v>
      </c>
      <c r="AH15" s="84">
        <v>0.2344</v>
      </c>
      <c r="AI15" s="234">
        <v>0.30454348479825238</v>
      </c>
      <c r="AJ15" s="230">
        <v>3</v>
      </c>
      <c r="AK15" s="231"/>
      <c r="AL15" s="232"/>
    </row>
    <row r="16" spans="1:79" s="1" customFormat="1" ht="25.2" customHeight="1">
      <c r="A16" s="86" t="s">
        <v>30</v>
      </c>
      <c r="B16" s="121" t="s">
        <v>121</v>
      </c>
      <c r="C16" s="217" t="s">
        <v>19</v>
      </c>
      <c r="D16" s="64">
        <f>'Cuadro 1'!E16</f>
        <v>111128810</v>
      </c>
      <c r="E16" s="28">
        <f>'Cuadro 2'!E16</f>
        <v>4900000</v>
      </c>
      <c r="F16" s="228" t="s">
        <v>21</v>
      </c>
      <c r="G16" s="28" t="s">
        <v>21</v>
      </c>
      <c r="H16" s="28" t="s">
        <v>21</v>
      </c>
      <c r="I16" s="28" t="s">
        <v>21</v>
      </c>
      <c r="J16" s="28">
        <v>0</v>
      </c>
      <c r="K16" s="28">
        <v>0</v>
      </c>
      <c r="L16" s="28">
        <v>1000000</v>
      </c>
      <c r="M16" s="28">
        <v>1088000</v>
      </c>
      <c r="N16" s="28">
        <v>1900000</v>
      </c>
      <c r="O16" s="65">
        <f>'Cuadro 2'!H16+'Cuadro 2'!J16+'Cuadro 2'!L16</f>
        <v>1000000</v>
      </c>
      <c r="P16" s="84" t="s">
        <v>21</v>
      </c>
      <c r="Q16" s="84" t="s">
        <v>21</v>
      </c>
      <c r="R16" s="84" t="s">
        <v>21</v>
      </c>
      <c r="S16" s="84" t="s">
        <v>21</v>
      </c>
      <c r="T16" s="84">
        <v>0</v>
      </c>
      <c r="U16" s="84">
        <v>0</v>
      </c>
      <c r="V16" s="84">
        <v>8.9985666183233677E-3</v>
      </c>
      <c r="W16" s="84">
        <v>1.8958180151483671E-2</v>
      </c>
      <c r="X16" s="88">
        <v>3.5886283673873587E-2</v>
      </c>
      <c r="Y16" s="84">
        <f>E16/D16</f>
        <v>4.4092976429784499E-2</v>
      </c>
      <c r="Z16" s="87" t="s">
        <v>21</v>
      </c>
      <c r="AA16" s="88" t="s">
        <v>21</v>
      </c>
      <c r="AB16" s="88" t="s">
        <v>21</v>
      </c>
      <c r="AC16" s="88" t="s">
        <v>21</v>
      </c>
      <c r="AD16" s="84">
        <v>0</v>
      </c>
      <c r="AE16" s="84">
        <v>9.1619426159301826E-2</v>
      </c>
      <c r="AF16" s="84">
        <v>0.11447100739696221</v>
      </c>
      <c r="AG16" s="84">
        <v>0.11650000000000001</v>
      </c>
      <c r="AH16" s="84">
        <v>0.1431</v>
      </c>
      <c r="AI16" s="235">
        <v>0.12815589088953641</v>
      </c>
      <c r="AJ16" s="230">
        <v>3</v>
      </c>
      <c r="AK16" s="231"/>
      <c r="AL16" s="232"/>
    </row>
    <row r="17" spans="1:38" s="1" customFormat="1" ht="27" customHeight="1">
      <c r="A17" s="86">
        <v>2198</v>
      </c>
      <c r="B17" s="233" t="s">
        <v>172</v>
      </c>
      <c r="C17" s="217" t="s">
        <v>34</v>
      </c>
      <c r="D17" s="64">
        <f>'Cuadro 1'!E17</f>
        <v>55080000</v>
      </c>
      <c r="E17" s="64">
        <f>'Cuadro 2'!E17</f>
        <v>500000</v>
      </c>
      <c r="F17" s="228" t="s">
        <v>21</v>
      </c>
      <c r="G17" s="28" t="s">
        <v>21</v>
      </c>
      <c r="H17" s="28" t="s">
        <v>21</v>
      </c>
      <c r="I17" s="28" t="s">
        <v>21</v>
      </c>
      <c r="J17" s="28">
        <v>0</v>
      </c>
      <c r="K17" s="28">
        <v>500000</v>
      </c>
      <c r="L17" s="28">
        <v>0</v>
      </c>
      <c r="M17" s="28">
        <v>0</v>
      </c>
      <c r="N17" s="28">
        <v>0</v>
      </c>
      <c r="O17" s="65">
        <f>'Cuadro 2'!H17+'Cuadro 2'!J17+'Cuadro 2'!L17</f>
        <v>0</v>
      </c>
      <c r="P17" s="88" t="s">
        <v>21</v>
      </c>
      <c r="Q17" s="88" t="s">
        <v>21</v>
      </c>
      <c r="R17" s="88" t="s">
        <v>21</v>
      </c>
      <c r="S17" s="88" t="s">
        <v>21</v>
      </c>
      <c r="T17" s="84">
        <v>0</v>
      </c>
      <c r="U17" s="84">
        <v>9.0777051561365292E-3</v>
      </c>
      <c r="V17" s="84">
        <v>9.0777051561365292E-3</v>
      </c>
      <c r="W17" s="84">
        <v>9.0777051561365292E-3</v>
      </c>
      <c r="X17" s="84">
        <v>9.0777051561365292E-3</v>
      </c>
      <c r="Y17" s="84">
        <f t="shared" si="0"/>
        <v>9.0777051561365292E-3</v>
      </c>
      <c r="Z17" s="87" t="s">
        <v>21</v>
      </c>
      <c r="AA17" s="88" t="s">
        <v>21</v>
      </c>
      <c r="AB17" s="88" t="s">
        <v>21</v>
      </c>
      <c r="AC17" s="88" t="s">
        <v>21</v>
      </c>
      <c r="AD17" s="84">
        <v>9.1399999999999995E-2</v>
      </c>
      <c r="AE17" s="84">
        <v>0.15978758169934643</v>
      </c>
      <c r="AF17" s="84">
        <v>0.18149999999999999</v>
      </c>
      <c r="AG17" s="84">
        <v>0.23300000000000001</v>
      </c>
      <c r="AH17" s="84">
        <v>0.2535</v>
      </c>
      <c r="AI17" s="108">
        <v>0.2833</v>
      </c>
      <c r="AJ17" s="230">
        <v>3</v>
      </c>
      <c r="AK17" s="231"/>
      <c r="AL17" s="232"/>
    </row>
    <row r="18" spans="1:38" s="1" customFormat="1" ht="27" customHeight="1">
      <c r="A18" s="86">
        <v>2220</v>
      </c>
      <c r="B18" s="233" t="s">
        <v>36</v>
      </c>
      <c r="C18" s="217" t="s">
        <v>37</v>
      </c>
      <c r="D18" s="64">
        <f>'Cuadro 1'!E18</f>
        <v>425000000</v>
      </c>
      <c r="E18" s="64">
        <f>'Cuadro 2'!E18</f>
        <v>0</v>
      </c>
      <c r="F18" s="228" t="s">
        <v>21</v>
      </c>
      <c r="G18" s="28" t="s">
        <v>21</v>
      </c>
      <c r="H18" s="28" t="s">
        <v>21</v>
      </c>
      <c r="I18" s="28" t="s">
        <v>21</v>
      </c>
      <c r="J18" s="28" t="s">
        <v>21</v>
      </c>
      <c r="K18" s="28" t="s">
        <v>21</v>
      </c>
      <c r="L18" s="28" t="s">
        <v>21</v>
      </c>
      <c r="M18" s="28">
        <v>0</v>
      </c>
      <c r="N18" s="28">
        <v>0</v>
      </c>
      <c r="O18" s="65">
        <f>'Cuadro 2'!H18+'Cuadro 2'!J18+'Cuadro 2'!L18</f>
        <v>0</v>
      </c>
      <c r="P18" s="88" t="s">
        <v>21</v>
      </c>
      <c r="Q18" s="88" t="s">
        <v>21</v>
      </c>
      <c r="R18" s="88" t="s">
        <v>21</v>
      </c>
      <c r="S18" s="88" t="s">
        <v>21</v>
      </c>
      <c r="T18" s="84" t="s">
        <v>21</v>
      </c>
      <c r="U18" s="84" t="s">
        <v>21</v>
      </c>
      <c r="V18" s="84" t="s">
        <v>21</v>
      </c>
      <c r="W18" s="84">
        <v>0</v>
      </c>
      <c r="X18" s="84">
        <v>0</v>
      </c>
      <c r="Y18" s="84">
        <f t="shared" si="0"/>
        <v>0</v>
      </c>
      <c r="Z18" s="87" t="s">
        <v>21</v>
      </c>
      <c r="AA18" s="88" t="s">
        <v>21</v>
      </c>
      <c r="AB18" s="88" t="s">
        <v>21</v>
      </c>
      <c r="AC18" s="88" t="s">
        <v>21</v>
      </c>
      <c r="AD18" s="84" t="s">
        <v>21</v>
      </c>
      <c r="AE18" s="84" t="s">
        <v>21</v>
      </c>
      <c r="AF18" s="84" t="s">
        <v>21</v>
      </c>
      <c r="AG18" s="84">
        <v>0</v>
      </c>
      <c r="AH18" s="84">
        <v>2.9999999999999997E-4</v>
      </c>
      <c r="AI18" s="108">
        <v>7.0300000000000001E-2</v>
      </c>
      <c r="AJ18" s="230">
        <v>2</v>
      </c>
      <c r="AK18" s="231"/>
      <c r="AL18" s="232"/>
    </row>
    <row r="19" spans="1:38" s="1" customFormat="1" ht="27" customHeight="1">
      <c r="A19" s="86">
        <v>2317</v>
      </c>
      <c r="B19" s="233" t="s">
        <v>39</v>
      </c>
      <c r="C19" s="217" t="s">
        <v>40</v>
      </c>
      <c r="D19" s="64">
        <v>700000000</v>
      </c>
      <c r="E19" s="64">
        <f>'Cuadro 2'!E19</f>
        <v>74689275.579999998</v>
      </c>
      <c r="F19" s="228" t="s">
        <v>21</v>
      </c>
      <c r="G19" s="28" t="s">
        <v>21</v>
      </c>
      <c r="H19" s="28" t="s">
        <v>21</v>
      </c>
      <c r="I19" s="28" t="s">
        <v>21</v>
      </c>
      <c r="J19" s="28" t="s">
        <v>21</v>
      </c>
      <c r="K19" s="28" t="s">
        <v>21</v>
      </c>
      <c r="L19" s="28" t="s">
        <v>21</v>
      </c>
      <c r="M19" s="28" t="s">
        <v>21</v>
      </c>
      <c r="N19" s="28" t="s">
        <v>21</v>
      </c>
      <c r="O19" s="65">
        <f>'Cuadro 2'!H19+'Cuadro 2'!J19+'Cuadro 2'!L19</f>
        <v>74689275.579999998</v>
      </c>
      <c r="P19" s="88" t="s">
        <v>21</v>
      </c>
      <c r="Q19" s="88" t="s">
        <v>21</v>
      </c>
      <c r="R19" s="88" t="s">
        <v>21</v>
      </c>
      <c r="S19" s="88" t="s">
        <v>21</v>
      </c>
      <c r="T19" s="84" t="s">
        <v>21</v>
      </c>
      <c r="U19" s="84" t="s">
        <v>21</v>
      </c>
      <c r="V19" s="84" t="s">
        <v>21</v>
      </c>
      <c r="W19" s="84" t="s">
        <v>21</v>
      </c>
      <c r="X19" s="84" t="s">
        <v>21</v>
      </c>
      <c r="Y19" s="84">
        <f t="shared" si="0"/>
        <v>0.10669896511428571</v>
      </c>
      <c r="Z19" s="87" t="s">
        <v>21</v>
      </c>
      <c r="AA19" s="88" t="s">
        <v>21</v>
      </c>
      <c r="AB19" s="88" t="s">
        <v>21</v>
      </c>
      <c r="AC19" s="88" t="s">
        <v>21</v>
      </c>
      <c r="AD19" s="84" t="s">
        <v>21</v>
      </c>
      <c r="AE19" s="84" t="s">
        <v>21</v>
      </c>
      <c r="AF19" s="84" t="s">
        <v>21</v>
      </c>
      <c r="AG19" s="84" t="s">
        <v>21</v>
      </c>
      <c r="AH19" s="84" t="s">
        <v>21</v>
      </c>
      <c r="AI19" s="84">
        <v>6.4799999999999996E-2</v>
      </c>
      <c r="AJ19" s="230">
        <v>0.01</v>
      </c>
      <c r="AK19" s="231"/>
      <c r="AL19" s="232"/>
    </row>
    <row r="20" spans="1:38" s="5" customFormat="1" ht="13.8" customHeight="1">
      <c r="A20" s="89"/>
      <c r="B20" s="236"/>
      <c r="C20" s="237"/>
      <c r="D20" s="238">
        <f>SUM(D11:D19)</f>
        <v>2035279957.29</v>
      </c>
      <c r="E20" s="238">
        <f t="shared" ref="E20:O20" si="1">SUM(E11:E19)</f>
        <v>579152502.57000005</v>
      </c>
      <c r="F20" s="239">
        <f t="shared" si="1"/>
        <v>35078740.899999999</v>
      </c>
      <c r="G20" s="238">
        <f t="shared" si="1"/>
        <v>29267306.350000001</v>
      </c>
      <c r="H20" s="238">
        <f t="shared" si="1"/>
        <v>20682132.73</v>
      </c>
      <c r="I20" s="238">
        <f t="shared" si="1"/>
        <v>12790856.84</v>
      </c>
      <c r="J20" s="238">
        <f t="shared" si="1"/>
        <v>15587363.039999999</v>
      </c>
      <c r="K20" s="238">
        <f t="shared" si="1"/>
        <v>60454659.530000001</v>
      </c>
      <c r="L20" s="238">
        <f t="shared" si="1"/>
        <v>22951418.490000002</v>
      </c>
      <c r="M20" s="238">
        <f t="shared" si="1"/>
        <v>139797611.72</v>
      </c>
      <c r="N20" s="238">
        <f t="shared" si="1"/>
        <v>101541137.75999999</v>
      </c>
      <c r="O20" s="240">
        <f t="shared" si="1"/>
        <v>83599275.579999998</v>
      </c>
      <c r="P20" s="90"/>
      <c r="Q20" s="90"/>
      <c r="R20" s="90"/>
      <c r="S20" s="90"/>
      <c r="T20" s="91"/>
      <c r="U20" s="91"/>
      <c r="V20" s="91"/>
      <c r="W20" s="91"/>
      <c r="X20" s="91"/>
      <c r="Y20" s="90"/>
      <c r="Z20" s="87"/>
      <c r="AA20" s="88"/>
      <c r="AB20" s="88"/>
      <c r="AC20" s="88"/>
      <c r="AD20" s="88"/>
      <c r="AE20" s="88"/>
      <c r="AF20" s="88"/>
      <c r="AG20" s="88"/>
      <c r="AH20" s="84"/>
      <c r="AI20" s="109"/>
      <c r="AJ20" s="241"/>
      <c r="AK20" s="231"/>
      <c r="AL20" s="232"/>
    </row>
    <row r="21" spans="1:38" s="5" customFormat="1" ht="13.8" customHeight="1">
      <c r="A21" s="89"/>
      <c r="B21" s="236"/>
      <c r="C21" s="237"/>
      <c r="D21" s="238"/>
      <c r="E21" s="238"/>
      <c r="F21" s="239"/>
      <c r="G21" s="238"/>
      <c r="H21" s="238"/>
      <c r="I21" s="238"/>
      <c r="J21" s="238"/>
      <c r="K21" s="238"/>
      <c r="L21" s="32"/>
      <c r="M21" s="32"/>
      <c r="N21" s="32"/>
      <c r="O21" s="38"/>
      <c r="P21" s="90"/>
      <c r="Q21" s="90"/>
      <c r="R21" s="90"/>
      <c r="S21" s="90"/>
      <c r="T21" s="91"/>
      <c r="U21" s="91"/>
      <c r="V21" s="91"/>
      <c r="W21" s="91"/>
      <c r="X21" s="91"/>
      <c r="Y21" s="90"/>
      <c r="Z21" s="87"/>
      <c r="AA21" s="88"/>
      <c r="AB21" s="88"/>
      <c r="AC21" s="88"/>
      <c r="AD21" s="88"/>
      <c r="AE21" s="88"/>
      <c r="AF21" s="88"/>
      <c r="AG21" s="88"/>
      <c r="AH21" s="84"/>
      <c r="AI21" s="109"/>
      <c r="AJ21" s="241"/>
      <c r="AK21" s="231"/>
      <c r="AL21" s="232"/>
    </row>
    <row r="22" spans="1:38" s="1" customFormat="1" ht="13.8" customHeight="1">
      <c r="A22" s="242" t="s">
        <v>41</v>
      </c>
      <c r="B22" s="243"/>
      <c r="C22" s="217"/>
      <c r="D22" s="64"/>
      <c r="E22" s="64"/>
      <c r="F22" s="244"/>
      <c r="G22" s="64"/>
      <c r="H22" s="64"/>
      <c r="I22" s="64"/>
      <c r="J22" s="64"/>
      <c r="K22" s="64"/>
      <c r="L22" s="28"/>
      <c r="M22" s="28"/>
      <c r="N22" s="28"/>
      <c r="O22" s="65"/>
      <c r="P22" s="84"/>
      <c r="Q22" s="84"/>
      <c r="R22" s="84"/>
      <c r="S22" s="84"/>
      <c r="T22" s="84"/>
      <c r="U22" s="84"/>
      <c r="V22" s="84"/>
      <c r="W22" s="84"/>
      <c r="X22" s="84"/>
      <c r="Y22" s="84"/>
      <c r="Z22" s="87"/>
      <c r="AA22" s="88"/>
      <c r="AB22" s="88"/>
      <c r="AC22" s="88"/>
      <c r="AD22" s="88"/>
      <c r="AE22" s="88"/>
      <c r="AF22" s="88"/>
      <c r="AG22" s="88"/>
      <c r="AH22" s="84"/>
      <c r="AI22" s="108"/>
      <c r="AJ22" s="230"/>
      <c r="AK22" s="231"/>
      <c r="AL22" s="232"/>
    </row>
    <row r="23" spans="1:38" s="1" customFormat="1" ht="18.600000000000001" customHeight="1">
      <c r="A23" s="86" t="s">
        <v>42</v>
      </c>
      <c r="B23" s="245" t="s">
        <v>122</v>
      </c>
      <c r="C23" s="217" t="s">
        <v>123</v>
      </c>
      <c r="D23" s="64">
        <f>'Cuadro 1'!E23</f>
        <v>73000000</v>
      </c>
      <c r="E23" s="64">
        <f>'Cuadro 2'!E23</f>
        <v>73000000</v>
      </c>
      <c r="F23" s="228">
        <v>5075849.51</v>
      </c>
      <c r="G23" s="28">
        <v>0</v>
      </c>
      <c r="H23" s="28">
        <v>4104373.5300000003</v>
      </c>
      <c r="I23" s="28">
        <v>0</v>
      </c>
      <c r="J23" s="28">
        <v>10302672.949999999</v>
      </c>
      <c r="K23" s="28">
        <v>13635147.789999999</v>
      </c>
      <c r="L23" s="28">
        <v>12000000</v>
      </c>
      <c r="M23" s="28">
        <v>18340000</v>
      </c>
      <c r="N23" s="28">
        <v>6880647.0599999996</v>
      </c>
      <c r="O23" s="65">
        <f>'Cuadro 2'!H23+'Cuadro 2'!J23+'Cuadro 2'!L23</f>
        <v>2661309.16</v>
      </c>
      <c r="P23" s="84">
        <v>6.9532185068493152E-2</v>
      </c>
      <c r="Q23" s="84">
        <v>6.9532185068493152E-2</v>
      </c>
      <c r="R23" s="84">
        <v>0.12575647999999998</v>
      </c>
      <c r="S23" s="84">
        <v>0.12575647999999998</v>
      </c>
      <c r="T23" s="84">
        <v>0.26688898616438356</v>
      </c>
      <c r="U23" s="84">
        <v>0.45367183260273974</v>
      </c>
      <c r="V23" s="84">
        <v>0.61805539424657541</v>
      </c>
      <c r="W23" s="84">
        <v>0.86928827095890415</v>
      </c>
      <c r="X23" s="84">
        <v>0.96354371013698636</v>
      </c>
      <c r="Y23" s="84">
        <f t="shared" ref="Y23:Y29" si="2">E23/D23</f>
        <v>1</v>
      </c>
      <c r="Z23" s="85">
        <v>4.1999999999999997E-3</v>
      </c>
      <c r="AA23" s="84">
        <v>3.5200000000000002E-2</v>
      </c>
      <c r="AB23" s="84">
        <v>9.6299999999999997E-2</v>
      </c>
      <c r="AC23" s="229">
        <v>0.2094</v>
      </c>
      <c r="AD23" s="84">
        <v>0.51609044573377705</v>
      </c>
      <c r="AE23" s="84">
        <v>0.71730000000000005</v>
      </c>
      <c r="AF23" s="84">
        <v>0.87362317168177506</v>
      </c>
      <c r="AG23" s="84">
        <v>0.93720000000000003</v>
      </c>
      <c r="AH23" s="84">
        <v>0.96930000000000005</v>
      </c>
      <c r="AI23" s="235">
        <v>1</v>
      </c>
      <c r="AJ23" s="230">
        <v>2</v>
      </c>
      <c r="AK23" s="231"/>
      <c r="AL23" s="232"/>
    </row>
    <row r="24" spans="1:38" s="4" customFormat="1" ht="18.600000000000001" customHeight="1">
      <c r="A24" s="86" t="s">
        <v>124</v>
      </c>
      <c r="B24" s="121" t="s">
        <v>173</v>
      </c>
      <c r="C24" s="27" t="s">
        <v>47</v>
      </c>
      <c r="D24" s="64">
        <f>'Cuadro 1'!E24</f>
        <v>400000000</v>
      </c>
      <c r="E24" s="64">
        <f>'Cuadro 2'!E24</f>
        <v>303000000</v>
      </c>
      <c r="F24" s="228">
        <v>0</v>
      </c>
      <c r="G24" s="28">
        <v>5000000</v>
      </c>
      <c r="H24" s="28">
        <v>45000000</v>
      </c>
      <c r="I24" s="28">
        <v>120000000</v>
      </c>
      <c r="J24" s="28">
        <v>0</v>
      </c>
      <c r="K24" s="28">
        <v>0</v>
      </c>
      <c r="L24" s="28">
        <v>30000000</v>
      </c>
      <c r="M24" s="28">
        <v>80000000</v>
      </c>
      <c r="N24" s="28">
        <v>3000000</v>
      </c>
      <c r="O24" s="65">
        <f>'Cuadro 2'!H24+'Cuadro 2'!J24+'Cuadro 2'!L24</f>
        <v>20000000</v>
      </c>
      <c r="P24" s="84">
        <v>0</v>
      </c>
      <c r="Q24" s="84">
        <v>1.1111111111111112E-2</v>
      </c>
      <c r="R24" s="84">
        <v>0.125</v>
      </c>
      <c r="S24" s="84">
        <v>0.42499999999999999</v>
      </c>
      <c r="T24" s="84">
        <v>0.42499999999999999</v>
      </c>
      <c r="U24" s="84">
        <v>0.42499999999999999</v>
      </c>
      <c r="V24" s="84">
        <v>0.5</v>
      </c>
      <c r="W24" s="84">
        <v>0.7</v>
      </c>
      <c r="X24" s="84">
        <v>0.70750000000000002</v>
      </c>
      <c r="Y24" s="84">
        <f t="shared" si="2"/>
        <v>0.75749999999999995</v>
      </c>
      <c r="Z24" s="326">
        <v>0</v>
      </c>
      <c r="AA24" s="325">
        <v>0.13</v>
      </c>
      <c r="AB24" s="325">
        <v>0.31</v>
      </c>
      <c r="AC24" s="340">
        <v>0.49</v>
      </c>
      <c r="AD24" s="325">
        <v>0.59</v>
      </c>
      <c r="AE24" s="325">
        <v>0.74</v>
      </c>
      <c r="AF24" s="325">
        <v>0.47</v>
      </c>
      <c r="AG24" s="325">
        <v>0.57969999999999999</v>
      </c>
      <c r="AH24" s="325">
        <v>0.53690000000000004</v>
      </c>
      <c r="AI24" s="338">
        <v>0.55730000000000002</v>
      </c>
      <c r="AJ24" s="337">
        <v>2</v>
      </c>
      <c r="AK24" s="231"/>
      <c r="AL24" s="232"/>
    </row>
    <row r="25" spans="1:38" s="4" customFormat="1" ht="18.600000000000001" customHeight="1">
      <c r="A25" s="86" t="s">
        <v>125</v>
      </c>
      <c r="B25" s="121" t="s">
        <v>174</v>
      </c>
      <c r="C25" s="27" t="s">
        <v>47</v>
      </c>
      <c r="D25" s="64">
        <f>'Cuadro 1'!E25</f>
        <v>50000000</v>
      </c>
      <c r="E25" s="64">
        <f>'Cuadro 2'!E25</f>
        <v>30000000</v>
      </c>
      <c r="F25" s="228">
        <v>0</v>
      </c>
      <c r="G25" s="28">
        <v>0</v>
      </c>
      <c r="H25" s="28">
        <v>0</v>
      </c>
      <c r="I25" s="28">
        <v>0</v>
      </c>
      <c r="J25" s="28">
        <v>0</v>
      </c>
      <c r="K25" s="28">
        <v>15000000</v>
      </c>
      <c r="L25" s="28">
        <v>5000000</v>
      </c>
      <c r="M25" s="28">
        <v>10000000</v>
      </c>
      <c r="N25" s="28">
        <v>0</v>
      </c>
      <c r="O25" s="65">
        <f>'Cuadro 2'!H25+'Cuadro 2'!J25+'Cuadro 2'!L25</f>
        <v>0</v>
      </c>
      <c r="P25" s="84">
        <v>0</v>
      </c>
      <c r="Q25" s="84">
        <v>0</v>
      </c>
      <c r="R25" s="84">
        <v>0</v>
      </c>
      <c r="S25" s="84">
        <v>0</v>
      </c>
      <c r="T25" s="84">
        <v>0</v>
      </c>
      <c r="U25" s="84">
        <v>0.3</v>
      </c>
      <c r="V25" s="84">
        <v>0.4</v>
      </c>
      <c r="W25" s="84">
        <v>0.6</v>
      </c>
      <c r="X25" s="84">
        <v>0.6</v>
      </c>
      <c r="Y25" s="84">
        <f t="shared" si="2"/>
        <v>0.6</v>
      </c>
      <c r="Z25" s="326"/>
      <c r="AA25" s="325"/>
      <c r="AB25" s="325"/>
      <c r="AC25" s="325"/>
      <c r="AD25" s="325"/>
      <c r="AE25" s="325"/>
      <c r="AF25" s="325"/>
      <c r="AG25" s="325"/>
      <c r="AH25" s="325"/>
      <c r="AI25" s="338"/>
      <c r="AJ25" s="337"/>
      <c r="AK25" s="231"/>
      <c r="AL25" s="232"/>
    </row>
    <row r="26" spans="1:38" s="4" customFormat="1" ht="18.600000000000001" customHeight="1">
      <c r="A26" s="246" t="s">
        <v>49</v>
      </c>
      <c r="B26" s="233" t="s">
        <v>50</v>
      </c>
      <c r="C26" s="27" t="s">
        <v>51</v>
      </c>
      <c r="D26" s="28">
        <f>'Cuadro 1'!E26</f>
        <v>100000000</v>
      </c>
      <c r="E26" s="28">
        <f>'Cuadro 2'!E26</f>
        <v>91349418.599999994</v>
      </c>
      <c r="F26" s="228" t="s">
        <v>21</v>
      </c>
      <c r="G26" s="28" t="s">
        <v>21</v>
      </c>
      <c r="H26" s="28">
        <v>0</v>
      </c>
      <c r="I26" s="28">
        <v>0</v>
      </c>
      <c r="J26" s="28">
        <v>5145797.18</v>
      </c>
      <c r="K26" s="28">
        <v>0</v>
      </c>
      <c r="L26" s="28">
        <v>15406901.199999999</v>
      </c>
      <c r="M26" s="28">
        <v>32091430.600000005</v>
      </c>
      <c r="N26" s="28">
        <v>38705289.620000005</v>
      </c>
      <c r="O26" s="65">
        <f>'Cuadro 2'!H26+'Cuadro 2'!J26+'Cuadro 2'!L26</f>
        <v>0</v>
      </c>
      <c r="P26" s="84" t="s">
        <v>21</v>
      </c>
      <c r="Q26" s="84" t="s">
        <v>21</v>
      </c>
      <c r="R26" s="84" t="s">
        <v>21</v>
      </c>
      <c r="S26" s="84">
        <v>0</v>
      </c>
      <c r="T26" s="84">
        <v>5.1457971799999995E-2</v>
      </c>
      <c r="U26" s="84">
        <v>5.1457971799999995E-2</v>
      </c>
      <c r="V26" s="84">
        <v>0.20552698379999998</v>
      </c>
      <c r="W26" s="84">
        <v>0.52644128980000005</v>
      </c>
      <c r="X26" s="84">
        <v>0.91349418599999999</v>
      </c>
      <c r="Y26" s="84">
        <f t="shared" si="2"/>
        <v>0.91349418599999999</v>
      </c>
      <c r="Z26" s="85" t="s">
        <v>21</v>
      </c>
      <c r="AA26" s="84" t="s">
        <v>21</v>
      </c>
      <c r="AB26" s="84">
        <v>0</v>
      </c>
      <c r="AC26" s="229">
        <v>0</v>
      </c>
      <c r="AD26" s="84">
        <v>7.5999999999999998E-2</v>
      </c>
      <c r="AE26" s="84">
        <v>0.19453353999999998</v>
      </c>
      <c r="AF26" s="84">
        <v>0.31290000000000001</v>
      </c>
      <c r="AG26" s="84">
        <v>0.46100000000000002</v>
      </c>
      <c r="AH26" s="84">
        <v>0.56769999999999998</v>
      </c>
      <c r="AI26" s="108">
        <v>0.64159999999999995</v>
      </c>
      <c r="AJ26" s="230">
        <v>3</v>
      </c>
      <c r="AK26" s="231"/>
      <c r="AL26" s="232"/>
    </row>
    <row r="27" spans="1:38" s="1" customFormat="1" ht="18.600000000000001" customHeight="1">
      <c r="A27" s="246" t="s">
        <v>52</v>
      </c>
      <c r="B27" s="233" t="s">
        <v>53</v>
      </c>
      <c r="C27" s="217" t="s">
        <v>47</v>
      </c>
      <c r="D27" s="64">
        <f>'Cuadro 1'!E27</f>
        <v>144036000</v>
      </c>
      <c r="E27" s="64">
        <f>'Cuadro 2'!E27</f>
        <v>91989292.430000007</v>
      </c>
      <c r="F27" s="228" t="s">
        <v>21</v>
      </c>
      <c r="G27" s="28" t="s">
        <v>21</v>
      </c>
      <c r="H27" s="28" t="s">
        <v>21</v>
      </c>
      <c r="I27" s="28">
        <v>0</v>
      </c>
      <c r="J27" s="28">
        <v>11450375.07</v>
      </c>
      <c r="K27" s="28">
        <v>32874109.239999998</v>
      </c>
      <c r="L27" s="28">
        <v>10000000</v>
      </c>
      <c r="M27" s="28">
        <v>7664808.1200000001</v>
      </c>
      <c r="N27" s="28">
        <v>30000000</v>
      </c>
      <c r="O27" s="65">
        <f>'Cuadro 2'!H27+'Cuadro 2'!J27+'Cuadro 2'!L27</f>
        <v>0</v>
      </c>
      <c r="P27" s="84" t="s">
        <v>21</v>
      </c>
      <c r="Q27" s="84" t="s">
        <v>21</v>
      </c>
      <c r="R27" s="84" t="s">
        <v>21</v>
      </c>
      <c r="S27" s="84">
        <v>0</v>
      </c>
      <c r="T27" s="84">
        <v>7.9496619386819969E-2</v>
      </c>
      <c r="U27" s="84">
        <v>0.30773198582298872</v>
      </c>
      <c r="V27" s="84">
        <v>0.37715907349551503</v>
      </c>
      <c r="W27" s="84">
        <v>0.43037360402954816</v>
      </c>
      <c r="X27" s="84">
        <v>0.63865486704712715</v>
      </c>
      <c r="Y27" s="84">
        <f t="shared" si="2"/>
        <v>0.63865486704712715</v>
      </c>
      <c r="Z27" s="87" t="s">
        <v>21</v>
      </c>
      <c r="AA27" s="88" t="s">
        <v>21</v>
      </c>
      <c r="AB27" s="88" t="s">
        <v>21</v>
      </c>
      <c r="AC27" s="84">
        <v>0</v>
      </c>
      <c r="AD27" s="84">
        <v>0.12</v>
      </c>
      <c r="AE27" s="84">
        <v>0.25</v>
      </c>
      <c r="AF27" s="84">
        <v>0.44</v>
      </c>
      <c r="AG27" s="84">
        <v>0.61</v>
      </c>
      <c r="AH27" s="84">
        <v>0.7</v>
      </c>
      <c r="AI27" s="108">
        <v>0.84</v>
      </c>
      <c r="AJ27" s="230">
        <v>2</v>
      </c>
      <c r="AK27" s="231"/>
      <c r="AL27" s="232"/>
    </row>
    <row r="28" spans="1:38" s="1" customFormat="1" ht="36" customHeight="1">
      <c r="A28" s="246" t="s">
        <v>54</v>
      </c>
      <c r="B28" s="233" t="s">
        <v>126</v>
      </c>
      <c r="C28" s="217" t="s">
        <v>127</v>
      </c>
      <c r="D28" s="64">
        <f>'Cuadro 1'!E28</f>
        <v>121300000</v>
      </c>
      <c r="E28" s="64">
        <f>'Cuadro 2'!E28</f>
        <v>106563456.84</v>
      </c>
      <c r="F28" s="228" t="s">
        <v>21</v>
      </c>
      <c r="G28" s="28" t="s">
        <v>21</v>
      </c>
      <c r="H28" s="28" t="s">
        <v>21</v>
      </c>
      <c r="I28" s="28" t="s">
        <v>21</v>
      </c>
      <c r="J28" s="28">
        <v>44485703.280000001</v>
      </c>
      <c r="K28" s="28">
        <v>4077753.56</v>
      </c>
      <c r="L28" s="28">
        <v>5000000</v>
      </c>
      <c r="M28" s="28">
        <v>3000000</v>
      </c>
      <c r="N28" s="28">
        <v>38000000</v>
      </c>
      <c r="O28" s="65">
        <f>'Cuadro 2'!H28+'Cuadro 2'!J28+'Cuadro 2'!L28</f>
        <v>12000000</v>
      </c>
      <c r="P28" s="84" t="s">
        <v>21</v>
      </c>
      <c r="Q28" s="84" t="s">
        <v>21</v>
      </c>
      <c r="R28" s="84" t="s">
        <v>21</v>
      </c>
      <c r="S28" s="84" t="s">
        <v>21</v>
      </c>
      <c r="T28" s="84">
        <v>0.3307487232713755</v>
      </c>
      <c r="U28" s="84">
        <v>0.36106659360594801</v>
      </c>
      <c r="V28" s="84">
        <v>0.39824131479553904</v>
      </c>
      <c r="W28" s="84">
        <v>0.4205461475092937</v>
      </c>
      <c r="X28" s="84">
        <v>0.70307402855018586</v>
      </c>
      <c r="Y28" s="84">
        <f t="shared" si="2"/>
        <v>0.87851159802143453</v>
      </c>
      <c r="Z28" s="87" t="s">
        <v>21</v>
      </c>
      <c r="AA28" s="88" t="s">
        <v>21</v>
      </c>
      <c r="AB28" s="88" t="s">
        <v>21</v>
      </c>
      <c r="AC28" s="84" t="s">
        <v>21</v>
      </c>
      <c r="AD28" s="84">
        <v>0.37309999999999999</v>
      </c>
      <c r="AE28" s="84">
        <v>0.46954288240495146</v>
      </c>
      <c r="AF28" s="84">
        <v>0.51822292634144429</v>
      </c>
      <c r="AG28" s="84">
        <v>0.59640000000000004</v>
      </c>
      <c r="AH28" s="84">
        <v>0.80379999999999996</v>
      </c>
      <c r="AI28" s="108">
        <v>0.93730000000000002</v>
      </c>
      <c r="AJ28" s="230">
        <v>2</v>
      </c>
      <c r="AK28" s="231"/>
      <c r="AL28" s="232"/>
    </row>
    <row r="29" spans="1:38" s="1" customFormat="1" ht="25.2" customHeight="1">
      <c r="A29" s="246" t="s">
        <v>57</v>
      </c>
      <c r="B29" s="233" t="s">
        <v>58</v>
      </c>
      <c r="C29" s="217" t="s">
        <v>64</v>
      </c>
      <c r="D29" s="64">
        <f>'Cuadro 1'!E29</f>
        <v>125000000</v>
      </c>
      <c r="E29" s="64">
        <f>'Cuadro 2'!E29</f>
        <v>48000000</v>
      </c>
      <c r="F29" s="228" t="s">
        <v>21</v>
      </c>
      <c r="G29" s="28" t="s">
        <v>21</v>
      </c>
      <c r="H29" s="28" t="s">
        <v>21</v>
      </c>
      <c r="I29" s="28" t="s">
        <v>21</v>
      </c>
      <c r="J29" s="28" t="s">
        <v>21</v>
      </c>
      <c r="K29" s="28">
        <v>0</v>
      </c>
      <c r="L29" s="28">
        <v>20000000</v>
      </c>
      <c r="M29" s="28">
        <v>0</v>
      </c>
      <c r="N29" s="28">
        <v>20000000</v>
      </c>
      <c r="O29" s="65">
        <f>'Cuadro 2'!H29+'Cuadro 2'!J29+'Cuadro 2'!L29</f>
        <v>8000000</v>
      </c>
      <c r="P29" s="84" t="s">
        <v>21</v>
      </c>
      <c r="Q29" s="84" t="s">
        <v>21</v>
      </c>
      <c r="R29" s="84" t="s">
        <v>21</v>
      </c>
      <c r="S29" s="84" t="s">
        <v>21</v>
      </c>
      <c r="T29" s="84" t="s">
        <v>21</v>
      </c>
      <c r="U29" s="84">
        <v>0</v>
      </c>
      <c r="V29" s="84">
        <v>0.16</v>
      </c>
      <c r="W29" s="84">
        <v>0.16</v>
      </c>
      <c r="X29" s="84">
        <v>0.32</v>
      </c>
      <c r="Y29" s="84">
        <f t="shared" si="2"/>
        <v>0.38400000000000001</v>
      </c>
      <c r="Z29" s="87" t="s">
        <v>21</v>
      </c>
      <c r="AA29" s="88" t="s">
        <v>21</v>
      </c>
      <c r="AB29" s="88" t="s">
        <v>21</v>
      </c>
      <c r="AC29" s="84" t="s">
        <v>21</v>
      </c>
      <c r="AD29" s="84" t="s">
        <v>21</v>
      </c>
      <c r="AE29" s="84">
        <v>0</v>
      </c>
      <c r="AF29" s="84">
        <v>0.40300000000000002</v>
      </c>
      <c r="AG29" s="84">
        <v>0.441</v>
      </c>
      <c r="AH29" s="84">
        <v>0.51919999999999999</v>
      </c>
      <c r="AI29" s="108">
        <v>0.56159999999999999</v>
      </c>
      <c r="AJ29" s="230">
        <v>2</v>
      </c>
      <c r="AK29" s="231"/>
      <c r="AL29" s="232"/>
    </row>
    <row r="30" spans="1:38" s="1" customFormat="1" ht="28.2" customHeight="1">
      <c r="A30" s="246" t="s">
        <v>59</v>
      </c>
      <c r="B30" s="233" t="s">
        <v>175</v>
      </c>
      <c r="C30" s="217" t="s">
        <v>61</v>
      </c>
      <c r="D30" s="64">
        <f>'Cuadro 1'!E30</f>
        <v>100000000</v>
      </c>
      <c r="E30" s="64">
        <f>'Cuadro 2'!E30</f>
        <v>37923616.759999998</v>
      </c>
      <c r="F30" s="228" t="s">
        <v>21</v>
      </c>
      <c r="G30" s="28" t="s">
        <v>21</v>
      </c>
      <c r="H30" s="28" t="s">
        <v>21</v>
      </c>
      <c r="I30" s="28" t="s">
        <v>21</v>
      </c>
      <c r="J30" s="28" t="s">
        <v>21</v>
      </c>
      <c r="K30" s="28" t="s">
        <v>21</v>
      </c>
      <c r="L30" s="28">
        <v>850000</v>
      </c>
      <c r="M30" s="28">
        <v>5073616.76</v>
      </c>
      <c r="N30" s="28">
        <v>12000000</v>
      </c>
      <c r="O30" s="65">
        <f>'Cuadro 2'!H30+'Cuadro 2'!J30+'Cuadro 2'!L30</f>
        <v>20000000</v>
      </c>
      <c r="P30" s="84" t="s">
        <v>21</v>
      </c>
      <c r="Q30" s="84" t="s">
        <v>21</v>
      </c>
      <c r="R30" s="84" t="s">
        <v>21</v>
      </c>
      <c r="S30" s="84" t="s">
        <v>21</v>
      </c>
      <c r="T30" s="84" t="s">
        <v>21</v>
      </c>
      <c r="U30" s="84" t="s">
        <v>21</v>
      </c>
      <c r="V30" s="84">
        <v>8.5000000000000006E-3</v>
      </c>
      <c r="W30" s="84">
        <v>5.92361676E-2</v>
      </c>
      <c r="X30" s="84">
        <v>0.17923616759999997</v>
      </c>
      <c r="Y30" s="84">
        <f>E30/D30</f>
        <v>0.37923616759999995</v>
      </c>
      <c r="Z30" s="87" t="s">
        <v>21</v>
      </c>
      <c r="AA30" s="88" t="s">
        <v>21</v>
      </c>
      <c r="AB30" s="88" t="s">
        <v>21</v>
      </c>
      <c r="AC30" s="84" t="s">
        <v>21</v>
      </c>
      <c r="AD30" s="84" t="s">
        <v>21</v>
      </c>
      <c r="AE30" s="84" t="s">
        <v>21</v>
      </c>
      <c r="AF30" s="84">
        <v>2.9818721799999997E-3</v>
      </c>
      <c r="AG30" s="84">
        <v>0.15090000000000001</v>
      </c>
      <c r="AH30" s="84">
        <v>0.4405</v>
      </c>
      <c r="AI30" s="108">
        <v>0.3579</v>
      </c>
      <c r="AJ30" s="230">
        <v>2</v>
      </c>
      <c r="AK30" s="231"/>
      <c r="AL30" s="232"/>
    </row>
    <row r="31" spans="1:38" s="1" customFormat="1" ht="18.600000000000001" customHeight="1">
      <c r="A31" s="246" t="s">
        <v>62</v>
      </c>
      <c r="B31" s="233" t="s">
        <v>63</v>
      </c>
      <c r="C31" s="217" t="s">
        <v>64</v>
      </c>
      <c r="D31" s="64">
        <v>225000000</v>
      </c>
      <c r="E31" s="64">
        <f>'Cuadro 2'!E31</f>
        <v>0</v>
      </c>
      <c r="F31" s="228" t="s">
        <v>21</v>
      </c>
      <c r="G31" s="28" t="s">
        <v>21</v>
      </c>
      <c r="H31" s="28" t="s">
        <v>21</v>
      </c>
      <c r="I31" s="28" t="s">
        <v>21</v>
      </c>
      <c r="J31" s="28" t="s">
        <v>21</v>
      </c>
      <c r="K31" s="28" t="s">
        <v>21</v>
      </c>
      <c r="L31" s="28" t="s">
        <v>21</v>
      </c>
      <c r="M31" s="28" t="s">
        <v>21</v>
      </c>
      <c r="N31" s="28" t="s">
        <v>21</v>
      </c>
      <c r="O31" s="65">
        <f>'Cuadro 2'!H31+'Cuadro 2'!J31+'Cuadro 2'!L31</f>
        <v>0</v>
      </c>
      <c r="P31" s="84" t="s">
        <v>21</v>
      </c>
      <c r="Q31" s="84" t="s">
        <v>21</v>
      </c>
      <c r="R31" s="84" t="s">
        <v>21</v>
      </c>
      <c r="S31" s="84" t="s">
        <v>21</v>
      </c>
      <c r="T31" s="84" t="s">
        <v>21</v>
      </c>
      <c r="U31" s="84" t="s">
        <v>21</v>
      </c>
      <c r="V31" s="84" t="s">
        <v>21</v>
      </c>
      <c r="W31" s="84" t="s">
        <v>21</v>
      </c>
      <c r="X31" s="84" t="s">
        <v>21</v>
      </c>
      <c r="Y31" s="84">
        <f>E31/D31</f>
        <v>0</v>
      </c>
      <c r="Z31" s="87" t="s">
        <v>21</v>
      </c>
      <c r="AA31" s="88" t="s">
        <v>21</v>
      </c>
      <c r="AB31" s="88" t="s">
        <v>21</v>
      </c>
      <c r="AC31" s="84" t="s">
        <v>21</v>
      </c>
      <c r="AD31" s="84" t="s">
        <v>21</v>
      </c>
      <c r="AE31" s="84" t="s">
        <v>21</v>
      </c>
      <c r="AF31" s="84" t="s">
        <v>21</v>
      </c>
      <c r="AG31" s="84" t="s">
        <v>21</v>
      </c>
      <c r="AH31" s="84" t="s">
        <v>21</v>
      </c>
      <c r="AI31" s="108">
        <v>0</v>
      </c>
      <c r="AJ31" s="230">
        <v>0.01</v>
      </c>
      <c r="AK31" s="231"/>
      <c r="AL31" s="232"/>
    </row>
    <row r="32" spans="1:38" s="5" customFormat="1" ht="13.8" customHeight="1">
      <c r="A32" s="89"/>
      <c r="B32" s="236"/>
      <c r="C32" s="237"/>
      <c r="D32" s="238">
        <f>SUM(D23:D31)</f>
        <v>1338336000</v>
      </c>
      <c r="E32" s="238">
        <f t="shared" ref="E32:O32" si="3">SUM(E23:E31)</f>
        <v>781825784.63</v>
      </c>
      <c r="F32" s="247">
        <f t="shared" si="3"/>
        <v>5075849.51</v>
      </c>
      <c r="G32" s="32">
        <f t="shared" si="3"/>
        <v>5000000</v>
      </c>
      <c r="H32" s="32">
        <f t="shared" si="3"/>
        <v>49104373.530000001</v>
      </c>
      <c r="I32" s="32">
        <f t="shared" si="3"/>
        <v>120000000</v>
      </c>
      <c r="J32" s="32">
        <f t="shared" si="3"/>
        <v>71384548.480000004</v>
      </c>
      <c r="K32" s="32">
        <f t="shared" si="3"/>
        <v>65587010.590000004</v>
      </c>
      <c r="L32" s="32">
        <f t="shared" si="3"/>
        <v>98256901.200000003</v>
      </c>
      <c r="M32" s="32">
        <f t="shared" si="3"/>
        <v>156169855.47999999</v>
      </c>
      <c r="N32" s="32">
        <f t="shared" si="3"/>
        <v>148585936.68000001</v>
      </c>
      <c r="O32" s="38">
        <f t="shared" si="3"/>
        <v>62661309.159999996</v>
      </c>
      <c r="P32" s="91"/>
      <c r="Q32" s="91"/>
      <c r="R32" s="91"/>
      <c r="S32" s="91"/>
      <c r="T32" s="91"/>
      <c r="U32" s="91"/>
      <c r="V32" s="91"/>
      <c r="W32" s="91"/>
      <c r="X32" s="91"/>
      <c r="Y32" s="91"/>
      <c r="Z32" s="87"/>
      <c r="AA32" s="88"/>
      <c r="AB32" s="88"/>
      <c r="AC32" s="88"/>
      <c r="AD32" s="88"/>
      <c r="AE32" s="88"/>
      <c r="AF32" s="88"/>
      <c r="AG32" s="88"/>
      <c r="AH32" s="88"/>
      <c r="AI32" s="109"/>
      <c r="AJ32" s="241"/>
      <c r="AK32" s="231"/>
      <c r="AL32" s="232"/>
    </row>
    <row r="33" spans="1:79" s="1" customFormat="1" ht="13.8" customHeight="1">
      <c r="A33" s="248"/>
      <c r="B33" s="243"/>
      <c r="C33" s="217"/>
      <c r="D33" s="64"/>
      <c r="E33" s="64"/>
      <c r="F33" s="244"/>
      <c r="G33" s="64"/>
      <c r="H33" s="64"/>
      <c r="I33" s="64"/>
      <c r="J33" s="64"/>
      <c r="K33" s="64"/>
      <c r="L33" s="28"/>
      <c r="M33" s="28"/>
      <c r="N33" s="28"/>
      <c r="O33" s="65"/>
      <c r="P33" s="88"/>
      <c r="Q33" s="88"/>
      <c r="R33" s="88"/>
      <c r="S33" s="88"/>
      <c r="T33" s="84"/>
      <c r="U33" s="84"/>
      <c r="V33" s="84"/>
      <c r="W33" s="84"/>
      <c r="X33" s="84"/>
      <c r="Y33" s="84"/>
      <c r="Z33" s="87"/>
      <c r="AA33" s="88"/>
      <c r="AB33" s="88"/>
      <c r="AC33" s="88"/>
      <c r="AD33" s="88"/>
      <c r="AE33" s="88"/>
      <c r="AF33" s="88"/>
      <c r="AG33" s="88"/>
      <c r="AH33" s="88"/>
      <c r="AI33" s="108"/>
      <c r="AJ33" s="230"/>
      <c r="AK33" s="231"/>
      <c r="AL33" s="232"/>
    </row>
    <row r="34" spans="1:79" s="1" customFormat="1" ht="13.8" customHeight="1">
      <c r="A34" s="242" t="s">
        <v>66</v>
      </c>
      <c r="B34" s="243"/>
      <c r="C34" s="217"/>
      <c r="D34" s="64"/>
      <c r="E34" s="64"/>
      <c r="F34" s="228"/>
      <c r="G34" s="28"/>
      <c r="H34" s="28"/>
      <c r="I34" s="28"/>
      <c r="J34" s="28"/>
      <c r="K34" s="28"/>
      <c r="L34" s="28"/>
      <c r="M34" s="28"/>
      <c r="N34" s="28"/>
      <c r="O34" s="65"/>
      <c r="P34" s="84"/>
      <c r="Q34" s="84"/>
      <c r="R34" s="84"/>
      <c r="S34" s="84"/>
      <c r="T34" s="84"/>
      <c r="U34" s="84"/>
      <c r="V34" s="84"/>
      <c r="W34" s="84"/>
      <c r="X34" s="84"/>
      <c r="Y34" s="84"/>
      <c r="Z34" s="87"/>
      <c r="AA34" s="88"/>
      <c r="AB34" s="88"/>
      <c r="AC34" s="88"/>
      <c r="AD34" s="88"/>
      <c r="AE34" s="88"/>
      <c r="AF34" s="88"/>
      <c r="AG34" s="88"/>
      <c r="AH34" s="88"/>
      <c r="AI34" s="108"/>
      <c r="AJ34" s="230"/>
      <c r="AK34" s="231"/>
      <c r="AL34" s="232"/>
    </row>
    <row r="35" spans="1:79" s="1" customFormat="1" ht="25.2" customHeight="1">
      <c r="A35" s="86" t="s">
        <v>67</v>
      </c>
      <c r="B35" s="245" t="s">
        <v>68</v>
      </c>
      <c r="C35" s="217" t="s">
        <v>95</v>
      </c>
      <c r="D35" s="64">
        <f>'Cuadro 1'!E35</f>
        <v>156640000</v>
      </c>
      <c r="E35" s="64">
        <f>'Cuadro 2'!E35</f>
        <v>12600133.559999999</v>
      </c>
      <c r="F35" s="228" t="s">
        <v>21</v>
      </c>
      <c r="G35" s="28" t="s">
        <v>21</v>
      </c>
      <c r="H35" s="28" t="s">
        <v>21</v>
      </c>
      <c r="I35" s="28" t="s">
        <v>21</v>
      </c>
      <c r="J35" s="28" t="s">
        <v>21</v>
      </c>
      <c r="K35" s="28">
        <v>0</v>
      </c>
      <c r="L35" s="28">
        <v>3238550</v>
      </c>
      <c r="M35" s="28">
        <v>2114200</v>
      </c>
      <c r="N35" s="28">
        <v>3947150.0199999996</v>
      </c>
      <c r="O35" s="65">
        <f>'Cuadro 2'!H35+'Cuadro 2'!J35+'Cuadro 2'!L35</f>
        <v>3300233.54</v>
      </c>
      <c r="P35" s="84" t="s">
        <v>21</v>
      </c>
      <c r="Q35" s="84" t="s">
        <v>21</v>
      </c>
      <c r="R35" s="84" t="s">
        <v>21</v>
      </c>
      <c r="S35" s="84" t="s">
        <v>21</v>
      </c>
      <c r="T35" s="84" t="s">
        <v>21</v>
      </c>
      <c r="U35" s="84">
        <v>0</v>
      </c>
      <c r="V35" s="84">
        <v>2.0675114913176709E-2</v>
      </c>
      <c r="W35" s="84">
        <v>3.4172305924412665E-2</v>
      </c>
      <c r="X35" s="84">
        <v>5.9371169688457605E-2</v>
      </c>
      <c r="Y35" s="84">
        <f>E35/D35</f>
        <v>8.0440076353421847E-2</v>
      </c>
      <c r="Z35" s="85" t="s">
        <v>21</v>
      </c>
      <c r="AA35" s="84" t="s">
        <v>21</v>
      </c>
      <c r="AB35" s="84" t="s">
        <v>21</v>
      </c>
      <c r="AC35" s="84" t="s">
        <v>21</v>
      </c>
      <c r="AD35" s="84" t="s">
        <v>21</v>
      </c>
      <c r="AE35" s="84">
        <v>0</v>
      </c>
      <c r="AF35" s="84">
        <v>6.3E-3</v>
      </c>
      <c r="AG35" s="84">
        <v>4.9200000000000001E-2</v>
      </c>
      <c r="AH35" s="84">
        <v>8.1900000000000001E-2</v>
      </c>
      <c r="AI35" s="108">
        <v>0.22439999999999999</v>
      </c>
      <c r="AJ35" s="230">
        <v>2</v>
      </c>
      <c r="AK35" s="231"/>
      <c r="AL35" s="232"/>
    </row>
    <row r="36" spans="1:79" s="5" customFormat="1" ht="16.8" customHeight="1">
      <c r="A36" s="89"/>
      <c r="B36" s="236"/>
      <c r="C36" s="237"/>
      <c r="D36" s="238">
        <f t="shared" ref="D36:O36" si="4">SUM(D35:D35)</f>
        <v>156640000</v>
      </c>
      <c r="E36" s="238">
        <f t="shared" si="4"/>
        <v>12600133.559999999</v>
      </c>
      <c r="F36" s="239">
        <f t="shared" si="4"/>
        <v>0</v>
      </c>
      <c r="G36" s="238">
        <f t="shared" si="4"/>
        <v>0</v>
      </c>
      <c r="H36" s="238">
        <f t="shared" si="4"/>
        <v>0</v>
      </c>
      <c r="I36" s="238">
        <f t="shared" si="4"/>
        <v>0</v>
      </c>
      <c r="J36" s="238">
        <f t="shared" si="4"/>
        <v>0</v>
      </c>
      <c r="K36" s="238">
        <f t="shared" si="4"/>
        <v>0</v>
      </c>
      <c r="L36" s="238">
        <f t="shared" si="4"/>
        <v>3238550</v>
      </c>
      <c r="M36" s="238">
        <f t="shared" si="4"/>
        <v>2114200</v>
      </c>
      <c r="N36" s="238">
        <f t="shared" si="4"/>
        <v>3947150.0199999996</v>
      </c>
      <c r="O36" s="240">
        <f t="shared" si="4"/>
        <v>3300233.54</v>
      </c>
      <c r="P36" s="91"/>
      <c r="Q36" s="91"/>
      <c r="R36" s="91"/>
      <c r="S36" s="91"/>
      <c r="T36" s="91"/>
      <c r="U36" s="91"/>
      <c r="V36" s="91"/>
      <c r="W36" s="91"/>
      <c r="X36" s="91"/>
      <c r="Y36" s="91"/>
      <c r="Z36" s="87"/>
      <c r="AA36" s="88"/>
      <c r="AB36" s="88"/>
      <c r="AC36" s="88"/>
      <c r="AD36" s="88"/>
      <c r="AE36" s="88"/>
      <c r="AF36" s="88"/>
      <c r="AG36" s="88"/>
      <c r="AH36" s="88"/>
      <c r="AI36" s="109"/>
      <c r="AJ36" s="241"/>
      <c r="AK36" s="231"/>
      <c r="AL36" s="232"/>
    </row>
    <row r="37" spans="1:79" s="5" customFormat="1" ht="16.8" customHeight="1">
      <c r="A37" s="89"/>
      <c r="B37" s="236"/>
      <c r="C37" s="237"/>
      <c r="D37" s="238"/>
      <c r="E37" s="238"/>
      <c r="F37" s="239"/>
      <c r="G37" s="238"/>
      <c r="H37" s="238"/>
      <c r="I37" s="238"/>
      <c r="J37" s="238"/>
      <c r="K37" s="238"/>
      <c r="L37" s="32"/>
      <c r="M37" s="32"/>
      <c r="N37" s="32"/>
      <c r="O37" s="38"/>
      <c r="P37" s="91"/>
      <c r="Q37" s="91"/>
      <c r="R37" s="91"/>
      <c r="S37" s="91"/>
      <c r="T37" s="91"/>
      <c r="U37" s="91"/>
      <c r="V37" s="91"/>
      <c r="W37" s="91"/>
      <c r="X37" s="91"/>
      <c r="Y37" s="91"/>
      <c r="Z37" s="87"/>
      <c r="AA37" s="88"/>
      <c r="AB37" s="88"/>
      <c r="AC37" s="88"/>
      <c r="AD37" s="88"/>
      <c r="AE37" s="88"/>
      <c r="AF37" s="88"/>
      <c r="AG37" s="88"/>
      <c r="AH37" s="88"/>
      <c r="AI37" s="109"/>
      <c r="AJ37" s="230"/>
      <c r="AK37" s="231"/>
      <c r="AL37" s="232"/>
    </row>
    <row r="38" spans="1:79" s="5" customFormat="1" ht="16.8" customHeight="1">
      <c r="A38" s="89" t="s">
        <v>71</v>
      </c>
      <c r="B38" s="243"/>
      <c r="C38" s="217"/>
      <c r="D38" s="238"/>
      <c r="E38" s="238"/>
      <c r="F38" s="247"/>
      <c r="G38" s="32"/>
      <c r="H38" s="32"/>
      <c r="I38" s="32"/>
      <c r="J38" s="32"/>
      <c r="K38" s="32"/>
      <c r="L38" s="32"/>
      <c r="M38" s="32"/>
      <c r="N38" s="32"/>
      <c r="O38" s="38"/>
      <c r="P38" s="91"/>
      <c r="Q38" s="91"/>
      <c r="R38" s="91"/>
      <c r="S38" s="91"/>
      <c r="T38" s="91"/>
      <c r="U38" s="91"/>
      <c r="V38" s="91"/>
      <c r="W38" s="91"/>
      <c r="X38" s="91"/>
      <c r="Y38" s="91"/>
      <c r="Z38" s="87"/>
      <c r="AA38" s="88"/>
      <c r="AB38" s="88"/>
      <c r="AC38" s="88"/>
      <c r="AD38" s="88"/>
      <c r="AE38" s="88"/>
      <c r="AF38" s="88"/>
      <c r="AG38" s="88"/>
      <c r="AH38" s="88"/>
      <c r="AI38" s="109"/>
      <c r="AJ38" s="241"/>
      <c r="AK38" s="231"/>
      <c r="AL38" s="232"/>
    </row>
    <row r="39" spans="1:79" s="5" customFormat="1" ht="37.200000000000003" customHeight="1">
      <c r="A39" s="249" t="s">
        <v>72</v>
      </c>
      <c r="B39" s="233" t="s">
        <v>128</v>
      </c>
      <c r="C39" s="217" t="s">
        <v>24</v>
      </c>
      <c r="D39" s="28">
        <f>'Cuadro 1'!E39</f>
        <v>296000000</v>
      </c>
      <c r="E39" s="28">
        <f>'Cuadro 2'!E39</f>
        <v>267664509.22</v>
      </c>
      <c r="F39" s="228">
        <v>0</v>
      </c>
      <c r="G39" s="28">
        <v>0</v>
      </c>
      <c r="H39" s="28">
        <v>0</v>
      </c>
      <c r="I39" s="28">
        <v>0</v>
      </c>
      <c r="J39" s="28">
        <v>37374665.859999999</v>
      </c>
      <c r="K39" s="28">
        <v>39012508.710000001</v>
      </c>
      <c r="L39" s="28">
        <v>62032244.909999996</v>
      </c>
      <c r="M39" s="28">
        <v>53087088.469999999</v>
      </c>
      <c r="N39" s="28">
        <v>59709468.840000004</v>
      </c>
      <c r="O39" s="65">
        <f>'Cuadro 2'!H39+'Cuadro 2'!J39+'Cuadro 2'!L39</f>
        <v>16448532.43</v>
      </c>
      <c r="P39" s="84">
        <v>0</v>
      </c>
      <c r="Q39" s="84">
        <v>0</v>
      </c>
      <c r="R39" s="84">
        <v>0</v>
      </c>
      <c r="S39" s="84">
        <v>0</v>
      </c>
      <c r="T39" s="84">
        <v>0.12626576304054055</v>
      </c>
      <c r="U39" s="84">
        <v>0.25806477895270274</v>
      </c>
      <c r="V39" s="84">
        <v>0.46760000000000002</v>
      </c>
      <c r="W39" s="84">
        <v>0.64698144577702699</v>
      </c>
      <c r="X39" s="84">
        <v>0.84870262429054055</v>
      </c>
      <c r="Y39" s="84">
        <f>E39/D39</f>
        <v>0.90427199060810814</v>
      </c>
      <c r="Z39" s="85">
        <v>0</v>
      </c>
      <c r="AA39" s="84">
        <v>7.1000000000000004E-3</v>
      </c>
      <c r="AB39" s="84">
        <v>2.5499999999999998E-2</v>
      </c>
      <c r="AC39" s="84">
        <v>6.0999999999999999E-2</v>
      </c>
      <c r="AD39" s="84">
        <v>0.20519999999999999</v>
      </c>
      <c r="AE39" s="84">
        <v>0.3392</v>
      </c>
      <c r="AF39" s="84">
        <v>0.45479999999999998</v>
      </c>
      <c r="AG39" s="84">
        <v>0.76060000000000005</v>
      </c>
      <c r="AH39" s="84">
        <v>0.81179999999999997</v>
      </c>
      <c r="AI39" s="107">
        <v>0.87260000000000004</v>
      </c>
      <c r="AJ39" s="230">
        <v>3</v>
      </c>
      <c r="AK39" s="231"/>
      <c r="AL39" s="232"/>
    </row>
    <row r="40" spans="1:79" s="5" customFormat="1" ht="16.8" customHeight="1">
      <c r="A40" s="89"/>
      <c r="B40" s="243"/>
      <c r="C40" s="217"/>
      <c r="D40" s="32">
        <f t="shared" ref="D40:O40" si="5">SUM(D39:D39)</f>
        <v>296000000</v>
      </c>
      <c r="E40" s="32">
        <f t="shared" si="5"/>
        <v>267664509.22</v>
      </c>
      <c r="F40" s="239">
        <f t="shared" si="5"/>
        <v>0</v>
      </c>
      <c r="G40" s="238">
        <f t="shared" si="5"/>
        <v>0</v>
      </c>
      <c r="H40" s="238">
        <f t="shared" si="5"/>
        <v>0</v>
      </c>
      <c r="I40" s="238">
        <f t="shared" si="5"/>
        <v>0</v>
      </c>
      <c r="J40" s="238">
        <f t="shared" si="5"/>
        <v>37374665.859999999</v>
      </c>
      <c r="K40" s="238">
        <f t="shared" si="5"/>
        <v>39012508.710000001</v>
      </c>
      <c r="L40" s="238">
        <f t="shared" si="5"/>
        <v>62032244.909999996</v>
      </c>
      <c r="M40" s="238">
        <f t="shared" si="5"/>
        <v>53087088.469999999</v>
      </c>
      <c r="N40" s="238">
        <f t="shared" si="5"/>
        <v>59709468.840000004</v>
      </c>
      <c r="O40" s="38">
        <f t="shared" si="5"/>
        <v>16448532.43</v>
      </c>
      <c r="P40" s="91"/>
      <c r="Q40" s="91"/>
      <c r="R40" s="91"/>
      <c r="S40" s="91"/>
      <c r="T40" s="91"/>
      <c r="U40" s="91"/>
      <c r="V40" s="91"/>
      <c r="W40" s="91"/>
      <c r="X40" s="91"/>
      <c r="Y40" s="91"/>
      <c r="Z40" s="87"/>
      <c r="AA40" s="88"/>
      <c r="AB40" s="88"/>
      <c r="AC40" s="88"/>
      <c r="AD40" s="84"/>
      <c r="AE40" s="84"/>
      <c r="AF40" s="84"/>
      <c r="AG40" s="84"/>
      <c r="AH40" s="84"/>
      <c r="AI40" s="109"/>
      <c r="AJ40" s="241"/>
      <c r="AK40" s="231"/>
      <c r="AL40" s="232"/>
    </row>
    <row r="41" spans="1:79" s="1" customFormat="1" ht="16.8" customHeight="1">
      <c r="A41" s="248"/>
      <c r="B41" s="243"/>
      <c r="C41" s="217"/>
      <c r="D41" s="28"/>
      <c r="E41" s="28"/>
      <c r="F41" s="244"/>
      <c r="G41" s="64"/>
      <c r="H41" s="64"/>
      <c r="I41" s="64"/>
      <c r="J41" s="64"/>
      <c r="K41" s="64"/>
      <c r="L41" s="28"/>
      <c r="M41" s="28"/>
      <c r="N41" s="28"/>
      <c r="O41" s="65"/>
      <c r="P41" s="84"/>
      <c r="Q41" s="84"/>
      <c r="R41" s="84"/>
      <c r="S41" s="84"/>
      <c r="T41" s="84"/>
      <c r="U41" s="84"/>
      <c r="V41" s="84"/>
      <c r="W41" s="84"/>
      <c r="X41" s="84"/>
      <c r="Y41" s="84"/>
      <c r="Z41" s="87"/>
      <c r="AA41" s="88"/>
      <c r="AB41" s="88"/>
      <c r="AC41" s="88"/>
      <c r="AD41" s="84"/>
      <c r="AE41" s="84"/>
      <c r="AF41" s="84"/>
      <c r="AG41" s="84"/>
      <c r="AH41" s="84"/>
      <c r="AI41" s="108"/>
      <c r="AJ41" s="230"/>
      <c r="AK41" s="231"/>
      <c r="AL41" s="232"/>
    </row>
    <row r="42" spans="1:79" s="1" customFormat="1" ht="16.8" customHeight="1">
      <c r="A42" s="242" t="s">
        <v>73</v>
      </c>
      <c r="B42" s="243"/>
      <c r="C42" s="217"/>
      <c r="D42" s="28"/>
      <c r="E42" s="28"/>
      <c r="F42" s="244"/>
      <c r="G42" s="64"/>
      <c r="H42" s="64"/>
      <c r="I42" s="64"/>
      <c r="J42" s="64"/>
      <c r="K42" s="64"/>
      <c r="L42" s="28"/>
      <c r="M42" s="28"/>
      <c r="N42" s="28"/>
      <c r="O42" s="65"/>
      <c r="P42" s="84"/>
      <c r="Q42" s="84"/>
      <c r="R42" s="84"/>
      <c r="S42" s="84"/>
      <c r="T42" s="84"/>
      <c r="U42" s="84"/>
      <c r="V42" s="84"/>
      <c r="W42" s="84"/>
      <c r="X42" s="84"/>
      <c r="Y42" s="84"/>
      <c r="Z42" s="87"/>
      <c r="AA42" s="88"/>
      <c r="AB42" s="88"/>
      <c r="AC42" s="88"/>
      <c r="AD42" s="84"/>
      <c r="AE42" s="84"/>
      <c r="AF42" s="84"/>
      <c r="AG42" s="84"/>
      <c r="AH42" s="84"/>
      <c r="AI42" s="108"/>
      <c r="AJ42" s="250"/>
      <c r="AK42" s="231"/>
      <c r="AL42" s="232"/>
    </row>
    <row r="43" spans="1:79" s="252" customFormat="1" ht="32.4" customHeight="1">
      <c r="A43" s="86" t="s">
        <v>74</v>
      </c>
      <c r="B43" s="251" t="s">
        <v>138</v>
      </c>
      <c r="C43" s="27" t="s">
        <v>55</v>
      </c>
      <c r="D43" s="28">
        <f>'Cuadro 1'!E43</f>
        <v>181679015.79756746</v>
      </c>
      <c r="E43" s="28">
        <f>'Cuadro 2'!E43</f>
        <v>42767761.638473369</v>
      </c>
      <c r="F43" s="228" t="s">
        <v>21</v>
      </c>
      <c r="G43" s="28" t="s">
        <v>21</v>
      </c>
      <c r="H43" s="28">
        <v>0</v>
      </c>
      <c r="I43" s="28">
        <f>17318638.9999999/O65</f>
        <v>121058.56983083951</v>
      </c>
      <c r="J43" s="28">
        <f>1216372948/O65</f>
        <v>8502537.0334125534</v>
      </c>
      <c r="K43" s="28">
        <f>1118131105/O65</f>
        <v>7815819.2716342788</v>
      </c>
      <c r="L43" s="28">
        <f>1399114822/O65</f>
        <v>9779916.2728924919</v>
      </c>
      <c r="M43" s="28">
        <f>549543611/O65</f>
        <v>3841350.5592059274</v>
      </c>
      <c r="N43" s="28">
        <f>1191255844/O65</f>
        <v>8326966.615406123</v>
      </c>
      <c r="O43" s="65">
        <f>'Cuadro 2'!H43+'Cuadro 2'!J43+'Cuadro 2'!L43</f>
        <v>4380113.31609115</v>
      </c>
      <c r="P43" s="84" t="s">
        <v>21</v>
      </c>
      <c r="Q43" s="84" t="s">
        <v>21</v>
      </c>
      <c r="R43" s="84" t="s">
        <v>21</v>
      </c>
      <c r="S43" s="84">
        <v>6.663321534377284E-4</v>
      </c>
      <c r="T43" s="84">
        <v>4.7466106998576431E-2</v>
      </c>
      <c r="U43" s="84">
        <v>9.0499999999999997E-2</v>
      </c>
      <c r="V43" s="84">
        <v>0.14431678327113232</v>
      </c>
      <c r="W43" s="84">
        <v>0.16546039494440384</v>
      </c>
      <c r="X43" s="84">
        <v>0.21129379281289679</v>
      </c>
      <c r="Y43" s="84">
        <f>E43/D43</f>
        <v>0.23540286945481129</v>
      </c>
      <c r="Z43" s="85" t="s">
        <v>21</v>
      </c>
      <c r="AA43" s="84" t="s">
        <v>21</v>
      </c>
      <c r="AB43" s="84">
        <v>2.5000000000000001E-3</v>
      </c>
      <c r="AC43" s="229">
        <v>1.6477200000000001E-2</v>
      </c>
      <c r="AD43" s="84">
        <v>0.10839093399999999</v>
      </c>
      <c r="AE43" s="84">
        <v>0.1676</v>
      </c>
      <c r="AF43" s="84">
        <v>0.2567179544</v>
      </c>
      <c r="AG43" s="84">
        <v>0.3014</v>
      </c>
      <c r="AH43" s="84">
        <v>0.35139999999999999</v>
      </c>
      <c r="AI43" s="108">
        <v>0.39140000000000003</v>
      </c>
      <c r="AJ43" s="230">
        <v>1</v>
      </c>
      <c r="AK43" s="231"/>
      <c r="AL43" s="232"/>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row>
    <row r="44" spans="1:79" s="1" customFormat="1" ht="13.8" customHeight="1">
      <c r="A44" s="89"/>
      <c r="B44" s="253"/>
      <c r="C44" s="217"/>
      <c r="D44" s="32">
        <f t="shared" ref="D44:O44" si="6">SUM(D43:D43)</f>
        <v>181679015.79756746</v>
      </c>
      <c r="E44" s="32">
        <f t="shared" si="6"/>
        <v>42767761.638473369</v>
      </c>
      <c r="F44" s="239">
        <f t="shared" si="6"/>
        <v>0</v>
      </c>
      <c r="G44" s="238">
        <f t="shared" si="6"/>
        <v>0</v>
      </c>
      <c r="H44" s="238">
        <f t="shared" si="6"/>
        <v>0</v>
      </c>
      <c r="I44" s="238">
        <f t="shared" si="6"/>
        <v>121058.56983083951</v>
      </c>
      <c r="J44" s="238">
        <f t="shared" si="6"/>
        <v>8502537.0334125534</v>
      </c>
      <c r="K44" s="238">
        <f t="shared" si="6"/>
        <v>7815819.2716342788</v>
      </c>
      <c r="L44" s="238">
        <f t="shared" si="6"/>
        <v>9779916.2728924919</v>
      </c>
      <c r="M44" s="238">
        <f t="shared" si="6"/>
        <v>3841350.5592059274</v>
      </c>
      <c r="N44" s="238">
        <f t="shared" si="6"/>
        <v>8326966.615406123</v>
      </c>
      <c r="O44" s="240">
        <f t="shared" si="6"/>
        <v>4380113.31609115</v>
      </c>
      <c r="P44" s="91"/>
      <c r="Q44" s="91"/>
      <c r="R44" s="91"/>
      <c r="S44" s="91"/>
      <c r="T44" s="91"/>
      <c r="U44" s="91"/>
      <c r="V44" s="91"/>
      <c r="W44" s="91"/>
      <c r="X44" s="91"/>
      <c r="Y44" s="91"/>
      <c r="Z44" s="85"/>
      <c r="AA44" s="84"/>
      <c r="AB44" s="84"/>
      <c r="AC44" s="84"/>
      <c r="AD44" s="84"/>
      <c r="AE44" s="84"/>
      <c r="AF44" s="84"/>
      <c r="AG44" s="84"/>
      <c r="AH44" s="84"/>
      <c r="AI44" s="108"/>
      <c r="AJ44" s="254"/>
      <c r="AK44" s="231"/>
      <c r="AL44" s="232"/>
    </row>
    <row r="45" spans="1:79" ht="13.8" customHeight="1">
      <c r="A45" s="255"/>
      <c r="B45" s="256"/>
      <c r="C45" s="257"/>
      <c r="D45" s="32"/>
      <c r="E45" s="32"/>
      <c r="F45" s="239"/>
      <c r="G45" s="32"/>
      <c r="H45" s="32"/>
      <c r="I45" s="32"/>
      <c r="J45" s="32"/>
      <c r="K45" s="32"/>
      <c r="L45" s="32"/>
      <c r="M45" s="32"/>
      <c r="N45" s="32"/>
      <c r="O45" s="38"/>
      <c r="P45" s="91"/>
      <c r="Q45" s="91"/>
      <c r="R45" s="91"/>
      <c r="S45" s="91"/>
      <c r="T45" s="91"/>
      <c r="U45" s="91"/>
      <c r="V45" s="91"/>
      <c r="W45" s="91"/>
      <c r="X45" s="91"/>
      <c r="Y45" s="91"/>
      <c r="Z45" s="85"/>
      <c r="AA45" s="84"/>
      <c r="AB45" s="84"/>
      <c r="AC45" s="84"/>
      <c r="AD45" s="84"/>
      <c r="AE45" s="84"/>
      <c r="AF45" s="84"/>
      <c r="AG45" s="84"/>
      <c r="AH45" s="84"/>
      <c r="AI45" s="108"/>
      <c r="AJ45" s="254"/>
      <c r="AK45" s="258"/>
      <c r="AL45" s="259"/>
      <c r="BT45" s="82"/>
      <c r="BU45" s="82"/>
      <c r="BV45" s="82"/>
      <c r="BW45" s="82"/>
      <c r="BX45" s="82"/>
      <c r="BY45" s="82"/>
      <c r="BZ45" s="82"/>
      <c r="CA45" s="82"/>
    </row>
    <row r="46" spans="1:79" ht="13.8" customHeight="1">
      <c r="A46" s="44" t="s">
        <v>75</v>
      </c>
      <c r="B46" s="260"/>
      <c r="C46" s="75"/>
      <c r="D46" s="32">
        <f t="shared" ref="D46:O46" si="7">D20+D32+D36+D40+D44</f>
        <v>4007934973.0875673</v>
      </c>
      <c r="E46" s="32">
        <f t="shared" si="7"/>
        <v>1684010691.6184733</v>
      </c>
      <c r="F46" s="261">
        <f t="shared" si="7"/>
        <v>40154590.409999996</v>
      </c>
      <c r="G46" s="262">
        <f t="shared" si="7"/>
        <v>34267306.350000001</v>
      </c>
      <c r="H46" s="262">
        <f t="shared" si="7"/>
        <v>69786506.260000005</v>
      </c>
      <c r="I46" s="262">
        <f t="shared" si="7"/>
        <v>132911915.40983084</v>
      </c>
      <c r="J46" s="262">
        <f t="shared" si="7"/>
        <v>132849114.41341257</v>
      </c>
      <c r="K46" s="262">
        <f t="shared" si="7"/>
        <v>172869998.10163429</v>
      </c>
      <c r="L46" s="262">
        <f t="shared" si="7"/>
        <v>196259030.8728925</v>
      </c>
      <c r="M46" s="262">
        <f t="shared" si="7"/>
        <v>355010106.22920591</v>
      </c>
      <c r="N46" s="262">
        <f t="shared" si="7"/>
        <v>322110659.91540611</v>
      </c>
      <c r="O46" s="263">
        <f t="shared" si="7"/>
        <v>170389464.02609116</v>
      </c>
      <c r="P46" s="91"/>
      <c r="Q46" s="91"/>
      <c r="R46" s="92"/>
      <c r="S46" s="92"/>
      <c r="T46" s="92"/>
      <c r="U46" s="92"/>
      <c r="V46" s="92"/>
      <c r="W46" s="92"/>
      <c r="X46" s="92"/>
      <c r="Y46" s="92"/>
      <c r="Z46" s="94"/>
      <c r="AA46" s="93"/>
      <c r="AB46" s="93"/>
      <c r="AC46" s="88"/>
      <c r="AD46" s="88"/>
      <c r="AE46" s="88"/>
      <c r="AF46" s="88"/>
      <c r="AG46" s="88"/>
      <c r="AH46" s="88"/>
      <c r="AI46" s="217"/>
      <c r="AJ46" s="264"/>
      <c r="AK46" s="265"/>
      <c r="BT46" s="82"/>
      <c r="BU46" s="82"/>
      <c r="BV46" s="82"/>
      <c r="BW46" s="82"/>
      <c r="BX46" s="82"/>
      <c r="BY46" s="82"/>
      <c r="BZ46" s="82"/>
      <c r="CA46" s="82"/>
    </row>
    <row r="47" spans="1:79" s="274" customFormat="1" ht="13.8" customHeight="1" thickBot="1">
      <c r="A47" s="266"/>
      <c r="B47" s="267"/>
      <c r="C47" s="268"/>
      <c r="D47" s="269"/>
      <c r="E47" s="269"/>
      <c r="F47" s="270"/>
      <c r="G47" s="42"/>
      <c r="H47" s="42"/>
      <c r="I47" s="42"/>
      <c r="J47" s="42"/>
      <c r="K47" s="42"/>
      <c r="L47" s="42"/>
      <c r="M47" s="42"/>
      <c r="N47" s="42"/>
      <c r="O47" s="43"/>
      <c r="P47" s="95"/>
      <c r="Q47" s="95"/>
      <c r="R47" s="96"/>
      <c r="S47" s="96"/>
      <c r="T47" s="96"/>
      <c r="U47" s="96"/>
      <c r="V47" s="96"/>
      <c r="W47" s="96"/>
      <c r="X47" s="96"/>
      <c r="Y47" s="96"/>
      <c r="Z47" s="97"/>
      <c r="AA47" s="98"/>
      <c r="AB47" s="98"/>
      <c r="AC47" s="99"/>
      <c r="AD47" s="99"/>
      <c r="AE47" s="99"/>
      <c r="AF47" s="99"/>
      <c r="AG47" s="99"/>
      <c r="AH47" s="99"/>
      <c r="AI47" s="271"/>
      <c r="AJ47" s="272"/>
      <c r="AK47" s="273"/>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9" ht="13.8" customHeight="1">
      <c r="A48" s="274"/>
      <c r="B48" s="274"/>
      <c r="C48" s="274"/>
      <c r="F48" s="274"/>
      <c r="G48" s="274"/>
      <c r="H48" s="274"/>
      <c r="I48" s="31"/>
      <c r="J48" s="31"/>
      <c r="K48" s="31"/>
      <c r="L48" s="31"/>
      <c r="M48" s="31"/>
      <c r="N48" s="31"/>
      <c r="O48" s="31"/>
      <c r="P48" s="31"/>
      <c r="Q48" s="31"/>
      <c r="R48" s="31"/>
      <c r="S48" s="31"/>
      <c r="T48" s="31"/>
      <c r="U48" s="31"/>
      <c r="V48" s="31"/>
      <c r="W48" s="31"/>
      <c r="X48" s="31"/>
      <c r="Y48" s="31"/>
      <c r="Z48" s="31"/>
      <c r="AA48" s="31"/>
      <c r="AB48" s="274"/>
      <c r="AC48" s="274"/>
      <c r="AD48" s="274"/>
      <c r="AE48" s="274"/>
      <c r="AF48" s="274"/>
      <c r="AG48" s="274"/>
      <c r="AH48" s="274"/>
      <c r="AI48" s="275"/>
    </row>
    <row r="49" spans="1:79" ht="13.8" customHeight="1">
      <c r="A49" s="31" t="s">
        <v>76</v>
      </c>
      <c r="B49" s="274"/>
      <c r="C49" s="274"/>
      <c r="E49" s="205"/>
      <c r="F49" s="274"/>
      <c r="G49" s="274"/>
      <c r="H49" s="274"/>
      <c r="I49" s="100"/>
      <c r="J49" s="100"/>
      <c r="K49" s="100"/>
      <c r="L49" s="100"/>
      <c r="M49" s="100"/>
      <c r="N49" s="100"/>
      <c r="O49" s="100"/>
      <c r="P49" s="100"/>
      <c r="Q49" s="100"/>
      <c r="R49" s="100"/>
      <c r="S49" s="100"/>
      <c r="T49" s="100"/>
      <c r="U49" s="100"/>
      <c r="V49" s="100"/>
      <c r="W49" s="100"/>
      <c r="X49" s="100"/>
      <c r="Y49" s="100"/>
      <c r="Z49" s="31"/>
      <c r="AA49" s="31"/>
      <c r="AB49" s="274"/>
      <c r="AC49" s="274"/>
      <c r="AD49" s="274"/>
      <c r="AE49" s="274"/>
      <c r="AF49" s="274"/>
      <c r="AG49" s="274"/>
      <c r="AH49" s="274"/>
      <c r="AI49" s="275"/>
    </row>
    <row r="50" spans="1:79" ht="13.8" customHeight="1">
      <c r="A50" s="82"/>
      <c r="B50" s="82"/>
      <c r="I50" s="276"/>
      <c r="J50" s="276"/>
      <c r="K50" s="276"/>
      <c r="L50" s="276"/>
      <c r="M50" s="276"/>
      <c r="N50" s="276"/>
      <c r="O50" s="276"/>
      <c r="P50" s="276"/>
      <c r="Q50" s="276"/>
      <c r="R50" s="276"/>
      <c r="S50" s="276"/>
      <c r="T50" s="276"/>
      <c r="U50" s="276"/>
      <c r="V50" s="276"/>
      <c r="W50" s="276"/>
      <c r="X50" s="276"/>
      <c r="Y50" s="276"/>
    </row>
    <row r="51" spans="1:79" s="76" customFormat="1" ht="13.8" customHeight="1">
      <c r="A51" s="277" t="s">
        <v>97</v>
      </c>
      <c r="B51" s="277"/>
      <c r="I51" s="77"/>
      <c r="J51" s="49"/>
      <c r="K51" s="49"/>
      <c r="L51" s="49"/>
      <c r="M51" s="49"/>
      <c r="N51" s="49"/>
      <c r="O51" s="49"/>
      <c r="P51" s="49"/>
      <c r="Q51" s="49"/>
      <c r="R51" s="49"/>
      <c r="S51" s="49"/>
      <c r="T51" s="49"/>
      <c r="U51" s="49"/>
      <c r="V51" s="49"/>
      <c r="W51" s="49"/>
      <c r="X51" s="49"/>
      <c r="Y51" s="49"/>
      <c r="Z51" s="49"/>
      <c r="AA51" s="49"/>
      <c r="AB51" s="101"/>
      <c r="AI51" s="257"/>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row>
    <row r="52" spans="1:79" s="49" customFormat="1" ht="13.8" customHeight="1">
      <c r="A52" s="278" t="s">
        <v>129</v>
      </c>
      <c r="B52" s="278"/>
      <c r="I52" s="279"/>
      <c r="AI52" s="27"/>
    </row>
    <row r="53" spans="1:79" s="49" customFormat="1" ht="13.8" customHeight="1">
      <c r="A53" s="50" t="s">
        <v>98</v>
      </c>
      <c r="B53" s="50"/>
      <c r="AI53" s="27"/>
    </row>
    <row r="54" spans="1:79" s="49" customFormat="1" ht="13.8" customHeight="1">
      <c r="A54" s="329" t="s">
        <v>130</v>
      </c>
      <c r="B54" s="329"/>
      <c r="C54" s="329"/>
      <c r="D54" s="329"/>
      <c r="E54" s="329"/>
      <c r="F54" s="329"/>
      <c r="G54" s="329"/>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row>
    <row r="55" spans="1:79" s="76" customFormat="1" ht="28.2" customHeight="1">
      <c r="A55" s="329" t="s">
        <v>131</v>
      </c>
      <c r="B55" s="329"/>
      <c r="C55" s="329"/>
      <c r="D55" s="329"/>
      <c r="E55" s="329"/>
      <c r="F55" s="329"/>
      <c r="G55" s="329"/>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row>
    <row r="56" spans="1:79" s="76" customFormat="1" ht="36.6" customHeight="1">
      <c r="A56" s="329" t="s">
        <v>170</v>
      </c>
      <c r="B56" s="329"/>
      <c r="C56" s="329"/>
      <c r="D56" s="329"/>
      <c r="E56" s="329"/>
      <c r="F56" s="329"/>
      <c r="G56" s="329"/>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127"/>
      <c r="AK56" s="127"/>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row>
    <row r="57" spans="1:79" s="76" customFormat="1" ht="46.8" customHeight="1">
      <c r="A57" s="330" t="s">
        <v>160</v>
      </c>
      <c r="B57" s="330"/>
      <c r="C57" s="330"/>
      <c r="D57" s="330"/>
      <c r="E57" s="330"/>
      <c r="F57" s="330"/>
      <c r="G57" s="33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127"/>
      <c r="AK57" s="127"/>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row>
    <row r="58" spans="1:79" s="49" customFormat="1" ht="31.2" customHeight="1">
      <c r="A58" s="331" t="s">
        <v>176</v>
      </c>
      <c r="B58" s="331"/>
      <c r="C58" s="331"/>
      <c r="D58" s="331"/>
      <c r="E58" s="331"/>
      <c r="F58" s="331"/>
      <c r="G58" s="331"/>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row>
    <row r="59" spans="1:79" ht="30.6" customHeight="1">
      <c r="A59" s="315" t="s">
        <v>177</v>
      </c>
      <c r="B59" s="314"/>
      <c r="C59" s="314"/>
      <c r="D59" s="314"/>
      <c r="E59" s="314"/>
      <c r="F59" s="314"/>
      <c r="G59" s="314"/>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row>
    <row r="60" spans="1:79" ht="13.8" customHeight="1">
      <c r="A60" s="329" t="s">
        <v>178</v>
      </c>
      <c r="B60" s="329"/>
      <c r="C60" s="329"/>
      <c r="D60" s="329"/>
      <c r="E60" s="329"/>
      <c r="F60" s="329"/>
      <c r="G60" s="329"/>
    </row>
    <row r="61" spans="1:79" ht="13.8" customHeight="1">
      <c r="Y61" s="4"/>
    </row>
    <row r="62" spans="1:79" ht="13.8" customHeight="1">
      <c r="L62" s="14"/>
      <c r="M62" s="14"/>
      <c r="N62" s="14"/>
      <c r="O62" s="14"/>
      <c r="P62" s="14"/>
      <c r="Q62" s="14"/>
      <c r="R62" s="14"/>
      <c r="S62" s="14"/>
      <c r="Y62" s="4"/>
    </row>
    <row r="63" spans="1:79" ht="13.8" customHeight="1">
      <c r="D63" s="282" t="s">
        <v>132</v>
      </c>
      <c r="E63" s="282"/>
      <c r="F63" s="283"/>
      <c r="G63" s="283"/>
      <c r="H63" s="283"/>
      <c r="I63" s="284"/>
      <c r="J63" s="284"/>
      <c r="K63" s="284"/>
      <c r="L63" s="14"/>
      <c r="M63" s="14"/>
      <c r="N63" s="14"/>
      <c r="O63" s="14"/>
      <c r="P63" s="14"/>
      <c r="Q63" s="14"/>
      <c r="R63" s="14"/>
      <c r="S63" s="14"/>
      <c r="Y63" s="4"/>
    </row>
    <row r="64" spans="1:79" ht="13.8" customHeight="1">
      <c r="A64" s="82"/>
      <c r="B64" s="82"/>
      <c r="D64" s="283"/>
      <c r="E64" s="283"/>
      <c r="F64" s="285">
        <v>2015</v>
      </c>
      <c r="G64" s="285">
        <v>2016</v>
      </c>
      <c r="H64" s="285">
        <v>2017</v>
      </c>
      <c r="I64" s="286">
        <v>2018</v>
      </c>
      <c r="J64" s="286">
        <v>2019</v>
      </c>
      <c r="K64" s="286">
        <v>2020</v>
      </c>
      <c r="L64" s="287"/>
      <c r="M64" s="287"/>
      <c r="N64" s="287"/>
      <c r="O64" s="287" t="s">
        <v>152</v>
      </c>
      <c r="P64" s="287"/>
      <c r="Q64" s="287"/>
      <c r="R64" s="287"/>
      <c r="S64" s="287"/>
      <c r="T64" s="288"/>
      <c r="U64" s="288"/>
      <c r="V64" s="288"/>
      <c r="W64" s="288"/>
      <c r="X64" s="288"/>
      <c r="Y64" s="82"/>
      <c r="Z64" s="82"/>
      <c r="AA64" s="82"/>
      <c r="AD64" s="257"/>
      <c r="AE64" s="257"/>
      <c r="AF64" s="257"/>
      <c r="AG64" s="257"/>
      <c r="AH64" s="257"/>
      <c r="AI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row>
    <row r="65" spans="1:79" ht="13.8" customHeight="1">
      <c r="A65" s="82"/>
      <c r="B65" s="82"/>
      <c r="D65" s="282"/>
      <c r="E65" s="289" t="s">
        <v>133</v>
      </c>
      <c r="F65" s="102">
        <v>1.0862000000000001</v>
      </c>
      <c r="G65" s="102">
        <v>1.0517000000000001</v>
      </c>
      <c r="H65" s="102">
        <v>1.2004999999999999</v>
      </c>
      <c r="I65" s="102">
        <v>1.1445000000000001</v>
      </c>
      <c r="J65" s="102">
        <v>1.1237999999999999</v>
      </c>
      <c r="K65" s="102">
        <v>1.2281</v>
      </c>
      <c r="L65" s="105"/>
      <c r="M65" s="105"/>
      <c r="N65" s="105" t="s">
        <v>134</v>
      </c>
      <c r="O65" s="105">
        <v>143.06</v>
      </c>
      <c r="P65" s="105"/>
      <c r="Q65" s="105"/>
      <c r="R65" s="105"/>
      <c r="S65" s="105"/>
      <c r="T65" s="103"/>
      <c r="U65" s="103"/>
      <c r="V65" s="103"/>
      <c r="W65" s="103"/>
      <c r="X65" s="103"/>
      <c r="Y65" s="82"/>
      <c r="Z65" s="82"/>
      <c r="AA65" s="82"/>
      <c r="AD65" s="257"/>
      <c r="AE65" s="257"/>
      <c r="AF65" s="257"/>
      <c r="AG65" s="257"/>
      <c r="AH65" s="257"/>
      <c r="AI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row>
    <row r="66" spans="1:79" ht="13.8" customHeight="1">
      <c r="A66" s="82"/>
      <c r="B66" s="82"/>
      <c r="D66" s="289"/>
      <c r="E66" s="289" t="s">
        <v>135</v>
      </c>
      <c r="F66" s="102">
        <v>120.22</v>
      </c>
      <c r="G66" s="102">
        <v>116.96</v>
      </c>
      <c r="H66" s="102">
        <v>112.69</v>
      </c>
      <c r="I66" s="102">
        <v>110.03</v>
      </c>
      <c r="J66" s="102">
        <v>108.5</v>
      </c>
      <c r="K66" s="102">
        <v>103.07</v>
      </c>
      <c r="L66" s="105"/>
      <c r="M66" s="105"/>
      <c r="N66" s="105" t="s">
        <v>136</v>
      </c>
      <c r="O66" s="105">
        <v>1.117</v>
      </c>
      <c r="P66" s="104"/>
      <c r="Q66" s="104"/>
      <c r="R66" s="104"/>
      <c r="S66" s="104"/>
      <c r="T66" s="104"/>
      <c r="U66" s="104"/>
      <c r="V66" s="104"/>
      <c r="W66" s="104"/>
      <c r="X66" s="104"/>
      <c r="Y66" s="82"/>
      <c r="Z66" s="82"/>
      <c r="AA66" s="82"/>
      <c r="AD66" s="257"/>
      <c r="AE66" s="257"/>
      <c r="AF66" s="257"/>
      <c r="AG66" s="257"/>
      <c r="AH66" s="257"/>
      <c r="AI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row>
    <row r="67" spans="1:79" ht="13.8" customHeight="1">
      <c r="A67" s="82"/>
      <c r="B67" s="82"/>
      <c r="D67" s="289"/>
      <c r="E67" s="289" t="s">
        <v>137</v>
      </c>
      <c r="F67" s="102">
        <v>6.4936999999999996</v>
      </c>
      <c r="G67" s="102">
        <v>6.9450000000000003</v>
      </c>
      <c r="H67" s="102">
        <v>6.5068000000000001</v>
      </c>
      <c r="I67" s="102">
        <v>6.8784999999999998</v>
      </c>
      <c r="J67" s="102">
        <v>6.9615</v>
      </c>
      <c r="K67" s="102">
        <v>6.5350999999999999</v>
      </c>
      <c r="L67" s="105"/>
      <c r="M67" s="106"/>
      <c r="N67" s="106"/>
      <c r="O67" s="106"/>
      <c r="P67" s="105"/>
      <c r="Q67" s="105"/>
      <c r="R67" s="105"/>
      <c r="S67" s="105"/>
      <c r="T67" s="105"/>
      <c r="U67" s="105"/>
      <c r="V67" s="105"/>
      <c r="W67" s="105"/>
      <c r="X67" s="105"/>
      <c r="Y67" s="82"/>
      <c r="Z67" s="82"/>
      <c r="AA67" s="82"/>
      <c r="AD67" s="257"/>
      <c r="AE67" s="257"/>
      <c r="AF67" s="257"/>
      <c r="AG67" s="257"/>
      <c r="AH67" s="257"/>
      <c r="AI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row>
    <row r="68" spans="1:79" ht="13.8" customHeight="1">
      <c r="J68" s="14"/>
      <c r="K68" s="14"/>
      <c r="L68" s="14"/>
      <c r="M68" s="14"/>
      <c r="N68" s="14"/>
      <c r="O68" s="14"/>
      <c r="P68" s="14"/>
      <c r="Q68" s="14"/>
      <c r="R68" s="14"/>
      <c r="S68" s="14"/>
    </row>
    <row r="69" spans="1:79" ht="13.8" customHeight="1">
      <c r="L69" s="14"/>
      <c r="M69" s="14"/>
      <c r="N69" s="14"/>
      <c r="O69" s="14"/>
      <c r="P69" s="14"/>
      <c r="Q69" s="14"/>
      <c r="R69" s="14"/>
      <c r="S69" s="14"/>
    </row>
    <row r="70" spans="1:79" ht="13.8" customHeight="1">
      <c r="L70" s="14"/>
      <c r="M70" s="14"/>
      <c r="N70" s="14"/>
      <c r="O70" s="14"/>
      <c r="P70" s="14"/>
      <c r="Q70" s="14"/>
      <c r="R70" s="14"/>
      <c r="S70" s="14"/>
    </row>
    <row r="71" spans="1:79" ht="13.8" customHeight="1">
      <c r="L71" s="14"/>
      <c r="M71" s="14"/>
      <c r="N71" s="14"/>
      <c r="O71" s="14"/>
      <c r="P71" s="14"/>
      <c r="Q71" s="14"/>
      <c r="R71" s="14"/>
      <c r="S71" s="14"/>
    </row>
    <row r="72" spans="1:79" ht="13.8" customHeight="1">
      <c r="L72" s="14"/>
      <c r="M72" s="14"/>
      <c r="N72" s="14"/>
      <c r="O72" s="290"/>
      <c r="P72" s="291"/>
      <c r="Q72" s="14"/>
      <c r="R72" s="14"/>
      <c r="S72" s="14"/>
    </row>
    <row r="73" spans="1:79" ht="13.8" customHeight="1">
      <c r="L73" s="14"/>
      <c r="M73" s="14"/>
      <c r="N73" s="14"/>
      <c r="O73" s="14"/>
      <c r="P73" s="14"/>
      <c r="Q73" s="14"/>
      <c r="R73" s="14"/>
      <c r="S73" s="14"/>
    </row>
    <row r="74" spans="1:79" ht="13.8" customHeight="1">
      <c r="L74" s="14"/>
      <c r="M74" s="14"/>
      <c r="N74" s="14"/>
      <c r="O74" s="14"/>
      <c r="P74" s="14"/>
      <c r="Q74" s="14"/>
      <c r="R74" s="14"/>
      <c r="S74" s="14"/>
    </row>
    <row r="75" spans="1:79" ht="13.8" customHeight="1">
      <c r="O75" s="292"/>
      <c r="P75" s="293"/>
    </row>
    <row r="76" spans="1:79" ht="13.8" customHeight="1"/>
    <row r="77" spans="1:79" ht="13.8" customHeight="1"/>
    <row r="78" spans="1:79" ht="13.8" customHeight="1"/>
    <row r="79" spans="1:79" ht="13.8" customHeight="1"/>
    <row r="80" spans="1:79" ht="13.8" customHeight="1"/>
    <row r="81" spans="9:14">
      <c r="I81" s="82"/>
      <c r="J81" s="82"/>
      <c r="K81" s="82"/>
      <c r="L81" s="82"/>
      <c r="M81" s="82"/>
      <c r="N81" s="82"/>
    </row>
  </sheetData>
  <sheetProtection algorithmName="SHA-512" hashValue="UAPe44gmT0cWyUoFbUqgzxOntWC4doRYarxjnMzRNgpEQuAR1OLsblcaySFh7uU5wrPahSG2GcgbIwB7T0BAjw==" saltValue="koX3DCvP3NBacuMD6BS8zw==" spinCount="100000" sheet="1" objects="1" scenarios="1"/>
  <sortState xmlns:xlrd2="http://schemas.microsoft.com/office/spreadsheetml/2017/richdata2" ref="A54:G60">
    <sortCondition ref="A54:A60"/>
  </sortState>
  <mergeCells count="31">
    <mergeCell ref="AJ7:AJ8"/>
    <mergeCell ref="A2:AJ2"/>
    <mergeCell ref="AH24:AH25"/>
    <mergeCell ref="AJ24:AJ25"/>
    <mergeCell ref="AF24:AF25"/>
    <mergeCell ref="AB24:AB25"/>
    <mergeCell ref="AD24:AD25"/>
    <mergeCell ref="AI24:AI25"/>
    <mergeCell ref="A3:AJ3"/>
    <mergeCell ref="A4:AJ4"/>
    <mergeCell ref="A5:AJ5"/>
    <mergeCell ref="AA24:AA25"/>
    <mergeCell ref="AG24:AG25"/>
    <mergeCell ref="AC24:AC25"/>
    <mergeCell ref="A60:G60"/>
    <mergeCell ref="A54:G54"/>
    <mergeCell ref="A55:G55"/>
    <mergeCell ref="A56:G56"/>
    <mergeCell ref="A57:G57"/>
    <mergeCell ref="A59:G59"/>
    <mergeCell ref="A58:G58"/>
    <mergeCell ref="A7:A8"/>
    <mergeCell ref="AE24:AE25"/>
    <mergeCell ref="Z24:Z25"/>
    <mergeCell ref="B7:B8"/>
    <mergeCell ref="C7:C8"/>
    <mergeCell ref="D7:D8"/>
    <mergeCell ref="E7:E8"/>
    <mergeCell ref="F7:O7"/>
    <mergeCell ref="P7:Y7"/>
    <mergeCell ref="Z7:AI7"/>
  </mergeCells>
  <phoneticPr fontId="11" type="noConversion"/>
  <conditionalFormatting sqref="AJ11:AJ19">
    <cfRule type="iconSet" priority="26">
      <iconSet iconSet="3TrafficLights2" showValue="0" reverse="1">
        <cfvo type="percent" val="0"/>
        <cfvo type="num" val="2"/>
        <cfvo type="num" val="3"/>
      </iconSet>
    </cfRule>
    <cfRule type="cellIs" dxfId="7" priority="27" operator="equal">
      <formula>1</formula>
    </cfRule>
    <cfRule type="iconSet" priority="28">
      <iconSet iconSet="3TrafficLights2">
        <cfvo type="percent" val="0"/>
        <cfvo type="percent" val="33"/>
        <cfvo type="percent" val="67"/>
      </iconSet>
    </cfRule>
  </conditionalFormatting>
  <conditionalFormatting sqref="AJ22:AJ23 AJ26:AJ31">
    <cfRule type="iconSet" priority="24">
      <iconSet iconSet="3TrafficLights2" showValue="0" reverse="1">
        <cfvo type="percent" val="0"/>
        <cfvo type="num" val="2"/>
        <cfvo type="num" val="3"/>
      </iconSet>
    </cfRule>
    <cfRule type="iconSet" priority="25">
      <iconSet iconSet="3TrafficLights2">
        <cfvo type="percent" val="0"/>
        <cfvo type="percent" val="33"/>
        <cfvo type="percent" val="67"/>
      </iconSet>
    </cfRule>
  </conditionalFormatting>
  <conditionalFormatting sqref="AJ22:AJ24">
    <cfRule type="cellIs" dxfId="6" priority="13" operator="equal">
      <formula>1</formula>
    </cfRule>
  </conditionalFormatting>
  <conditionalFormatting sqref="AJ24">
    <cfRule type="iconSet" priority="12">
      <iconSet iconSet="3TrafficLights2" showValue="0" reverse="1">
        <cfvo type="percent" val="0"/>
        <cfvo type="num" val="2"/>
        <cfvo type="num" val="3"/>
      </iconSet>
    </cfRule>
    <cfRule type="iconSet" priority="14">
      <iconSet iconSet="3TrafficLights2">
        <cfvo type="percent" val="0"/>
        <cfvo type="percent" val="33"/>
        <cfvo type="percent" val="67"/>
      </iconSet>
    </cfRule>
  </conditionalFormatting>
  <conditionalFormatting sqref="AJ26:AJ31">
    <cfRule type="cellIs" dxfId="5" priority="4" operator="equal">
      <formula>1</formula>
    </cfRule>
  </conditionalFormatting>
  <conditionalFormatting sqref="AJ31">
    <cfRule type="iconSet" priority="3">
      <iconSet iconSet="3TrafficLights2" showValue="0" reverse="1">
        <cfvo type="percent" val="0"/>
        <cfvo type="num" val="2"/>
        <cfvo type="num" val="3"/>
      </iconSet>
    </cfRule>
    <cfRule type="iconSet" priority="5">
      <iconSet iconSet="3TrafficLights2">
        <cfvo type="percent" val="0"/>
        <cfvo type="percent" val="33"/>
        <cfvo type="percent" val="67"/>
      </iconSet>
    </cfRule>
  </conditionalFormatting>
  <conditionalFormatting sqref="AJ33:AJ35">
    <cfRule type="iconSet" priority="32">
      <iconSet iconSet="3TrafficLights2" showValue="0" reverse="1">
        <cfvo type="percent" val="0"/>
        <cfvo type="num" val="2"/>
        <cfvo type="num" val="3"/>
      </iconSet>
    </cfRule>
    <cfRule type="cellIs" dxfId="4" priority="33" operator="equal">
      <formula>1</formula>
    </cfRule>
    <cfRule type="iconSet" priority="34">
      <iconSet iconSet="3TrafficLights2">
        <cfvo type="percent" val="0"/>
        <cfvo type="percent" val="33"/>
        <cfvo type="percent" val="67"/>
      </iconSet>
    </cfRule>
  </conditionalFormatting>
  <conditionalFormatting sqref="AJ37">
    <cfRule type="iconSet" priority="18">
      <iconSet iconSet="3TrafficLights2" showValue="0" reverse="1">
        <cfvo type="percent" val="0"/>
        <cfvo type="num" val="2"/>
        <cfvo type="num" val="3"/>
      </iconSet>
    </cfRule>
    <cfRule type="cellIs" dxfId="3" priority="19" operator="equal">
      <formula>1</formula>
    </cfRule>
    <cfRule type="iconSet" priority="20">
      <iconSet iconSet="3TrafficLights2">
        <cfvo type="percent" val="0"/>
        <cfvo type="percent" val="33"/>
        <cfvo type="percent" val="67"/>
      </iconSet>
    </cfRule>
  </conditionalFormatting>
  <conditionalFormatting sqref="AJ39">
    <cfRule type="iconSet" priority="9">
      <iconSet iconSet="3TrafficLights2" showValue="0" reverse="1">
        <cfvo type="percent" val="0"/>
        <cfvo type="num" val="2"/>
        <cfvo type="num" val="3"/>
      </iconSet>
    </cfRule>
    <cfRule type="cellIs" dxfId="2" priority="10" operator="equal">
      <formula>1</formula>
    </cfRule>
    <cfRule type="iconSet" priority="11">
      <iconSet iconSet="3TrafficLights2">
        <cfvo type="percent" val="0"/>
        <cfvo type="percent" val="33"/>
        <cfvo type="percent" val="67"/>
      </iconSet>
    </cfRule>
  </conditionalFormatting>
  <conditionalFormatting sqref="AJ41">
    <cfRule type="iconSet" priority="15">
      <iconSet iconSet="3TrafficLights2" showValue="0" reverse="1">
        <cfvo type="percent" val="0"/>
        <cfvo type="num" val="2"/>
        <cfvo type="num" val="3"/>
      </iconSet>
    </cfRule>
    <cfRule type="cellIs" dxfId="1" priority="16" operator="equal">
      <formula>1</formula>
    </cfRule>
    <cfRule type="iconSet" priority="17">
      <iconSet iconSet="3TrafficLights2">
        <cfvo type="percent" val="0"/>
        <cfvo type="percent" val="33"/>
        <cfvo type="percent" val="67"/>
      </iconSet>
    </cfRule>
  </conditionalFormatting>
  <conditionalFormatting sqref="AJ43">
    <cfRule type="iconSet" priority="6">
      <iconSet iconSet="3TrafficLights2" showValue="0" reverse="1">
        <cfvo type="percent" val="0"/>
        <cfvo type="num" val="2"/>
        <cfvo type="num" val="3"/>
      </iconSet>
    </cfRule>
    <cfRule type="cellIs" dxfId="0" priority="7" operator="equal">
      <formula>1</formula>
    </cfRule>
    <cfRule type="iconSet" priority="8">
      <iconSet iconSet="3TrafficLights2">
        <cfvo type="percent" val="0"/>
        <cfvo type="percent" val="33"/>
        <cfvo type="percent" val="67"/>
      </iconSet>
    </cfRule>
  </conditionalFormatting>
  <printOptions horizontalCentered="1" verticalCentered="1"/>
  <pageMargins left="0.19685039370078741" right="0.15748031496062992" top="0.19685039370078741" bottom="0.19685039370078741" header="0" footer="0"/>
  <pageSetup scale="26" orientation="landscape" r:id="rId1"/>
  <headerFooter alignWithMargins="0"/>
  <colBreaks count="1" manualBreakCount="1">
    <brk id="35" min="1" max="65" man="1"/>
  </colBreaks>
  <ignoredErrors>
    <ignoredError sqref="D39:E39 D43:E43 S44:S48 D35 D23:E30 Y32:Y34 D11:E18 Y11:Y15 Y20:Y29 Y39:Y45 Y17:Y18 Y35 Y36:Y38" unlockedFormula="1"/>
    <ignoredError sqref="A39" numberStoredAsText="1"/>
    <ignoredError sqref="E35" formula="1" unlockedFormula="1"/>
    <ignoredError sqref="E33:E3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873a4-122f-43ec-943b-fa1cdb45e6da">
      <Terms xmlns="http://schemas.microsoft.com/office/infopath/2007/PartnerControls"/>
    </lcf76f155ced4ddcb4097134ff3c332f>
    <TaxCatchAll xmlns="40e36ec7-59a2-4b08-b036-f52709bde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FB59FC44D313499F2782CAF08B5DF4" ma:contentTypeVersion="13" ma:contentTypeDescription="Crear nuevo documento." ma:contentTypeScope="" ma:versionID="31bd508f26d3e1fa394ffe160661a6f2">
  <xsd:schema xmlns:xsd="http://www.w3.org/2001/XMLSchema" xmlns:xs="http://www.w3.org/2001/XMLSchema" xmlns:p="http://schemas.microsoft.com/office/2006/metadata/properties" xmlns:ns2="96e873a4-122f-43ec-943b-fa1cdb45e6da" xmlns:ns3="40e36ec7-59a2-4b08-b036-f52709bde58b" targetNamespace="http://schemas.microsoft.com/office/2006/metadata/properties" ma:root="true" ma:fieldsID="85f0714d405a61d63979e8795038c05e" ns2:_="" ns3:_="">
    <xsd:import namespace="96e873a4-122f-43ec-943b-fa1cdb45e6da"/>
    <xsd:import namespace="40e36ec7-59a2-4b08-b036-f52709bde58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873a4-122f-43ec-943b-fa1cdb45e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e36ec7-59a2-4b08-b036-f52709bde58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89a7-65c2-4593-b7f4-e95340724b28}" ma:internalName="TaxCatchAll" ma:showField="CatchAllData" ma:web="40e36ec7-59a2-4b08-b036-f52709bde58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1F6DB-E401-407D-93AB-7E0B8814A543}">
  <ds:schemaRefs>
    <ds:schemaRef ds:uri="http://schemas.microsoft.com/sharepoint/v3/contenttype/forms"/>
  </ds:schemaRefs>
</ds:datastoreItem>
</file>

<file path=customXml/itemProps2.xml><?xml version="1.0" encoding="utf-8"?>
<ds:datastoreItem xmlns:ds="http://schemas.openxmlformats.org/officeDocument/2006/customXml" ds:itemID="{9F41F07B-8A49-4246-97C5-523D91FEA419}">
  <ds:schemaRefs>
    <ds:schemaRef ds:uri="http://schemas.microsoft.com/office/2006/metadata/properties"/>
    <ds:schemaRef ds:uri="http://schemas.microsoft.com/office/infopath/2007/PartnerControls"/>
    <ds:schemaRef ds:uri="dee878ab-9197-4ca4-83ac-d66dd1a28c2a"/>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http://www.w3.org/XML/1998/namespace"/>
    <ds:schemaRef ds:uri="96e873a4-122f-43ec-943b-fa1cdb45e6da"/>
    <ds:schemaRef ds:uri="40e36ec7-59a2-4b08-b036-f52709bde58b"/>
  </ds:schemaRefs>
</ds:datastoreItem>
</file>

<file path=customXml/itemProps3.xml><?xml version="1.0" encoding="utf-8"?>
<ds:datastoreItem xmlns:ds="http://schemas.openxmlformats.org/officeDocument/2006/customXml" ds:itemID="{452630A7-52C6-41F5-91C0-300B5CE9C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873a4-122f-43ec-943b-fa1cdb45e6da"/>
    <ds:schemaRef ds:uri="40e36ec7-59a2-4b08-b036-f52709bde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Índice</vt:lpstr>
      <vt:lpstr>Cuadro 1</vt:lpstr>
      <vt:lpstr>Cuadro 2</vt:lpstr>
      <vt:lpstr>Cuadro 3</vt:lpstr>
      <vt:lpstr>Cuadro 4</vt:lpstr>
      <vt:lpstr>'Cuadro 1'!Área_de_impresión</vt:lpstr>
      <vt:lpstr>'Cuadro 2'!Área_de_impresión</vt:lpstr>
      <vt:lpstr>'Cuadro 3'!Área_de_impresión</vt:lpstr>
      <vt:lpstr>'Cuadro 4'!Área_de_impresión</vt:lpstr>
      <vt:lpstr>'Cuadro 1'!Títulos_a_imprimir</vt:lpstr>
      <vt:lpstr>'Cuadro 2'!Títulos_a_imprimir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W&amp;W</dc:creator>
  <cp:keywords/>
  <dc:description/>
  <cp:lastModifiedBy>Fabio Gamboa Naranjo</cp:lastModifiedBy>
  <cp:revision/>
  <dcterms:created xsi:type="dcterms:W3CDTF">2004-05-21T17:50:07Z</dcterms:created>
  <dcterms:modified xsi:type="dcterms:W3CDTF">2024-12-19T16:45:17Z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0x01010091FB59FC44D313499F2782CAF08B5DF4</vt:lpwstr>
  </property>
  <property fmtid="{D5CDD505-2E9C-101B-9397-08002B2CF9AE}" pid="3" name="MediaServiceImageTags">
    <vt:lpwstr/>
  </property>
  <property fmtid="{D5CDD505-2E9C-101B-9397-08002B2CF9AE}" pid="4" name="Order">
    <vt:r8>225200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