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villegassj\OneDrive - MH de CR\RESPALDO AÑO 2022 1\AÑO 2025\JULIO 2025\Históricos\"/>
    </mc:Choice>
  </mc:AlternateContent>
  <xr:revisionPtr revIDLastSave="0" documentId="13_ncr:1_{B22ED335-8AB0-4D13-B71B-49B47CA5C7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. Pública Colones" sheetId="2" r:id="rId1"/>
    <sheet name="D. Pública Dólares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DIA1">#REF!</definedName>
    <definedName name="_OCT95" localSheetId="1">'[1]FINANC-95'!$A$1:$D$35</definedName>
    <definedName name="_OCT95">'[2]FINANC-95'!$A$1:$D$35</definedName>
    <definedName name="_Order1" hidden="1">255</definedName>
    <definedName name="_Order2" hidden="1">255</definedName>
    <definedName name="a">[3]PIBCONST!#REF!</definedName>
    <definedName name="AccessDatabase" hidden="1">"C:\Mis documentos\LNMONET.mdb"</definedName>
    <definedName name="_xlnm.Print_Area" localSheetId="0">'D. Pública Colones'!$B$1:$G$82</definedName>
    <definedName name="_xlnm.Print_Area" localSheetId="1">'D. Pública Dólares'!$A$1:$G$94</definedName>
    <definedName name="BEBE" localSheetId="1">#REF!</definedName>
    <definedName name="BEBE">#REF!</definedName>
    <definedName name="cu1_">[4]Cuadro1!#REF!</definedName>
    <definedName name="cu3_">#REF!</definedName>
    <definedName name="cu5_">[5]Cuadro5!#REF!</definedName>
    <definedName name="cuadro2">'[3]TRANS-EXT'!$A$1:$A$84,'[3]TRANS-EXT'!#REF!</definedName>
    <definedName name="cuadroa_" localSheetId="1">#REF!</definedName>
    <definedName name="cuadroa_">#REF!</definedName>
    <definedName name="cuadrob_" localSheetId="1">#REF!</definedName>
    <definedName name="cuadrob_">#REF!</definedName>
    <definedName name="CUASEMA">[6]AGREGACION!#REF!</definedName>
    <definedName name="HUY" localSheetId="1">#REF!</definedName>
    <definedName name="HUY">#REF!</definedName>
    <definedName name="MARI" localSheetId="1">#REF!</definedName>
    <definedName name="MARI">#REF!</definedName>
    <definedName name="tarea1" localSheetId="1">#REF!</definedName>
    <definedName name="tarea1">#REF!</definedName>
    <definedName name="tarea2" localSheetId="1">#REF!</definedName>
    <definedName name="tarea2">#REF!</definedName>
    <definedName name="_xlnm.Print_Titles" localSheetId="1">'D. Pública Dólares'!$B:$B,'D. Pública Dólares'!$1:$6</definedName>
    <definedName name="version_" localSheetId="1">#REF!</definedName>
    <definedName name="version_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2" l="1"/>
  <c r="C32" i="2" l="1"/>
  <c r="E34" i="1" l="1"/>
  <c r="C34" i="1"/>
  <c r="E32" i="2"/>
  <c r="C38" i="1"/>
  <c r="F34" i="2" l="1"/>
  <c r="E77" i="1" l="1"/>
  <c r="E70" i="2" l="1"/>
  <c r="E71" i="2"/>
  <c r="E72" i="2"/>
  <c r="E73" i="2"/>
  <c r="E38" i="1" l="1"/>
  <c r="E74" i="2" l="1"/>
  <c r="E63" i="2"/>
  <c r="E62" i="1"/>
  <c r="C62" i="1"/>
  <c r="E62" i="2" l="1"/>
  <c r="G67" i="1"/>
  <c r="C77" i="1" l="1"/>
  <c r="C63" i="2" s="1"/>
  <c r="C62" i="2" s="1"/>
  <c r="C67" i="2" l="1"/>
  <c r="C66" i="2"/>
  <c r="E30" i="1" l="1"/>
  <c r="E20" i="1"/>
  <c r="E18" i="1"/>
  <c r="C39" i="1"/>
  <c r="C37" i="1"/>
  <c r="C33" i="1"/>
  <c r="C32" i="1" s="1"/>
  <c r="C30" i="1"/>
  <c r="C28" i="1"/>
  <c r="C27" i="1"/>
  <c r="C25" i="1"/>
  <c r="C24" i="1"/>
  <c r="C23" i="1"/>
  <c r="C21" i="1"/>
  <c r="C20" i="1"/>
  <c r="C19" i="1"/>
  <c r="C18" i="1"/>
  <c r="C72" i="2"/>
  <c r="C71" i="2"/>
  <c r="C70" i="2"/>
  <c r="C50" i="1"/>
  <c r="C60" i="2"/>
  <c r="C51" i="2" l="1"/>
  <c r="C52" i="2"/>
  <c r="C53" i="2"/>
  <c r="C73" i="2"/>
  <c r="C74" i="2"/>
  <c r="C59" i="2"/>
  <c r="C50" i="2" l="1"/>
  <c r="E33" i="1"/>
  <c r="E32" i="1" s="1"/>
  <c r="F34" i="1" s="1"/>
  <c r="G33" i="2"/>
  <c r="G33" i="1" l="1"/>
  <c r="F33" i="2"/>
  <c r="F33" i="1" l="1"/>
  <c r="E40" i="1"/>
  <c r="G39" i="2" l="1"/>
  <c r="C40" i="1" l="1"/>
  <c r="E7" i="1" l="1"/>
  <c r="C7" i="1"/>
  <c r="E58" i="1" l="1"/>
  <c r="C58" i="1"/>
  <c r="G32" i="2" l="1"/>
  <c r="D33" i="2"/>
  <c r="D34" i="2"/>
  <c r="F59" i="1"/>
  <c r="F60" i="1"/>
  <c r="E60" i="2"/>
  <c r="E59" i="2"/>
  <c r="G60" i="1"/>
  <c r="G59" i="1"/>
  <c r="C58" i="2" l="1"/>
  <c r="E58" i="2"/>
  <c r="G60" i="2"/>
  <c r="D59" i="1"/>
  <c r="D60" i="1"/>
  <c r="G58" i="1"/>
  <c r="E55" i="2"/>
  <c r="G59" i="2"/>
  <c r="D60" i="2" l="1"/>
  <c r="D63" i="2"/>
  <c r="F59" i="2"/>
  <c r="F60" i="2"/>
  <c r="D59" i="2"/>
  <c r="G58" i="2"/>
  <c r="C42" i="1" l="1"/>
  <c r="G42" i="2" l="1"/>
  <c r="G30" i="2"/>
  <c r="G32" i="1" l="1"/>
  <c r="D34" i="1"/>
  <c r="D33" i="1"/>
  <c r="E26" i="2"/>
  <c r="F27" i="2" s="1"/>
  <c r="E17" i="2"/>
  <c r="D27" i="2"/>
  <c r="C17" i="2"/>
  <c r="G28" i="2"/>
  <c r="G37" i="2"/>
  <c r="G19" i="2"/>
  <c r="G20" i="2"/>
  <c r="G21" i="2"/>
  <c r="G23" i="2"/>
  <c r="G24" i="2"/>
  <c r="G25" i="2"/>
  <c r="G27" i="2"/>
  <c r="G71" i="1"/>
  <c r="G72" i="1"/>
  <c r="G73" i="1"/>
  <c r="G52" i="1"/>
  <c r="G53" i="1"/>
  <c r="E67" i="2"/>
  <c r="E66" i="2"/>
  <c r="E53" i="2"/>
  <c r="E52" i="2"/>
  <c r="E51" i="2"/>
  <c r="E42" i="1"/>
  <c r="D40" i="1"/>
  <c r="C36" i="2"/>
  <c r="D37" i="2" s="1"/>
  <c r="E36" i="2"/>
  <c r="G18" i="2"/>
  <c r="G70" i="1"/>
  <c r="E69" i="1"/>
  <c r="C69" i="1"/>
  <c r="G51" i="1"/>
  <c r="E50" i="1"/>
  <c r="E65" i="1"/>
  <c r="F67" i="1" s="1"/>
  <c r="C65" i="1"/>
  <c r="G66" i="1"/>
  <c r="E16" i="2" l="1"/>
  <c r="F38" i="2"/>
  <c r="G65" i="1"/>
  <c r="D73" i="1"/>
  <c r="F39" i="2"/>
  <c r="F40" i="2"/>
  <c r="C26" i="1"/>
  <c r="D27" i="1" s="1"/>
  <c r="D53" i="1"/>
  <c r="C48" i="1"/>
  <c r="C46" i="1" s="1"/>
  <c r="F52" i="1"/>
  <c r="E48" i="1"/>
  <c r="E46" i="1" s="1"/>
  <c r="D70" i="1"/>
  <c r="E50" i="2"/>
  <c r="F53" i="2" s="1"/>
  <c r="D53" i="2"/>
  <c r="E69" i="2"/>
  <c r="C69" i="2"/>
  <c r="D51" i="1"/>
  <c r="C36" i="1"/>
  <c r="D39" i="1" s="1"/>
  <c r="F74" i="1"/>
  <c r="D21" i="2"/>
  <c r="D28" i="2"/>
  <c r="G42" i="1"/>
  <c r="C17" i="1"/>
  <c r="D52" i="1"/>
  <c r="F23" i="2"/>
  <c r="D25" i="2"/>
  <c r="C16" i="2"/>
  <c r="D17" i="2" s="1"/>
  <c r="G73" i="2"/>
  <c r="D74" i="1"/>
  <c r="D71" i="1"/>
  <c r="G51" i="2"/>
  <c r="F25" i="2"/>
  <c r="F18" i="2"/>
  <c r="D67" i="1"/>
  <c r="D24" i="2"/>
  <c r="D19" i="2"/>
  <c r="D18" i="2"/>
  <c r="G17" i="2"/>
  <c r="D20" i="2"/>
  <c r="D23" i="2"/>
  <c r="G20" i="1"/>
  <c r="E24" i="1"/>
  <c r="G24" i="1" s="1"/>
  <c r="F28" i="2"/>
  <c r="F24" i="2"/>
  <c r="F19" i="2"/>
  <c r="F21" i="2"/>
  <c r="D66" i="1"/>
  <c r="G66" i="2"/>
  <c r="G67" i="2"/>
  <c r="C65" i="2"/>
  <c r="D66" i="2" s="1"/>
  <c r="D39" i="2"/>
  <c r="F37" i="2"/>
  <c r="G26" i="2"/>
  <c r="F20" i="2"/>
  <c r="G70" i="2"/>
  <c r="G71" i="2"/>
  <c r="G69" i="1"/>
  <c r="F73" i="1"/>
  <c r="F71" i="1"/>
  <c r="F72" i="1"/>
  <c r="F70" i="1"/>
  <c r="E65" i="2"/>
  <c r="F66" i="2" s="1"/>
  <c r="F53" i="1"/>
  <c r="F51" i="1"/>
  <c r="G50" i="1"/>
  <c r="F66" i="1"/>
  <c r="G52" i="2"/>
  <c r="G53" i="2"/>
  <c r="E23" i="1"/>
  <c r="G23" i="1" s="1"/>
  <c r="G36" i="2"/>
  <c r="D72" i="1"/>
  <c r="E28" i="1"/>
  <c r="E22" i="1"/>
  <c r="E25" i="1"/>
  <c r="G25" i="1" s="1"/>
  <c r="E21" i="1"/>
  <c r="E27" i="1"/>
  <c r="G72" i="2"/>
  <c r="E39" i="1"/>
  <c r="E37" i="1"/>
  <c r="E19" i="1"/>
  <c r="G19" i="1" s="1"/>
  <c r="D62" i="1" l="1"/>
  <c r="F62" i="1"/>
  <c r="F58" i="1"/>
  <c r="E44" i="1"/>
  <c r="D50" i="1"/>
  <c r="C44" i="1"/>
  <c r="F73" i="2"/>
  <c r="F17" i="2"/>
  <c r="E14" i="2"/>
  <c r="F52" i="2"/>
  <c r="F55" i="1"/>
  <c r="G48" i="1"/>
  <c r="D55" i="1"/>
  <c r="F50" i="1"/>
  <c r="D52" i="2"/>
  <c r="F67" i="2"/>
  <c r="D67" i="2"/>
  <c r="F71" i="2"/>
  <c r="D70" i="2"/>
  <c r="F70" i="2"/>
  <c r="C48" i="2"/>
  <c r="C46" i="2" s="1"/>
  <c r="C44" i="2" s="1"/>
  <c r="G50" i="2"/>
  <c r="E48" i="2"/>
  <c r="F72" i="2"/>
  <c r="D51" i="2"/>
  <c r="F51" i="2"/>
  <c r="D71" i="2"/>
  <c r="F74" i="2"/>
  <c r="D72" i="2"/>
  <c r="D73" i="2"/>
  <c r="D74" i="2"/>
  <c r="E26" i="1"/>
  <c r="G26" i="1" s="1"/>
  <c r="E36" i="1"/>
  <c r="F38" i="1" s="1"/>
  <c r="D26" i="2"/>
  <c r="F30" i="2"/>
  <c r="D30" i="2"/>
  <c r="E17" i="1"/>
  <c r="G17" i="1" s="1"/>
  <c r="G30" i="1"/>
  <c r="C16" i="1"/>
  <c r="D17" i="1" s="1"/>
  <c r="C14" i="2"/>
  <c r="G16" i="2"/>
  <c r="D23" i="1"/>
  <c r="D28" i="1"/>
  <c r="D19" i="1"/>
  <c r="D18" i="1"/>
  <c r="D20" i="1"/>
  <c r="D24" i="1"/>
  <c r="D21" i="1"/>
  <c r="G65" i="2"/>
  <c r="D37" i="1"/>
  <c r="G69" i="2"/>
  <c r="D25" i="1"/>
  <c r="G27" i="1"/>
  <c r="G21" i="1"/>
  <c r="G37" i="1"/>
  <c r="G39" i="1"/>
  <c r="G18" i="1"/>
  <c r="G28" i="1"/>
  <c r="E12" i="2" l="1"/>
  <c r="F14" i="2" s="1"/>
  <c r="F50" i="2"/>
  <c r="E46" i="2"/>
  <c r="D48" i="1"/>
  <c r="F48" i="1"/>
  <c r="F39" i="1"/>
  <c r="F40" i="1"/>
  <c r="D16" i="2"/>
  <c r="C12" i="2"/>
  <c r="G46" i="1"/>
  <c r="D58" i="1"/>
  <c r="G36" i="1"/>
  <c r="D55" i="2"/>
  <c r="G48" i="2"/>
  <c r="F55" i="2"/>
  <c r="D50" i="2"/>
  <c r="E16" i="1"/>
  <c r="E14" i="1" s="1"/>
  <c r="D22" i="2"/>
  <c r="F26" i="2"/>
  <c r="C14" i="1"/>
  <c r="C12" i="1" s="1"/>
  <c r="D26" i="1"/>
  <c r="F22" i="2"/>
  <c r="G14" i="2"/>
  <c r="F16" i="2"/>
  <c r="F28" i="1"/>
  <c r="F27" i="1"/>
  <c r="F37" i="1"/>
  <c r="E44" i="2" l="1"/>
  <c r="D62" i="2"/>
  <c r="F62" i="2"/>
  <c r="F48" i="2"/>
  <c r="E12" i="1"/>
  <c r="F14" i="1" s="1"/>
  <c r="E10" i="2"/>
  <c r="G12" i="2"/>
  <c r="D14" i="2"/>
  <c r="C10" i="2"/>
  <c r="F16" i="1"/>
  <c r="D65" i="1"/>
  <c r="D69" i="1"/>
  <c r="D46" i="1"/>
  <c r="F69" i="1"/>
  <c r="F65" i="1"/>
  <c r="G44" i="1"/>
  <c r="F46" i="1"/>
  <c r="D58" i="2"/>
  <c r="F58" i="2"/>
  <c r="G46" i="2"/>
  <c r="D48" i="2"/>
  <c r="F17" i="1"/>
  <c r="G16" i="1"/>
  <c r="D32" i="2"/>
  <c r="D30" i="1"/>
  <c r="D16" i="1"/>
  <c r="G14" i="1"/>
  <c r="F30" i="1"/>
  <c r="F26" i="1"/>
  <c r="D22" i="1"/>
  <c r="E8" i="2" l="1"/>
  <c r="F12" i="2"/>
  <c r="F46" i="2"/>
  <c r="C8" i="2"/>
  <c r="F32" i="2"/>
  <c r="G10" i="2"/>
  <c r="F42" i="2"/>
  <c r="F36" i="2"/>
  <c r="E10" i="1"/>
  <c r="G12" i="1"/>
  <c r="F65" i="2"/>
  <c r="F69" i="2"/>
  <c r="G44" i="2"/>
  <c r="D46" i="2"/>
  <c r="D65" i="2"/>
  <c r="D69" i="2"/>
  <c r="D42" i="2"/>
  <c r="D36" i="2"/>
  <c r="D12" i="2"/>
  <c r="D32" i="1"/>
  <c r="C10" i="1"/>
  <c r="D14" i="1"/>
  <c r="F20" i="1"/>
  <c r="F23" i="1"/>
  <c r="F18" i="1"/>
  <c r="F22" i="1"/>
  <c r="F19" i="1"/>
  <c r="F21" i="1"/>
  <c r="F24" i="1"/>
  <c r="F25" i="1"/>
  <c r="G10" i="1" l="1"/>
  <c r="F12" i="1"/>
  <c r="D12" i="1"/>
  <c r="E8" i="1"/>
  <c r="F32" i="1"/>
  <c r="F42" i="1"/>
  <c r="F36" i="1"/>
  <c r="F10" i="2"/>
  <c r="G8" i="2"/>
  <c r="F44" i="2"/>
  <c r="D10" i="2"/>
  <c r="D44" i="2"/>
  <c r="D42" i="1"/>
  <c r="C8" i="1"/>
  <c r="D36" i="1"/>
  <c r="F44" i="1" l="1"/>
  <c r="F10" i="1"/>
  <c r="D10" i="1"/>
  <c r="F8" i="2"/>
  <c r="G8" i="1"/>
  <c r="D8" i="2"/>
  <c r="D44" i="1"/>
  <c r="F8" i="1" l="1"/>
  <c r="D8" i="1"/>
</calcChain>
</file>

<file path=xl/sharedStrings.xml><?xml version="1.0" encoding="utf-8"?>
<sst xmlns="http://schemas.openxmlformats.org/spreadsheetml/2006/main" count="137" uniqueCount="59">
  <si>
    <t>Ministerio de Hacienda</t>
  </si>
  <si>
    <t xml:space="preserve">Deuda Pública Sin Consolidar </t>
  </si>
  <si>
    <t>(cifras en millones de colones)</t>
  </si>
  <si>
    <t>Estructura</t>
  </si>
  <si>
    <t>Variación %</t>
  </si>
  <si>
    <t xml:space="preserve">DEUDA PUBLICA TOTAL   </t>
  </si>
  <si>
    <t xml:space="preserve">I.  DEUDA PUBLICA INTERNA   </t>
  </si>
  <si>
    <t>Gobieno General</t>
  </si>
  <si>
    <t>Gobierno Central excluida seguridad social e ISFLSG</t>
  </si>
  <si>
    <t>Deuda Bonificada</t>
  </si>
  <si>
    <t>Tasa Básica</t>
  </si>
  <si>
    <t xml:space="preserve">Cero Cupón  </t>
  </si>
  <si>
    <t>Cero Cupón Dólares</t>
  </si>
  <si>
    <t>TUDES</t>
  </si>
  <si>
    <t>Otras Deudas</t>
  </si>
  <si>
    <t>Instituciones sin fines de lucro que sirven al GC</t>
  </si>
  <si>
    <t>Gobiernos Locales</t>
  </si>
  <si>
    <t>Municipalidades</t>
  </si>
  <si>
    <t>BEM moneda nacional</t>
  </si>
  <si>
    <t xml:space="preserve">Sociedades No Financieras Públicas </t>
  </si>
  <si>
    <t xml:space="preserve">II. DEUDA PÚBLICA EXTERNA </t>
  </si>
  <si>
    <t>Bilateral</t>
  </si>
  <si>
    <t>Bonos</t>
  </si>
  <si>
    <t>Multilateral</t>
  </si>
  <si>
    <t>Seguridad Social del Gobierno Central</t>
  </si>
  <si>
    <t>Banco Central</t>
  </si>
  <si>
    <t>Comercial</t>
  </si>
  <si>
    <t>Proveedores</t>
  </si>
  <si>
    <t>Notas Metodológicas:</t>
  </si>
  <si>
    <t xml:space="preserve">1/  Incluye emisiones de títulos valores, bonos y deudas asumidas por el Gobierno Central. </t>
  </si>
  <si>
    <t>2/ Incluye BEM moneda nacional y otras obligaciones en moneda extranjera del Banco Central, tales como certificados de depósito a plazo en dólares (CERTD$) y depósitos en moneda extranjera de los Bancos Comerciales en el Banco Central (no incluye encaje).</t>
  </si>
  <si>
    <t>(cifras en millones de dólares)</t>
  </si>
  <si>
    <t xml:space="preserve">   Banco Central</t>
  </si>
  <si>
    <t xml:space="preserve">  </t>
  </si>
  <si>
    <t xml:space="preserve">5/ Se refiere a las colocaciones de Central Directo y Overnight. </t>
  </si>
  <si>
    <t>BEM dólares</t>
  </si>
  <si>
    <t xml:space="preserve">Gobierno Central excluida seguridad social e ISFLSG </t>
  </si>
  <si>
    <t>6/ Utiliza el tipo de cambio de venta del último día hábil del mes del Sector Público no Bancario, publicado por el Banco Central de Costa Rica.</t>
  </si>
  <si>
    <t>7/ No se incluye la deuda del Sector Privado, ni el concepto de residencia.</t>
  </si>
  <si>
    <r>
      <t xml:space="preserve">Gobierno Central excluida seguridad Social  </t>
    </r>
    <r>
      <rPr>
        <b/>
        <vertAlign val="superscript"/>
        <sz val="9"/>
        <rFont val="HendersonSansW00-BasicLight"/>
      </rPr>
      <t xml:space="preserve"> </t>
    </r>
    <r>
      <rPr>
        <vertAlign val="superscript"/>
        <sz val="9"/>
        <rFont val="HendersonSansW00-BasicLight"/>
      </rPr>
      <t>1/</t>
    </r>
    <r>
      <rPr>
        <sz val="9"/>
        <rFont val="HendersonSansW00-BasicLight"/>
      </rPr>
      <t xml:space="preserve"> </t>
    </r>
  </si>
  <si>
    <r>
      <t xml:space="preserve">Banco Central   </t>
    </r>
    <r>
      <rPr>
        <b/>
        <vertAlign val="superscript"/>
        <sz val="9"/>
        <rFont val="HendersonSansW00-BasicLight"/>
      </rPr>
      <t xml:space="preserve"> 2/</t>
    </r>
  </si>
  <si>
    <r>
      <t>Depósito a plazo y Overnight en Colones</t>
    </r>
    <r>
      <rPr>
        <b/>
        <vertAlign val="superscript"/>
        <sz val="9"/>
        <rFont val="HendersonSansW00-BasicLight"/>
      </rPr>
      <t xml:space="preserve"> 5/</t>
    </r>
  </si>
  <si>
    <r>
      <t xml:space="preserve">Depósito a plazo y Overnight en Dólares  </t>
    </r>
    <r>
      <rPr>
        <vertAlign val="superscript"/>
        <sz val="9"/>
        <rFont val="HendersonSansW00-BasicLight"/>
      </rPr>
      <t>5</t>
    </r>
    <r>
      <rPr>
        <sz val="9"/>
        <rFont val="HendersonSansW00-BasicLight"/>
      </rPr>
      <t>/</t>
    </r>
  </si>
  <si>
    <r>
      <t xml:space="preserve">Sociedades No Financieras Públicas </t>
    </r>
    <r>
      <rPr>
        <b/>
        <vertAlign val="superscript"/>
        <sz val="9"/>
        <rFont val="HendersonSansW00-BasicLight"/>
      </rPr>
      <t>4/</t>
    </r>
  </si>
  <si>
    <r>
      <t xml:space="preserve">Tipo de Cambio </t>
    </r>
    <r>
      <rPr>
        <vertAlign val="superscript"/>
        <sz val="9"/>
        <rFont val="HendersonSansW00-BasicLight"/>
      </rPr>
      <t xml:space="preserve"> 6/</t>
    </r>
  </si>
  <si>
    <t>ISLSGL</t>
  </si>
  <si>
    <t>Contactos:  Al correo electrónico DGGDP-UnidadEstadistica@hacienda.go.cr</t>
  </si>
  <si>
    <r>
      <rPr>
        <b/>
        <sz val="9"/>
        <rFont val="HendersonSansW00-BasicLight"/>
      </rPr>
      <t>Fuente</t>
    </r>
    <r>
      <rPr>
        <sz val="9"/>
        <rFont val="HendersonSansW00-BasicLight"/>
      </rPr>
      <t xml:space="preserve">: Banco Central de Costa Rica y Dirección General de Gestión de Deuda Pública </t>
    </r>
  </si>
  <si>
    <t xml:space="preserve">Tasa Ajustable Dólares </t>
  </si>
  <si>
    <t xml:space="preserve">Tasa Ajustable Colones </t>
  </si>
  <si>
    <t>Tasa Fija Dólares</t>
  </si>
  <si>
    <t>Tasa Fija Colones</t>
  </si>
  <si>
    <t>Otras deudas Colones</t>
  </si>
  <si>
    <t>Otras deudas Dólares</t>
  </si>
  <si>
    <t>DIRECCION GENERAL GESTION DE DEUDA PUBLICA</t>
  </si>
  <si>
    <t>3/  La Deuda Interna no incluye el monto de primas y descuentos devengados por ¢ 148,744,48 millones de colones.</t>
  </si>
  <si>
    <t>4/  La Deuda Externa no incluye el monto de intereses devengados por ¢193,845,81 millones de colones.</t>
  </si>
  <si>
    <t>3/  La Deuda Interna no incluye el monto de primas y descuentos devengados por $ 293,14 millones de dólares.</t>
  </si>
  <si>
    <t>4/  La Deuda Externa no incluye el monto de intereses devengados por $382,02  millones de dólares.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</si>
</sst>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[$€]* #,##0.00_);_([$€]* \(#,##0.00\);_([$€]* &quot;-&quot;??_);_(@_)"/>
    <numFmt numFmtId="166" formatCode="#,##0.00;[Red]#,##0.00"/>
    <numFmt numFmtId="167" formatCode="#,##0.000;[Red]#,##0.000"/>
    <numFmt numFmtId="168" formatCode="_-* #,##0.000_-;\-* #,##0.000_-;_-* &quot;-&quot;???_-;_-@_-"/>
    <numFmt numFmtId="169" formatCode="_-* #,##0.0000_-;\-* #,##0.0000_-;_-* &quot;-&quot;??_-;_-@_-"/>
    <numFmt numFmtId="170" formatCode="_(* #,##0.000_);_(* \(#,##0.0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9"/>
      <name val="HendersonSansW00-BasicLight"/>
    </font>
    <font>
      <b/>
      <sz val="9"/>
      <name val="HendersonSansW00-BasicLight"/>
    </font>
    <font>
      <u/>
      <sz val="9"/>
      <name val="HendersonSansW00-BasicLight"/>
    </font>
    <font>
      <b/>
      <vertAlign val="superscript"/>
      <sz val="9"/>
      <name val="HendersonSansW00-BasicLight"/>
    </font>
    <font>
      <vertAlign val="superscript"/>
      <sz val="9"/>
      <name val="HendersonSansW00-BasicLight"/>
    </font>
    <font>
      <i/>
      <sz val="9"/>
      <name val="HendersonSansW00-BasicLight"/>
    </font>
    <font>
      <sz val="9"/>
      <color rgb="FF0033CC"/>
      <name val="HendersonSansW00-BasicLight"/>
    </font>
    <font>
      <sz val="9"/>
      <color theme="3" tint="-0.499984740745262"/>
      <name val="HendersonSansW00-BasicLight"/>
    </font>
    <font>
      <b/>
      <sz val="9"/>
      <color rgb="FF006699"/>
      <name val="HendersonSansW00-BasicLight"/>
    </font>
    <font>
      <sz val="9"/>
      <color rgb="FF006699"/>
      <name val="HendersonSansW00-BasicLight"/>
    </font>
    <font>
      <u/>
      <sz val="9"/>
      <color theme="10"/>
      <name val="HendersonSansW00-Basic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0" fontId="4" fillId="2" borderId="0" xfId="0" applyFont="1" applyFill="1" applyAlignment="1">
      <alignment vertical="top"/>
    </xf>
    <xf numFmtId="167" fontId="4" fillId="2" borderId="0" xfId="0" applyNumberFormat="1" applyFont="1" applyFill="1" applyAlignment="1">
      <alignment vertical="top"/>
    </xf>
    <xf numFmtId="0" fontId="4" fillId="0" borderId="0" xfId="0" applyFont="1" applyAlignment="1">
      <alignment vertical="top"/>
    </xf>
    <xf numFmtId="4" fontId="4" fillId="2" borderId="0" xfId="0" applyNumberFormat="1" applyFont="1" applyFill="1" applyAlignment="1">
      <alignment vertical="top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166" fontId="5" fillId="2" borderId="0" xfId="0" applyNumberFormat="1" applyFont="1" applyFill="1" applyAlignment="1">
      <alignment horizontal="center" vertical="top"/>
    </xf>
    <xf numFmtId="167" fontId="5" fillId="2" borderId="0" xfId="0" applyNumberFormat="1" applyFont="1" applyFill="1" applyAlignment="1">
      <alignment horizontal="left" vertical="top"/>
    </xf>
    <xf numFmtId="166" fontId="5" fillId="0" borderId="0" xfId="0" applyNumberFormat="1" applyFont="1" applyAlignment="1">
      <alignment horizontal="center" vertical="top"/>
    </xf>
    <xf numFmtId="167" fontId="5" fillId="2" borderId="0" xfId="0" applyNumberFormat="1" applyFont="1" applyFill="1" applyAlignment="1">
      <alignment horizontal="center" vertical="top"/>
    </xf>
    <xf numFmtId="17" fontId="5" fillId="0" borderId="0" xfId="0" applyNumberFormat="1" applyFont="1" applyAlignment="1">
      <alignment horizontal="center" vertical="top"/>
    </xf>
    <xf numFmtId="10" fontId="5" fillId="2" borderId="0" xfId="3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top" indent="1"/>
    </xf>
    <xf numFmtId="164" fontId="5" fillId="2" borderId="0" xfId="2" applyFont="1" applyFill="1" applyBorder="1" applyAlignment="1">
      <alignment horizontal="right" vertical="top"/>
    </xf>
    <xf numFmtId="10" fontId="5" fillId="2" borderId="0" xfId="0" applyNumberFormat="1" applyFont="1" applyFill="1" applyAlignment="1">
      <alignment horizontal="right" vertical="top"/>
    </xf>
    <xf numFmtId="43" fontId="5" fillId="0" borderId="0" xfId="2" applyNumberFormat="1" applyFont="1" applyFill="1" applyBorder="1" applyAlignment="1">
      <alignment horizontal="right" vertical="top"/>
    </xf>
    <xf numFmtId="10" fontId="5" fillId="2" borderId="0" xfId="3" applyNumberFormat="1" applyFont="1" applyFill="1" applyAlignment="1">
      <alignment horizontal="right" vertical="top"/>
    </xf>
    <xf numFmtId="166" fontId="5" fillId="2" borderId="0" xfId="0" applyNumberFormat="1" applyFont="1" applyFill="1" applyAlignment="1">
      <alignment horizontal="right" vertical="top"/>
    </xf>
    <xf numFmtId="0" fontId="5" fillId="2" borderId="0" xfId="0" applyFont="1" applyFill="1" applyAlignment="1">
      <alignment vertical="top"/>
    </xf>
    <xf numFmtId="167" fontId="5" fillId="2" borderId="0" xfId="0" applyNumberFormat="1" applyFont="1" applyFill="1" applyAlignment="1">
      <alignment horizontal="right" vertical="top"/>
    </xf>
    <xf numFmtId="164" fontId="5" fillId="0" borderId="0" xfId="2" applyFont="1" applyFill="1" applyBorder="1" applyAlignment="1">
      <alignment horizontal="right" vertical="top"/>
    </xf>
    <xf numFmtId="10" fontId="4" fillId="2" borderId="0" xfId="3" applyNumberFormat="1" applyFont="1" applyFill="1" applyAlignment="1">
      <alignment horizontal="right" vertical="top"/>
    </xf>
    <xf numFmtId="166" fontId="4" fillId="2" borderId="0" xfId="0" applyNumberFormat="1" applyFont="1" applyFill="1" applyAlignment="1">
      <alignment vertical="top"/>
    </xf>
    <xf numFmtId="164" fontId="5" fillId="2" borderId="0" xfId="2" applyFont="1" applyFill="1" applyAlignment="1">
      <alignment horizontal="right" vertical="top"/>
    </xf>
    <xf numFmtId="0" fontId="5" fillId="2" borderId="0" xfId="0" applyFont="1" applyFill="1" applyAlignment="1">
      <alignment horizontal="left" vertical="top" indent="4"/>
    </xf>
    <xf numFmtId="164" fontId="6" fillId="0" borderId="0" xfId="2" applyFont="1" applyFill="1" applyAlignment="1">
      <alignment horizontal="right" vertical="top"/>
    </xf>
    <xf numFmtId="167" fontId="6" fillId="2" borderId="0" xfId="0" applyNumberFormat="1" applyFont="1" applyFill="1" applyAlignment="1">
      <alignment horizontal="right" vertical="top"/>
    </xf>
    <xf numFmtId="164" fontId="5" fillId="0" borderId="0" xfId="2" applyFont="1" applyFill="1" applyAlignment="1">
      <alignment horizontal="right" vertical="top"/>
    </xf>
    <xf numFmtId="43" fontId="5" fillId="0" borderId="0" xfId="2" applyNumberFormat="1" applyFont="1" applyFill="1" applyAlignment="1">
      <alignment horizontal="right" vertical="top"/>
    </xf>
    <xf numFmtId="0" fontId="5" fillId="2" borderId="0" xfId="0" applyFont="1" applyFill="1" applyAlignment="1">
      <alignment horizontal="left" vertical="top" indent="3"/>
    </xf>
    <xf numFmtId="0" fontId="9" fillId="2" borderId="0" xfId="0" applyFont="1" applyFill="1" applyAlignment="1">
      <alignment horizontal="left" vertical="top" indent="4"/>
    </xf>
    <xf numFmtId="164" fontId="4" fillId="2" borderId="0" xfId="2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6"/>
    </xf>
    <xf numFmtId="164" fontId="6" fillId="0" borderId="0" xfId="2" applyFont="1" applyFill="1" applyBorder="1" applyAlignment="1">
      <alignment horizontal="right" vertical="top"/>
    </xf>
    <xf numFmtId="10" fontId="6" fillId="0" borderId="0" xfId="3" applyNumberFormat="1" applyFont="1" applyFill="1" applyAlignment="1">
      <alignment horizontal="right" vertical="top"/>
    </xf>
    <xf numFmtId="10" fontId="6" fillId="2" borderId="0" xfId="0" applyNumberFormat="1" applyFont="1" applyFill="1" applyAlignment="1">
      <alignment horizontal="right" vertical="top"/>
    </xf>
    <xf numFmtId="10" fontId="6" fillId="2" borderId="0" xfId="3" applyNumberFormat="1" applyFont="1" applyFill="1" applyAlignment="1">
      <alignment horizontal="right" vertical="top"/>
    </xf>
    <xf numFmtId="0" fontId="4" fillId="2" borderId="0" xfId="0" applyFont="1" applyFill="1" applyAlignment="1">
      <alignment horizontal="left" vertical="top" indent="8"/>
    </xf>
    <xf numFmtId="10" fontId="4" fillId="0" borderId="0" xfId="3" applyNumberFormat="1" applyFont="1" applyFill="1" applyAlignment="1">
      <alignment horizontal="right" vertical="top"/>
    </xf>
    <xf numFmtId="10" fontId="4" fillId="2" borderId="0" xfId="0" applyNumberFormat="1" applyFont="1" applyFill="1" applyAlignment="1">
      <alignment horizontal="right" vertical="top"/>
    </xf>
    <xf numFmtId="166" fontId="4" fillId="2" borderId="0" xfId="0" applyNumberFormat="1" applyFont="1" applyFill="1" applyAlignment="1">
      <alignment horizontal="center" vertical="top"/>
    </xf>
    <xf numFmtId="164" fontId="4" fillId="0" borderId="0" xfId="2" applyFont="1" applyFill="1" applyAlignment="1">
      <alignment horizontal="right" vertical="top"/>
    </xf>
    <xf numFmtId="164" fontId="6" fillId="2" borderId="0" xfId="2" applyFont="1" applyFill="1" applyBorder="1" applyAlignment="1">
      <alignment horizontal="right" vertical="top"/>
    </xf>
    <xf numFmtId="10" fontId="5" fillId="0" borderId="0" xfId="3" applyNumberFormat="1" applyFont="1" applyFill="1" applyAlignment="1">
      <alignment horizontal="right" vertical="top"/>
    </xf>
    <xf numFmtId="0" fontId="5" fillId="2" borderId="0" xfId="0" applyFont="1" applyFill="1" applyAlignment="1">
      <alignment horizontal="left" vertical="top" indent="9"/>
    </xf>
    <xf numFmtId="167" fontId="5" fillId="2" borderId="0" xfId="3" applyNumberFormat="1" applyFont="1" applyFill="1" applyAlignment="1">
      <alignment horizontal="right" vertical="top"/>
    </xf>
    <xf numFmtId="10" fontId="5" fillId="0" borderId="0" xfId="0" applyNumberFormat="1" applyFont="1" applyAlignment="1">
      <alignment horizontal="right" vertical="top"/>
    </xf>
    <xf numFmtId="43" fontId="4" fillId="2" borderId="0" xfId="0" applyNumberFormat="1" applyFont="1" applyFill="1" applyAlignment="1">
      <alignment vertical="top"/>
    </xf>
    <xf numFmtId="164" fontId="4" fillId="2" borderId="0" xfId="2" applyFont="1" applyFill="1" applyAlignment="1">
      <alignment vertical="top"/>
    </xf>
    <xf numFmtId="166" fontId="10" fillId="2" borderId="0" xfId="0" applyNumberFormat="1" applyFont="1" applyFill="1" applyAlignment="1">
      <alignment vertical="top"/>
    </xf>
    <xf numFmtId="164" fontId="11" fillId="2" borderId="0" xfId="2" applyFont="1" applyFill="1" applyAlignment="1">
      <alignment horizontal="right" vertical="top"/>
    </xf>
    <xf numFmtId="164" fontId="11" fillId="0" borderId="0" xfId="2" applyFont="1" applyFill="1" applyAlignment="1">
      <alignment horizontal="right" vertical="top"/>
    </xf>
    <xf numFmtId="0" fontId="5" fillId="2" borderId="0" xfId="0" applyFont="1" applyFill="1" applyAlignment="1">
      <alignment horizontal="left" vertical="top" indent="5"/>
    </xf>
    <xf numFmtId="164" fontId="4" fillId="0" borderId="0" xfId="2" applyFont="1" applyFill="1" applyBorder="1" applyAlignment="1">
      <alignment horizontal="right"/>
    </xf>
    <xf numFmtId="10" fontId="4" fillId="2" borderId="0" xfId="3" applyNumberFormat="1" applyFont="1" applyFill="1" applyBorder="1" applyAlignment="1">
      <alignment horizontal="right"/>
    </xf>
    <xf numFmtId="167" fontId="4" fillId="2" borderId="0" xfId="0" applyNumberFormat="1" applyFont="1" applyFill="1" applyAlignment="1">
      <alignment horizontal="right"/>
    </xf>
    <xf numFmtId="166" fontId="4" fillId="0" borderId="0" xfId="0" applyNumberFormat="1" applyFont="1" applyAlignment="1">
      <alignment vertical="top"/>
    </xf>
    <xf numFmtId="167" fontId="4" fillId="2" borderId="0" xfId="0" applyNumberFormat="1" applyFont="1" applyFill="1" applyAlignment="1">
      <alignment horizontal="right" vertical="top"/>
    </xf>
    <xf numFmtId="4" fontId="4" fillId="2" borderId="0" xfId="0" applyNumberFormat="1" applyFont="1" applyFill="1" applyAlignment="1">
      <alignment horizontal="right" vertical="top"/>
    </xf>
    <xf numFmtId="0" fontId="4" fillId="2" borderId="0" xfId="0" applyFont="1" applyFill="1" applyAlignment="1">
      <alignment horizontal="left" vertical="top"/>
    </xf>
    <xf numFmtId="167" fontId="4" fillId="0" borderId="0" xfId="0" applyNumberFormat="1" applyFont="1" applyAlignment="1">
      <alignment horizontal="right" vertical="top"/>
    </xf>
    <xf numFmtId="164" fontId="5" fillId="2" borderId="0" xfId="2" applyFont="1" applyFill="1" applyAlignment="1">
      <alignment horizontal="left" vertical="top"/>
    </xf>
    <xf numFmtId="17" fontId="5" fillId="2" borderId="0" xfId="0" applyNumberFormat="1" applyFont="1" applyFill="1" applyAlignment="1">
      <alignment horizontal="center" vertical="center"/>
    </xf>
    <xf numFmtId="167" fontId="5" fillId="2" borderId="0" xfId="0" applyNumberFormat="1" applyFont="1" applyFill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164" fontId="9" fillId="2" borderId="0" xfId="2" applyFont="1" applyFill="1" applyAlignment="1">
      <alignment horizontal="right" vertical="top"/>
    </xf>
    <xf numFmtId="10" fontId="9" fillId="2" borderId="0" xfId="3" applyNumberFormat="1" applyFont="1" applyFill="1" applyAlignment="1">
      <alignment horizontal="right" vertical="top"/>
    </xf>
    <xf numFmtId="9" fontId="4" fillId="2" borderId="0" xfId="3" applyFont="1" applyFill="1" applyAlignment="1">
      <alignment horizontal="right" vertical="top"/>
    </xf>
    <xf numFmtId="164" fontId="4" fillId="2" borderId="0" xfId="2" applyFont="1" applyFill="1" applyBorder="1" applyAlignment="1">
      <alignment horizontal="right"/>
    </xf>
    <xf numFmtId="39" fontId="4" fillId="2" borderId="0" xfId="2" applyNumberFormat="1" applyFont="1" applyFill="1"/>
    <xf numFmtId="164" fontId="4" fillId="0" borderId="0" xfId="2" applyFont="1" applyFill="1" applyAlignment="1">
      <alignment vertical="top"/>
    </xf>
    <xf numFmtId="167" fontId="5" fillId="0" borderId="0" xfId="0" applyNumberFormat="1" applyFont="1" applyAlignment="1">
      <alignment horizontal="right" vertical="top"/>
    </xf>
    <xf numFmtId="166" fontId="5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2" borderId="0" xfId="0" applyFont="1" applyFill="1" applyAlignment="1">
      <alignment horizontal="left"/>
    </xf>
    <xf numFmtId="166" fontId="5" fillId="2" borderId="0" xfId="0" applyNumberFormat="1" applyFont="1" applyFill="1" applyAlignment="1">
      <alignment horizontal="right" vertical="top" wrapText="1"/>
    </xf>
    <xf numFmtId="167" fontId="5" fillId="0" borderId="0" xfId="0" applyNumberFormat="1" applyFont="1" applyAlignment="1">
      <alignment horizontal="right" vertical="top" wrapText="1"/>
    </xf>
    <xf numFmtId="166" fontId="5" fillId="0" borderId="0" xfId="0" applyNumberFormat="1" applyFont="1" applyAlignment="1">
      <alignment horizontal="right" vertical="top" wrapText="1"/>
    </xf>
    <xf numFmtId="167" fontId="4" fillId="0" borderId="0" xfId="0" applyNumberFormat="1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164" fontId="4" fillId="0" borderId="0" xfId="2" applyFont="1" applyAlignment="1">
      <alignment vertical="center"/>
    </xf>
    <xf numFmtId="164" fontId="4" fillId="2" borderId="0" xfId="2" applyFont="1" applyFill="1" applyAlignment="1">
      <alignment vertical="center"/>
    </xf>
    <xf numFmtId="164" fontId="4" fillId="0" borderId="0" xfId="2" applyFont="1" applyAlignment="1">
      <alignment vertical="top"/>
    </xf>
    <xf numFmtId="166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top"/>
    </xf>
    <xf numFmtId="0" fontId="4" fillId="2" borderId="0" xfId="0" applyFont="1" applyFill="1" applyAlignment="1">
      <alignment vertical="top" wrapText="1"/>
    </xf>
    <xf numFmtId="164" fontId="4" fillId="0" borderId="0" xfId="0" applyNumberFormat="1" applyFont="1" applyAlignment="1">
      <alignment vertical="top"/>
    </xf>
    <xf numFmtId="167" fontId="4" fillId="0" borderId="0" xfId="0" applyNumberFormat="1" applyFont="1" applyAlignment="1">
      <alignment vertical="top"/>
    </xf>
    <xf numFmtId="166" fontId="5" fillId="2" borderId="0" xfId="0" applyNumberFormat="1" applyFont="1" applyFill="1" applyAlignment="1">
      <alignment vertical="top"/>
    </xf>
    <xf numFmtId="167" fontId="5" fillId="0" borderId="0" xfId="0" applyNumberFormat="1" applyFont="1" applyAlignment="1">
      <alignment vertical="top"/>
    </xf>
    <xf numFmtId="10" fontId="4" fillId="2" borderId="0" xfId="3" applyNumberFormat="1" applyFont="1" applyFill="1" applyBorder="1" applyAlignment="1">
      <alignment vertical="top"/>
    </xf>
    <xf numFmtId="167" fontId="4" fillId="0" borderId="0" xfId="3" applyNumberFormat="1" applyFont="1" applyFill="1" applyBorder="1" applyAlignment="1">
      <alignment vertical="top"/>
    </xf>
    <xf numFmtId="0" fontId="4" fillId="2" borderId="0" xfId="0" applyFont="1" applyFill="1"/>
    <xf numFmtId="164" fontId="4" fillId="2" borderId="0" xfId="0" applyNumberFormat="1" applyFont="1" applyFill="1"/>
    <xf numFmtId="0" fontId="4" fillId="0" borderId="0" xfId="0" applyFont="1" applyAlignment="1">
      <alignment horizontal="center" vertical="top"/>
    </xf>
    <xf numFmtId="164" fontId="4" fillId="0" borderId="0" xfId="2" applyFont="1" applyAlignment="1">
      <alignment horizontal="center" vertical="top"/>
    </xf>
    <xf numFmtId="43" fontId="4" fillId="0" borderId="0" xfId="0" applyNumberFormat="1" applyFont="1" applyAlignment="1">
      <alignment horizontal="center" vertical="top"/>
    </xf>
    <xf numFmtId="43" fontId="4" fillId="0" borderId="0" xfId="0" applyNumberFormat="1" applyFont="1" applyAlignment="1">
      <alignment vertical="top"/>
    </xf>
    <xf numFmtId="168" fontId="4" fillId="0" borderId="0" xfId="0" applyNumberFormat="1" applyFont="1" applyAlignment="1">
      <alignment vertical="top"/>
    </xf>
    <xf numFmtId="15" fontId="12" fillId="0" borderId="0" xfId="9" applyNumberFormat="1" applyFont="1" applyAlignment="1">
      <alignment horizontal="center" vertical="top"/>
    </xf>
    <xf numFmtId="43" fontId="13" fillId="0" borderId="0" xfId="9" applyFont="1" applyAlignment="1">
      <alignment vertical="top"/>
    </xf>
    <xf numFmtId="0" fontId="10" fillId="0" borderId="0" xfId="0" applyFont="1" applyAlignment="1">
      <alignment vertical="top"/>
    </xf>
    <xf numFmtId="166" fontId="4" fillId="2" borderId="0" xfId="0" applyNumberFormat="1" applyFont="1" applyFill="1" applyAlignment="1">
      <alignment horizontal="right" vertical="top"/>
    </xf>
    <xf numFmtId="166" fontId="4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0" fontId="14" fillId="2" borderId="0" xfId="5" applyFont="1" applyFill="1" applyAlignment="1">
      <alignment wrapText="1"/>
    </xf>
    <xf numFmtId="166" fontId="4" fillId="0" borderId="0" xfId="0" applyNumberFormat="1" applyFont="1" applyAlignment="1">
      <alignment vertical="top" wrapText="1"/>
    </xf>
    <xf numFmtId="167" fontId="4" fillId="0" borderId="0" xfId="0" applyNumberFormat="1" applyFont="1" applyAlignment="1">
      <alignment vertical="top" wrapText="1"/>
    </xf>
    <xf numFmtId="4" fontId="4" fillId="0" borderId="0" xfId="0" applyNumberFormat="1" applyFont="1" applyAlignment="1">
      <alignment vertical="top" wrapText="1"/>
    </xf>
    <xf numFmtId="164" fontId="4" fillId="0" borderId="0" xfId="0" applyNumberFormat="1" applyFont="1" applyAlignment="1">
      <alignment horizontal="center" vertical="top"/>
    </xf>
    <xf numFmtId="43" fontId="4" fillId="0" borderId="0" xfId="6" applyFont="1"/>
    <xf numFmtId="169" fontId="4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5" fillId="2" borderId="0" xfId="0" applyFont="1" applyFill="1"/>
    <xf numFmtId="164" fontId="4" fillId="2" borderId="0" xfId="2" applyFont="1" applyFill="1" applyBorder="1"/>
    <xf numFmtId="170" fontId="4" fillId="2" borderId="0" xfId="2" applyNumberFormat="1" applyFont="1" applyFill="1" applyAlignment="1">
      <alignment horizontal="right" vertical="top"/>
    </xf>
    <xf numFmtId="10" fontId="4" fillId="0" borderId="0" xfId="3" applyNumberFormat="1" applyFont="1" applyAlignment="1">
      <alignment vertical="top"/>
    </xf>
    <xf numFmtId="43" fontId="12" fillId="0" borderId="0" xfId="7" applyFont="1" applyAlignment="1">
      <alignment horizontal="center" vertical="top"/>
    </xf>
    <xf numFmtId="0" fontId="4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10" applyFont="1" applyAlignment="1">
      <alignment horizontal="center" vertical="top"/>
    </xf>
    <xf numFmtId="164" fontId="4" fillId="2" borderId="0" xfId="0" applyNumberFormat="1" applyFont="1" applyFill="1" applyAlignment="1">
      <alignment vertical="top"/>
    </xf>
  </cellXfs>
  <cellStyles count="11">
    <cellStyle name="Euro" xfId="1" xr:uid="{00000000-0005-0000-0000-000000000000}"/>
    <cellStyle name="Hipervínculo" xfId="5" builtinId="8"/>
    <cellStyle name="Millares" xfId="2" builtinId="3"/>
    <cellStyle name="Millares 2" xfId="6" xr:uid="{00000000-0005-0000-0000-000003000000}"/>
    <cellStyle name="Millares 2 2" xfId="7" xr:uid="{B718E370-962B-45CD-B70E-23F866F40097}"/>
    <cellStyle name="Millares 2 2 2" xfId="9" xr:uid="{C234264B-147E-41AE-A602-D46F8F798974}"/>
    <cellStyle name="Millares 2 3" xfId="8" xr:uid="{B51705F1-C5BB-4D67-A771-1F1D71718F99}"/>
    <cellStyle name="Normal" xfId="0" builtinId="0"/>
    <cellStyle name="Normal 2" xfId="4" xr:uid="{00000000-0005-0000-0000-000005000000}"/>
    <cellStyle name="Normal 2 2" xfId="10" xr:uid="{3FC5C6CD-BAAD-45E8-B02E-994A2529C2CA}"/>
    <cellStyle name="Porcentaje" xfId="3" builtinId="5"/>
  </cellStyles>
  <dxfs count="0"/>
  <tableStyles count="0" defaultTableStyle="TableStyleMedium9" defaultPivotStyle="PivotStyleLight16"/>
  <colors>
    <mruColors>
      <color rgb="FFCCFF99"/>
      <color rgb="FF0033CC"/>
      <color rgb="FF0066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53340</xdr:rowOff>
    </xdr:from>
    <xdr:to>
      <xdr:col>1</xdr:col>
      <xdr:colOff>1744980</xdr:colOff>
      <xdr:row>3</xdr:row>
      <xdr:rowOff>82832</xdr:rowOff>
    </xdr:to>
    <xdr:pic>
      <xdr:nvPicPr>
        <xdr:cNvPr id="2" name="Imagen 1" descr="Un letrero de color negro&#10;&#10;Descripción generada automáticamente con confianza media">
          <a:extLst>
            <a:ext uri="{FF2B5EF4-FFF2-40B4-BE49-F238E27FC236}">
              <a16:creationId xmlns:a16="http://schemas.microsoft.com/office/drawing/2014/main" id="{02AA2219-00DD-4999-AAC9-9D0B5C8937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8772"/>
        <a:stretch/>
      </xdr:blipFill>
      <xdr:spPr bwMode="auto">
        <a:xfrm>
          <a:off x="22860" y="53340"/>
          <a:ext cx="2141220" cy="50955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2081332</xdr:colOff>
      <xdr:row>3</xdr:row>
      <xdr:rowOff>15240</xdr:rowOff>
    </xdr:to>
    <xdr:pic>
      <xdr:nvPicPr>
        <xdr:cNvPr id="2" name="Imagen 1" descr="Un letrero de color negro&#10;&#10;Descripción generada automáticamente con confianza media">
          <a:extLst>
            <a:ext uri="{FF2B5EF4-FFF2-40B4-BE49-F238E27FC236}">
              <a16:creationId xmlns:a16="http://schemas.microsoft.com/office/drawing/2014/main" id="{489DC7C2-56D9-4FF1-805B-40B8C1EB85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8772"/>
        <a:stretch/>
      </xdr:blipFill>
      <xdr:spPr bwMode="auto">
        <a:xfrm>
          <a:off x="784860" y="0"/>
          <a:ext cx="2081332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-my.sharepoint.com/MERCAP/INFORMES%20FISCALES/INV-SPN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ARES\COMUNFP&amp;AF$\MERCAP\MARS\INV-SPN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-my.sharepoint.com/SCN/rev-oct99modi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ERCAP\DORIS\ESTFIS\0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ERCAP\DORIS\ESTFIS\01-9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io\users\MERCAP\MARIANO\BURSATIL\BURSAT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-95"/>
    </sheetNames>
    <sheetDataSet>
      <sheetData sheetId="0" refreshError="1">
        <row r="1">
          <cell r="A1" t="str">
            <v>FINANCIAMIENTO NETO DEL DEFICIT DEL</v>
          </cell>
        </row>
        <row r="2">
          <cell r="A2" t="str">
            <v>SECTOR PUBLICO NO FINANCIERO</v>
          </cell>
        </row>
        <row r="3">
          <cell r="A3" t="str">
            <v>A DICIEMBRE 1995</v>
          </cell>
        </row>
        <row r="4">
          <cell r="A4" t="str">
            <v xml:space="preserve"> - cifras en millones de colones -</v>
          </cell>
        </row>
        <row r="5">
          <cell r="A5" t="str">
            <v>DESCRIPCION</v>
          </cell>
          <cell r="B5" t="str">
            <v>GOBIERNO CENTRAL</v>
          </cell>
          <cell r="C5" t="str">
            <v>RESTO   SPNF</v>
          </cell>
          <cell r="D5" t="str">
            <v>TOTAL SPNF</v>
          </cell>
        </row>
        <row r="7">
          <cell r="A7" t="str">
            <v>1. FINANCIAMIENTO INTERNO NETO</v>
          </cell>
          <cell r="B7">
            <v>102335</v>
          </cell>
          <cell r="C7">
            <v>-30396.299999999996</v>
          </cell>
          <cell r="D7">
            <v>71938.700000000012</v>
          </cell>
        </row>
        <row r="9">
          <cell r="A9" t="str">
            <v xml:space="preserve">  i- COLOCACION NETA DE BONOS  1/</v>
          </cell>
          <cell r="B9">
            <v>98607</v>
          </cell>
          <cell r="C9">
            <v>-12180.899999999994</v>
          </cell>
          <cell r="D9">
            <v>86426.1</v>
          </cell>
        </row>
        <row r="11">
          <cell r="A11" t="str">
            <v xml:space="preserve">  ii- SISTEMA BANCARIO NACIONAL</v>
          </cell>
          <cell r="B11">
            <v>3728</v>
          </cell>
          <cell r="C11">
            <v>-18215.400000000001</v>
          </cell>
          <cell r="D11">
            <v>-14487.400000000001</v>
          </cell>
        </row>
        <row r="12">
          <cell r="A12" t="str">
            <v xml:space="preserve">     - Banco Central</v>
          </cell>
          <cell r="B12">
            <v>-14300</v>
          </cell>
          <cell r="C12">
            <v>-5879.1</v>
          </cell>
          <cell r="D12">
            <v>-20179.099999999999</v>
          </cell>
        </row>
        <row r="13">
          <cell r="A13" t="str">
            <v xml:space="preserve">     - Bancos comerciales</v>
          </cell>
          <cell r="B13">
            <v>18028</v>
          </cell>
          <cell r="C13">
            <v>-12336.3</v>
          </cell>
          <cell r="D13">
            <v>5691.7000000000007</v>
          </cell>
        </row>
        <row r="15">
          <cell r="A15" t="str">
            <v xml:space="preserve">    iii- DEUDA FLOTANTE  2/</v>
          </cell>
          <cell r="C15">
            <v>0</v>
          </cell>
          <cell r="D15">
            <v>0</v>
          </cell>
        </row>
        <row r="17">
          <cell r="A17" t="str">
            <v>2. FINANCIAMIENTO EXTERNO NETO</v>
          </cell>
          <cell r="B17">
            <v>-1443.8470800000016</v>
          </cell>
          <cell r="C17">
            <v>-3030.4</v>
          </cell>
          <cell r="D17">
            <v>-4474.2470800000019</v>
          </cell>
        </row>
        <row r="19">
          <cell r="A19" t="str">
            <v>FINANCIAMIENTO TOTAL OBSERVADO</v>
          </cell>
          <cell r="B19">
            <v>100891.15291999999</v>
          </cell>
          <cell r="C19">
            <v>-33426.699999999997</v>
          </cell>
          <cell r="D19">
            <v>67464.452920000011</v>
          </cell>
        </row>
        <row r="20">
          <cell r="A20" t="str">
            <v>(% DEL PIB)</v>
          </cell>
          <cell r="B20">
            <v>6.0579569096786898E-2</v>
          </cell>
          <cell r="C20">
            <v>-2.0070888514211325E-2</v>
          </cell>
          <cell r="D20">
            <v>4.0508680582575576E-2</v>
          </cell>
        </row>
        <row r="22">
          <cell r="A22" t="str">
            <v>BRECHA DEFICITARIA OBSERVADA   3/</v>
          </cell>
          <cell r="B22">
            <v>-72748</v>
          </cell>
          <cell r="C22">
            <v>40202</v>
          </cell>
          <cell r="D22">
            <v>-32546</v>
          </cell>
        </row>
        <row r="23">
          <cell r="A23" t="str">
            <v>(% DEL PIB)</v>
          </cell>
          <cell r="B23">
            <v>-4.3681159002589121E-2</v>
          </cell>
          <cell r="C23">
            <v>2.4139082232117554E-2</v>
          </cell>
          <cell r="D23">
            <v>-1.9542076770471567E-2</v>
          </cell>
        </row>
        <row r="25">
          <cell r="A25" t="str">
            <v>META FINANC. NETO DEL SPNF  4/</v>
          </cell>
          <cell r="B25">
            <v>66689</v>
          </cell>
          <cell r="C25">
            <v>-35539</v>
          </cell>
          <cell r="D25">
            <v>31150</v>
          </cell>
        </row>
        <row r="26">
          <cell r="A26" t="str">
            <v>(% DEL PIB)</v>
          </cell>
          <cell r="B26">
            <v>4.004306390173841E-2</v>
          </cell>
          <cell r="C26">
            <v>-2.1339208085349629E-2</v>
          </cell>
          <cell r="D26">
            <v>1.8703855816388781E-2</v>
          </cell>
        </row>
        <row r="28">
          <cell r="A28" t="str">
            <v>RESIDUO   5/</v>
          </cell>
          <cell r="B28">
            <v>28143.152919999993</v>
          </cell>
          <cell r="C28">
            <v>6775.3000000000029</v>
          </cell>
          <cell r="D28">
            <v>34918.452919999996</v>
          </cell>
        </row>
        <row r="29">
          <cell r="A29" t="str">
            <v>1/ Excluye la colocación neta en el Sistema Bancario Nacional.</v>
          </cell>
        </row>
        <row r="30">
          <cell r="A30" t="str">
            <v>2/ Incluye la variación respecto a dic-94 de los giros pendientes de pago (deuda flotante)</v>
          </cell>
        </row>
        <row r="31">
          <cell r="A31" t="str">
            <v>3/Cifras preliminales del déficit por encima de la línea del SPNF.</v>
          </cell>
        </row>
        <row r="32">
          <cell r="A32" t="str">
            <v>4/ Según la versión del 11/10/95 de los límites del FMI</v>
          </cell>
        </row>
        <row r="33">
          <cell r="A33" t="str">
            <v>5/ Diferencia entre los déficit observados por encima y por debajo de la línea.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-95"/>
    </sheetNames>
    <sheetDataSet>
      <sheetData sheetId="0" refreshError="1">
        <row r="1">
          <cell r="A1" t="str">
            <v>FINANCIAMIENTO NETO DEL DEFICIT DEL</v>
          </cell>
        </row>
        <row r="2">
          <cell r="A2" t="str">
            <v>SECTOR PUBLICO NO FINANCIERO</v>
          </cell>
        </row>
        <row r="3">
          <cell r="A3" t="str">
            <v>A DICIEMBRE 1995</v>
          </cell>
        </row>
        <row r="4">
          <cell r="A4" t="str">
            <v xml:space="preserve"> - cifras en millones de colones -</v>
          </cell>
        </row>
        <row r="5">
          <cell r="A5" t="str">
            <v>DESCRIPCION</v>
          </cell>
          <cell r="B5" t="str">
            <v>GOBIERNO CENTRAL</v>
          </cell>
          <cell r="C5" t="str">
            <v>RESTO   SPNF</v>
          </cell>
          <cell r="D5" t="str">
            <v>TOTAL SPNF</v>
          </cell>
        </row>
        <row r="7">
          <cell r="A7" t="str">
            <v>1. FINANCIAMIENTO INTERNO NETO</v>
          </cell>
          <cell r="B7">
            <v>102335</v>
          </cell>
          <cell r="C7">
            <v>-30396.299999999996</v>
          </cell>
          <cell r="D7">
            <v>71938.700000000012</v>
          </cell>
        </row>
        <row r="9">
          <cell r="A9" t="str">
            <v xml:space="preserve">  i- COLOCACION NETA DE BONOS  1/</v>
          </cell>
          <cell r="B9">
            <v>98607</v>
          </cell>
          <cell r="C9">
            <v>-12180.899999999994</v>
          </cell>
          <cell r="D9">
            <v>86426.1</v>
          </cell>
        </row>
        <row r="11">
          <cell r="A11" t="str">
            <v xml:space="preserve">  ii- SISTEMA BANCARIO NACIONAL</v>
          </cell>
          <cell r="B11">
            <v>3728</v>
          </cell>
          <cell r="C11">
            <v>-18215.400000000001</v>
          </cell>
          <cell r="D11">
            <v>-14487.400000000001</v>
          </cell>
        </row>
        <row r="12">
          <cell r="A12" t="str">
            <v xml:space="preserve">     - Banco Central</v>
          </cell>
          <cell r="B12">
            <v>-14300</v>
          </cell>
          <cell r="C12">
            <v>-5879.1</v>
          </cell>
          <cell r="D12">
            <v>-20179.099999999999</v>
          </cell>
        </row>
        <row r="13">
          <cell r="A13" t="str">
            <v xml:space="preserve">     - Bancos comerciales</v>
          </cell>
          <cell r="B13">
            <v>18028</v>
          </cell>
          <cell r="C13">
            <v>-12336.3</v>
          </cell>
          <cell r="D13">
            <v>5691.7000000000007</v>
          </cell>
        </row>
        <row r="15">
          <cell r="A15" t="str">
            <v xml:space="preserve">    iii- DEUDA FLOTANTE  2/</v>
          </cell>
          <cell r="C15">
            <v>0</v>
          </cell>
          <cell r="D15">
            <v>0</v>
          </cell>
        </row>
        <row r="17">
          <cell r="A17" t="str">
            <v>2. FINANCIAMIENTO EXTERNO NETO</v>
          </cell>
          <cell r="B17">
            <v>-1443.8470800000016</v>
          </cell>
          <cell r="C17">
            <v>-3030.4</v>
          </cell>
          <cell r="D17">
            <v>-4474.2470800000019</v>
          </cell>
        </row>
        <row r="19">
          <cell r="A19" t="str">
            <v>FINANCIAMIENTO TOTAL OBSERVADO</v>
          </cell>
          <cell r="B19">
            <v>100891.15291999999</v>
          </cell>
          <cell r="C19">
            <v>-33426.699999999997</v>
          </cell>
          <cell r="D19">
            <v>67464.452920000011</v>
          </cell>
        </row>
        <row r="20">
          <cell r="A20" t="str">
            <v>(% DEL PIB)</v>
          </cell>
          <cell r="B20">
            <v>6.0579569096786898E-2</v>
          </cell>
          <cell r="C20">
            <v>-2.0070888514211325E-2</v>
          </cell>
          <cell r="D20">
            <v>4.0508680582575576E-2</v>
          </cell>
        </row>
        <row r="22">
          <cell r="A22" t="str">
            <v>BRECHA DEFICITARIA OBSERVADA   3/</v>
          </cell>
          <cell r="B22">
            <v>-72748</v>
          </cell>
          <cell r="C22">
            <v>40202</v>
          </cell>
          <cell r="D22">
            <v>-32546</v>
          </cell>
        </row>
        <row r="23">
          <cell r="A23" t="str">
            <v>(% DEL PIB)</v>
          </cell>
          <cell r="B23">
            <v>-4.3681159002589121E-2</v>
          </cell>
          <cell r="C23">
            <v>2.4139082232117554E-2</v>
          </cell>
          <cell r="D23">
            <v>-1.9542076770471567E-2</v>
          </cell>
        </row>
        <row r="25">
          <cell r="A25" t="str">
            <v>META FINANC. NETO DEL SPNF  4/</v>
          </cell>
          <cell r="B25">
            <v>66689</v>
          </cell>
          <cell r="C25">
            <v>-35539</v>
          </cell>
          <cell r="D25">
            <v>31150</v>
          </cell>
        </row>
        <row r="26">
          <cell r="A26" t="str">
            <v>(% DEL PIB)</v>
          </cell>
          <cell r="B26">
            <v>4.004306390173841E-2</v>
          </cell>
          <cell r="C26">
            <v>-2.1339208085349629E-2</v>
          </cell>
          <cell r="D26">
            <v>1.8703855816388781E-2</v>
          </cell>
        </row>
        <row r="28">
          <cell r="A28" t="str">
            <v>RESIDUO   5/</v>
          </cell>
          <cell r="B28">
            <v>28143.152919999993</v>
          </cell>
          <cell r="C28">
            <v>6775.3000000000029</v>
          </cell>
          <cell r="D28">
            <v>34918.452919999996</v>
          </cell>
        </row>
        <row r="29">
          <cell r="A29" t="str">
            <v>1/ Excluye la colocación neta en el Sistema Bancario Nacional.</v>
          </cell>
        </row>
        <row r="30">
          <cell r="A30" t="str">
            <v>2/ Incluye la variación respecto a dic-94 de los giros pendientes de pago (deuda flotante)</v>
          </cell>
        </row>
        <row r="31">
          <cell r="A31" t="str">
            <v>3/Cifras preliminales del déficit por encima de la línea del SPNF.</v>
          </cell>
        </row>
        <row r="32">
          <cell r="A32" t="str">
            <v>4/ Según la versión del 11/10/95 de los límites del FMI</v>
          </cell>
        </row>
        <row r="33">
          <cell r="A33" t="str">
            <v>5/ Diferencia entre los déficit observados por encima y por debajo de la línea.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PIBREAL"/>
      <sheetName val="Hoja1"/>
      <sheetName val="memoria"/>
      <sheetName val="PIBCONST"/>
      <sheetName val="pibconstprog"/>
      <sheetName val="IMPPIBprog"/>
      <sheetName val="PIBCONSTaportes"/>
      <sheetName val="PIBCONSTporc"/>
      <sheetName val="PIBCORR"/>
      <sheetName val="PIBCOrrporc "/>
      <sheetName val="IMPPIB"/>
      <sheetName val="aportes"/>
      <sheetName val="OYDCONST"/>
      <sheetName val="OYDCONSPORC)"/>
      <sheetName val="OYDCORR"/>
      <sheetName val="OYDCORPROP"/>
      <sheetName val="OYDIMP"/>
      <sheetName val="FBK"/>
      <sheetName val="CONSPRIV"/>
      <sheetName val="TRANS-EXT"/>
      <sheetName val="TRANS-EXT 97adel"/>
      <sheetName val="INGNAC"/>
      <sheetName val="C11"/>
      <sheetName val="CCF"/>
      <sheetName val="RELACIONES"/>
      <sheetName val="IMPORTAC"/>
      <sheetName val="PROPENS"/>
      <sheetName val="INTEGRAC96"/>
      <sheetName val="INTEGRAC95"/>
      <sheetName val="INTEGCREC"/>
      <sheetName val="DESG-IMP"/>
      <sheetName val="c29"/>
      <sheetName val="C42"/>
      <sheetName val="COMERC"/>
      <sheetName val="c24"/>
      <sheetName val="financ"/>
      <sheetName val="PM97981"/>
      <sheetName val="PM97982"/>
      <sheetName val="FUERZ-TRAB"/>
      <sheetName val="TIPO-CAMB"/>
      <sheetName val="IMPL-PREC"/>
      <sheetName val="pibconstbase91"/>
      <sheetName val="pibcorrbase91"/>
      <sheetName val="imppibbase91"/>
      <sheetName val="oydbase91const"/>
      <sheetName val="oydbase91corr"/>
      <sheetName val="OYDIMPBASE91"/>
      <sheetName val="oydimplbase91real"/>
      <sheetName val="conspbase91"/>
      <sheetName val="ingdipsbase91"/>
      <sheetName val="regress"/>
      <sheetName val="regress (2)"/>
      <sheetName val="inbconstantes"/>
      <sheetName val="ajustevarterminter"/>
      <sheetName val="RENT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>
        <row r="1">
          <cell r="A1" t="str">
            <v>REVISION CON CIFRAS SEGÚN V MANUAL desde 1992</v>
          </cell>
        </row>
        <row r="2">
          <cell r="A2" t="str">
            <v>1° DE FEBRERO DE 1999</v>
          </cell>
        </row>
        <row r="6">
          <cell r="A6" t="str">
            <v>IMPORTACIONES</v>
          </cell>
        </row>
        <row r="7">
          <cell r="A7" t="str">
            <v xml:space="preserve">1.Mercancías y servicios no </v>
          </cell>
        </row>
        <row r="8">
          <cell r="A8" t="str">
            <v xml:space="preserve">  de factores</v>
          </cell>
        </row>
        <row r="10">
          <cell r="A10" t="str">
            <v xml:space="preserve"> 1.1.Mercancías FOB</v>
          </cell>
        </row>
        <row r="11">
          <cell r="A11" t="str">
            <v xml:space="preserve"> 1.2.Fletes y Seguros</v>
          </cell>
        </row>
        <row r="12">
          <cell r="A12" t="str">
            <v xml:space="preserve">      Fletes de Importación</v>
          </cell>
        </row>
        <row r="13">
          <cell r="A13" t="str">
            <v xml:space="preserve">      Primas netas de seguros 4/</v>
          </cell>
        </row>
        <row r="14">
          <cell r="A14" t="str">
            <v xml:space="preserve"> 1.3.Servicios Portuarios</v>
          </cell>
        </row>
        <row r="15">
          <cell r="A15" t="str">
            <v xml:space="preserve">      Servicios Portuarios</v>
          </cell>
        </row>
        <row r="16">
          <cell r="A16" t="str">
            <v xml:space="preserve">      Fletamentos</v>
          </cell>
        </row>
        <row r="17">
          <cell r="A17" t="str">
            <v xml:space="preserve">      Serv. Div. de Transp.</v>
          </cell>
        </row>
        <row r="18">
          <cell r="A18" t="str">
            <v xml:space="preserve"> 1.4.Gastos de Viaje y transp.</v>
          </cell>
        </row>
        <row r="19">
          <cell r="A19" t="str">
            <v xml:space="preserve">     de pasajeros</v>
          </cell>
        </row>
        <row r="20">
          <cell r="A20" t="str">
            <v xml:space="preserve">      Transporte de pasajeros</v>
          </cell>
        </row>
        <row r="21">
          <cell r="A21" t="str">
            <v xml:space="preserve">      Viajes</v>
          </cell>
        </row>
        <row r="22">
          <cell r="A22" t="str">
            <v xml:space="preserve"> 1.5.Otros</v>
          </cell>
        </row>
        <row r="23">
          <cell r="A23" t="str">
            <v xml:space="preserve">      Otros gastos de embaj.</v>
          </cell>
        </row>
        <row r="24">
          <cell r="A24" t="str">
            <v xml:space="preserve">      Primas netas s/seguros</v>
          </cell>
        </row>
        <row r="25">
          <cell r="A25" t="str">
            <v xml:space="preserve">      Reaseguros</v>
          </cell>
        </row>
        <row r="26">
          <cell r="A26" t="str">
            <v xml:space="preserve">      Comunicac.Pub.y otros</v>
          </cell>
        </row>
        <row r="28">
          <cell r="A28" t="str">
            <v>2.Renta de los factores</v>
          </cell>
        </row>
        <row r="29">
          <cell r="A29" t="str">
            <v xml:space="preserve"> 2.1.Sueldos y Salarios</v>
          </cell>
        </row>
        <row r="30">
          <cell r="A30" t="str">
            <v xml:space="preserve">      Gastos Part.Pers.Dipl.</v>
          </cell>
        </row>
        <row r="31">
          <cell r="A31" t="str">
            <v xml:space="preserve">      Trans.Priv.Sueldos y Sal.</v>
          </cell>
        </row>
        <row r="32">
          <cell r="A32" t="str">
            <v xml:space="preserve"> 2.2.Intereses</v>
          </cell>
        </row>
        <row r="33">
          <cell r="A33" t="str">
            <v xml:space="preserve">      Sector Oficial</v>
          </cell>
        </row>
        <row r="34">
          <cell r="A34" t="str">
            <v xml:space="preserve">      Sector Privado</v>
          </cell>
        </row>
        <row r="35">
          <cell r="A35" t="str">
            <v xml:space="preserve"> 2.3.Utilidades,Divid.y otros</v>
          </cell>
        </row>
        <row r="36">
          <cell r="A36" t="str">
            <v xml:space="preserve">      Renta de la Inversión</v>
          </cell>
        </row>
        <row r="37">
          <cell r="A37" t="str">
            <v xml:space="preserve">      Regalías y derech.de Lic.</v>
          </cell>
        </row>
        <row r="38">
          <cell r="A38" t="str">
            <v>3.Transferencias</v>
          </cell>
        </row>
        <row r="39">
          <cell r="A39" t="str">
            <v xml:space="preserve"> 3.1.Gobierno</v>
          </cell>
        </row>
        <row r="40">
          <cell r="A40" t="str">
            <v xml:space="preserve"> 3.2.Privadas</v>
          </cell>
        </row>
        <row r="42">
          <cell r="A42" t="str">
            <v>TOTAL</v>
          </cell>
        </row>
        <row r="44">
          <cell r="A44" t="str">
            <v>EXPORTACIONES</v>
          </cell>
        </row>
        <row r="46">
          <cell r="A46" t="str">
            <v>1.Mercancías y servicios no</v>
          </cell>
        </row>
        <row r="47">
          <cell r="A47" t="str">
            <v xml:space="preserve">  de factores</v>
          </cell>
        </row>
        <row r="48">
          <cell r="A48" t="str">
            <v xml:space="preserve"> 1.1.Mercancías FOB</v>
          </cell>
        </row>
        <row r="49">
          <cell r="A49" t="str">
            <v xml:space="preserve"> 1.2.Fletes y Seguros</v>
          </cell>
        </row>
        <row r="50">
          <cell r="A50" t="str">
            <v xml:space="preserve">      Fletes de Exportación</v>
          </cell>
        </row>
        <row r="51">
          <cell r="A51" t="str">
            <v xml:space="preserve">      Primas netas de seguros</v>
          </cell>
        </row>
        <row r="52">
          <cell r="A52" t="str">
            <v xml:space="preserve"> 1.3.Servicios Portuarios</v>
          </cell>
        </row>
        <row r="53">
          <cell r="A53" t="str">
            <v xml:space="preserve">      Servicios Portuarios </v>
          </cell>
        </row>
        <row r="54">
          <cell r="A54" t="str">
            <v xml:space="preserve">      Fletamentos</v>
          </cell>
        </row>
        <row r="55">
          <cell r="A55" t="str">
            <v xml:space="preserve">      Serv. Div. de Transp.</v>
          </cell>
        </row>
        <row r="56">
          <cell r="A56" t="str">
            <v xml:space="preserve"> 1.4.Gastos de Viaje y transp.</v>
          </cell>
        </row>
        <row r="57">
          <cell r="A57" t="str">
            <v xml:space="preserve">     de pasajeros</v>
          </cell>
        </row>
        <row r="58">
          <cell r="A58" t="str">
            <v xml:space="preserve">      Transporte de pasajeros</v>
          </cell>
        </row>
        <row r="59">
          <cell r="A59" t="str">
            <v xml:space="preserve">      Viajes </v>
          </cell>
        </row>
        <row r="60">
          <cell r="A60" t="str">
            <v xml:space="preserve"> 1.5.Otros</v>
          </cell>
        </row>
        <row r="61">
          <cell r="A61" t="str">
            <v xml:space="preserve">      Otros gastos de embaj.</v>
          </cell>
        </row>
        <row r="62">
          <cell r="A62" t="str">
            <v xml:space="preserve">      Primas netas s/seguros</v>
          </cell>
        </row>
        <row r="63">
          <cell r="A63" t="str">
            <v xml:space="preserve">      Reaseguros</v>
          </cell>
        </row>
        <row r="64">
          <cell r="A64" t="str">
            <v xml:space="preserve">      Comunicac. Pub. y otros</v>
          </cell>
        </row>
        <row r="66">
          <cell r="A66" t="str">
            <v>2.Renta de los factores</v>
          </cell>
        </row>
        <row r="67">
          <cell r="A67" t="str">
            <v xml:space="preserve"> 2.1.Sueldos y Salarios</v>
          </cell>
        </row>
        <row r="68">
          <cell r="A68" t="str">
            <v xml:space="preserve">      Gastos Part.Personal Diplomat.</v>
          </cell>
        </row>
        <row r="69">
          <cell r="A69" t="str">
            <v xml:space="preserve">      Transac.Priv.Suel.y Salar.</v>
          </cell>
        </row>
        <row r="70">
          <cell r="A70" t="str">
            <v xml:space="preserve">      Renta Gastada en el País</v>
          </cell>
        </row>
        <row r="71">
          <cell r="A71" t="str">
            <v xml:space="preserve">      Salarios Pag. a Personal Nal</v>
          </cell>
        </row>
        <row r="72">
          <cell r="A72" t="str">
            <v xml:space="preserve"> 2.2.Intereses</v>
          </cell>
        </row>
        <row r="73">
          <cell r="A73" t="str">
            <v xml:space="preserve">      Sector Oficial</v>
          </cell>
        </row>
        <row r="74">
          <cell r="A74" t="str">
            <v xml:space="preserve">      Sector Privado</v>
          </cell>
        </row>
        <row r="75">
          <cell r="A75" t="str">
            <v xml:space="preserve"> 2.3.Utilidades, Dividendos y otros</v>
          </cell>
        </row>
        <row r="76">
          <cell r="A76" t="str">
            <v xml:space="preserve">      Renta de la Inversión</v>
          </cell>
        </row>
        <row r="77">
          <cell r="A77" t="str">
            <v xml:space="preserve">      Regalías y derech.de Lic.</v>
          </cell>
        </row>
        <row r="79">
          <cell r="A79" t="str">
            <v>3.Transferencias</v>
          </cell>
        </row>
        <row r="80">
          <cell r="A80" t="str">
            <v xml:space="preserve"> 3.1.Gobierno (2)</v>
          </cell>
        </row>
        <row r="81">
          <cell r="A81" t="str">
            <v xml:space="preserve"> 3.2.Privadas</v>
          </cell>
        </row>
        <row r="83">
          <cell r="A83" t="str">
            <v>TOTAL</v>
          </cell>
        </row>
        <row r="84">
          <cell r="A84" t="str">
            <v>EXCEDENTE DE LA NACION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1"/>
      <sheetName val="Cuadro2"/>
      <sheetName val="Cuadro3"/>
      <sheetName val="Cuadro4"/>
      <sheetName val="Cuadr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Hoja1"/>
      <sheetName val="Cuadro1"/>
      <sheetName val="Cuadro2"/>
      <sheetName val="Cuadro3"/>
      <sheetName val="Cuadro4"/>
      <sheetName val="Cuadr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EGACIO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96"/>
  <sheetViews>
    <sheetView showGridLines="0"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80" sqref="H80"/>
    </sheetView>
  </sheetViews>
  <sheetFormatPr baseColWidth="10" defaultColWidth="11.44140625" defaultRowHeight="12.6" x14ac:dyDescent="0.25"/>
  <cols>
    <col min="1" max="1" width="6.109375" style="3" customWidth="1"/>
    <col min="2" max="2" width="28.88671875" style="3" customWidth="1"/>
    <col min="3" max="3" width="20.88671875" style="24" bestFit="1" customWidth="1"/>
    <col min="4" max="4" width="11.33203125" style="58" customWidth="1"/>
    <col min="5" max="5" width="22.109375" style="58" customWidth="1"/>
    <col min="6" max="6" width="12.5546875" style="3" customWidth="1"/>
    <col min="7" max="7" width="12" style="3" customWidth="1"/>
    <col min="8" max="8" width="15.88671875" style="1" bestFit="1" customWidth="1"/>
    <col min="9" max="9" width="21.44140625" style="3" bestFit="1" customWidth="1"/>
    <col min="10" max="10" width="18.21875" style="3" customWidth="1"/>
    <col min="11" max="11" width="20.44140625" style="3" bestFit="1" customWidth="1"/>
    <col min="12" max="12" width="14.109375" style="3" bestFit="1" customWidth="1"/>
    <col min="13" max="13" width="11.5546875" style="3" bestFit="1" customWidth="1"/>
    <col min="14" max="16384" width="11.44140625" style="3"/>
  </cols>
  <sheetData>
    <row r="1" spans="2:12" x14ac:dyDescent="0.25">
      <c r="B1" s="1"/>
      <c r="C1" s="1"/>
      <c r="D1" s="2"/>
      <c r="E1" s="3"/>
      <c r="F1" s="2"/>
      <c r="G1" s="4"/>
    </row>
    <row r="2" spans="2:12" x14ac:dyDescent="0.25">
      <c r="B2" s="125" t="s">
        <v>0</v>
      </c>
      <c r="C2" s="125"/>
      <c r="D2" s="125"/>
      <c r="E2" s="125"/>
      <c r="F2" s="125"/>
      <c r="G2" s="125"/>
    </row>
    <row r="3" spans="2:12" x14ac:dyDescent="0.25">
      <c r="B3" s="125" t="s">
        <v>54</v>
      </c>
      <c r="C3" s="125"/>
      <c r="D3" s="125"/>
      <c r="E3" s="125"/>
      <c r="F3" s="125"/>
      <c r="G3" s="125"/>
    </row>
    <row r="4" spans="2:12" x14ac:dyDescent="0.25">
      <c r="B4" s="125" t="s">
        <v>1</v>
      </c>
      <c r="C4" s="125"/>
      <c r="D4" s="125"/>
      <c r="E4" s="125"/>
      <c r="F4" s="125"/>
      <c r="G4" s="125"/>
    </row>
    <row r="5" spans="2:12" x14ac:dyDescent="0.25">
      <c r="B5" s="125" t="s">
        <v>2</v>
      </c>
      <c r="C5" s="125"/>
      <c r="D5" s="125"/>
      <c r="E5" s="125"/>
      <c r="F5" s="125"/>
      <c r="G5" s="125"/>
    </row>
    <row r="6" spans="2:12" x14ac:dyDescent="0.25">
      <c r="B6" s="6"/>
      <c r="C6" s="7"/>
      <c r="D6" s="8"/>
      <c r="E6" s="9"/>
      <c r="F6" s="8"/>
      <c r="G6" s="4"/>
    </row>
    <row r="7" spans="2:12" s="99" customFormat="1" x14ac:dyDescent="0.25">
      <c r="B7" s="5"/>
      <c r="C7" s="11">
        <v>45504</v>
      </c>
      <c r="D7" s="10" t="s">
        <v>3</v>
      </c>
      <c r="E7" s="11">
        <v>45869</v>
      </c>
      <c r="F7" s="10" t="s">
        <v>3</v>
      </c>
      <c r="G7" s="12" t="s">
        <v>4</v>
      </c>
      <c r="H7" s="13"/>
      <c r="I7" s="101"/>
      <c r="J7" s="100"/>
      <c r="K7" s="100"/>
      <c r="L7" s="100"/>
    </row>
    <row r="8" spans="2:12" s="99" customFormat="1" x14ac:dyDescent="0.25">
      <c r="B8" s="14" t="s">
        <v>5</v>
      </c>
      <c r="C8" s="15">
        <f>C10+C44</f>
        <v>35338076.385662153</v>
      </c>
      <c r="D8" s="16">
        <f>+D10+D44</f>
        <v>1</v>
      </c>
      <c r="E8" s="17">
        <f>E10+E44</f>
        <v>35635017.014962822</v>
      </c>
      <c r="F8" s="16">
        <f>+F10+F44</f>
        <v>1.0000000000000002</v>
      </c>
      <c r="G8" s="18">
        <f>+(+E8-C8)/C8</f>
        <v>8.4028520981166838E-3</v>
      </c>
      <c r="H8" s="19"/>
      <c r="I8" s="101"/>
      <c r="J8" s="100"/>
      <c r="K8" s="100"/>
      <c r="L8" s="100"/>
    </row>
    <row r="9" spans="2:12" s="99" customFormat="1" x14ac:dyDescent="0.25">
      <c r="B9" s="20"/>
      <c r="C9" s="15"/>
      <c r="D9" s="21"/>
      <c r="E9" s="22"/>
      <c r="F9" s="21"/>
      <c r="G9" s="23"/>
      <c r="H9" s="24"/>
      <c r="I9" s="101"/>
      <c r="K9" s="101"/>
    </row>
    <row r="10" spans="2:12" x14ac:dyDescent="0.25">
      <c r="B10" s="20" t="s">
        <v>6</v>
      </c>
      <c r="C10" s="25">
        <f>C12+C36+C42</f>
        <v>25783308.687646218</v>
      </c>
      <c r="D10" s="16">
        <f>C10/C8</f>
        <v>0.72961834159448968</v>
      </c>
      <c r="E10" s="25">
        <f>+E12+E36+E42</f>
        <v>26757640.501456946</v>
      </c>
      <c r="F10" s="16">
        <f>E10/E8</f>
        <v>0.75088053108608466</v>
      </c>
      <c r="G10" s="18">
        <f>+(+E10-C10)/C10</f>
        <v>3.7789246741538982E-2</v>
      </c>
      <c r="H10" s="24"/>
      <c r="I10" s="91"/>
    </row>
    <row r="11" spans="2:12" x14ac:dyDescent="0.25">
      <c r="B11" s="26"/>
      <c r="C11" s="27"/>
      <c r="D11" s="28"/>
      <c r="E11" s="27"/>
      <c r="F11" s="28"/>
      <c r="G11" s="23"/>
      <c r="H11" s="24"/>
    </row>
    <row r="12" spans="2:12" x14ac:dyDescent="0.25">
      <c r="B12" s="14" t="s">
        <v>7</v>
      </c>
      <c r="C12" s="29">
        <f>+C14+C32</f>
        <v>21169559.564585567</v>
      </c>
      <c r="D12" s="18">
        <f>+C12/C10</f>
        <v>0.82105674725636446</v>
      </c>
      <c r="E12" s="30">
        <f>+E14+E32</f>
        <v>22201263.187987413</v>
      </c>
      <c r="F12" s="18">
        <f>+E12/E10</f>
        <v>0.82971677516851905</v>
      </c>
      <c r="G12" s="18">
        <f>+(+E12-C12)/C12</f>
        <v>4.8735242708014472E-2</v>
      </c>
      <c r="H12" s="24"/>
    </row>
    <row r="13" spans="2:12" x14ac:dyDescent="0.25">
      <c r="B13" s="26"/>
      <c r="C13" s="27"/>
      <c r="D13" s="28"/>
      <c r="E13" s="27"/>
      <c r="F13" s="28"/>
      <c r="G13" s="23"/>
      <c r="H13" s="24"/>
    </row>
    <row r="14" spans="2:12" ht="14.4" x14ac:dyDescent="0.25">
      <c r="B14" s="31" t="s">
        <v>39</v>
      </c>
      <c r="C14" s="25">
        <f>+C16+C30</f>
        <v>21082163.857207615</v>
      </c>
      <c r="D14" s="16">
        <f>C14/C12</f>
        <v>0.99587163317633898</v>
      </c>
      <c r="E14" s="29">
        <f>+E16+E30</f>
        <v>22117113.820014145</v>
      </c>
      <c r="F14" s="16">
        <f>E14/E12</f>
        <v>0.99620970359836103</v>
      </c>
      <c r="G14" s="18">
        <f>+(+E14-C14)/C14</f>
        <v>4.9091258839291274E-2</v>
      </c>
      <c r="H14" s="24"/>
      <c r="J14" s="102"/>
    </row>
    <row r="15" spans="2:12" x14ac:dyDescent="0.25">
      <c r="B15" s="31"/>
      <c r="C15" s="25"/>
      <c r="D15" s="18"/>
      <c r="E15" s="29"/>
      <c r="F15" s="16"/>
      <c r="G15" s="18"/>
      <c r="H15" s="24"/>
    </row>
    <row r="16" spans="2:12" x14ac:dyDescent="0.25">
      <c r="B16" s="32" t="s">
        <v>8</v>
      </c>
      <c r="C16" s="33">
        <f>+C17+C26</f>
        <v>21057277.664780587</v>
      </c>
      <c r="D16" s="23">
        <f>+C16/C14</f>
        <v>0.99881956175867026</v>
      </c>
      <c r="E16" s="33">
        <f>+E17+E26</f>
        <v>22109476.607538201</v>
      </c>
      <c r="F16" s="23">
        <f>+E16/E14</f>
        <v>0.99965469217466185</v>
      </c>
      <c r="G16" s="23">
        <f>+(+E16-C16)/C16</f>
        <v>4.9968422295987122E-2</v>
      </c>
      <c r="H16" s="24"/>
      <c r="I16" s="87"/>
      <c r="J16" s="102"/>
    </row>
    <row r="17" spans="2:11" x14ac:dyDescent="0.25">
      <c r="B17" s="34" t="s">
        <v>9</v>
      </c>
      <c r="C17" s="35">
        <f>SUM(C18:C25)</f>
        <v>21009363.8900011</v>
      </c>
      <c r="D17" s="36">
        <f>+C17/$C$16</f>
        <v>0.99772459785437384</v>
      </c>
      <c r="E17" s="35">
        <f>SUM(E18:E25)</f>
        <v>22068015.291483864</v>
      </c>
      <c r="F17" s="37">
        <f>+E17/$E$16</f>
        <v>0.99812472647859063</v>
      </c>
      <c r="G17" s="38">
        <f>+(+E17-C17)/C17</f>
        <v>5.0389502843853559E-2</v>
      </c>
      <c r="H17" s="24"/>
      <c r="I17" s="102"/>
    </row>
    <row r="18" spans="2:11" x14ac:dyDescent="0.3">
      <c r="B18" s="39" t="s">
        <v>10</v>
      </c>
      <c r="C18" s="120">
        <v>1226324.58746494</v>
      </c>
      <c r="D18" s="40">
        <f>+C18/$C$17</f>
        <v>5.8370381601538145E-2</v>
      </c>
      <c r="E18" s="33">
        <v>1226324.58746494</v>
      </c>
      <c r="F18" s="41">
        <f>+E18/$E$17</f>
        <v>5.5570225562521863E-2</v>
      </c>
      <c r="G18" s="23">
        <f>+(+E18-C18)/C18</f>
        <v>0</v>
      </c>
      <c r="H18" s="24"/>
    </row>
    <row r="19" spans="2:11" x14ac:dyDescent="0.3">
      <c r="B19" s="39" t="s">
        <v>11</v>
      </c>
      <c r="C19" s="120">
        <v>43283.229044310181</v>
      </c>
      <c r="D19" s="40">
        <f t="shared" ref="D19:D21" si="0">+C19/$C$17</f>
        <v>2.0601875083381175E-3</v>
      </c>
      <c r="E19" s="33">
        <v>93781.246092579997</v>
      </c>
      <c r="F19" s="41">
        <f t="shared" ref="F19:F21" si="1">+E19/$E$17</f>
        <v>4.249645691009221E-3</v>
      </c>
      <c r="G19" s="23">
        <f t="shared" ref="G19:G30" si="2">+(+E19-C19)/C19</f>
        <v>1.1666878410705834</v>
      </c>
      <c r="H19" s="24"/>
    </row>
    <row r="20" spans="2:11" x14ac:dyDescent="0.3">
      <c r="B20" s="39" t="s">
        <v>12</v>
      </c>
      <c r="C20" s="120">
        <v>3850.6833478199997</v>
      </c>
      <c r="D20" s="40">
        <f t="shared" si="0"/>
        <v>1.8328414739166089E-4</v>
      </c>
      <c r="E20" s="33">
        <v>108.09055765799999</v>
      </c>
      <c r="F20" s="41">
        <f t="shared" si="1"/>
        <v>4.8980642903447945E-6</v>
      </c>
      <c r="G20" s="23">
        <f t="shared" si="2"/>
        <v>-0.97192951279175066</v>
      </c>
      <c r="H20" s="24"/>
    </row>
    <row r="21" spans="2:11" x14ac:dyDescent="0.3">
      <c r="B21" s="39" t="s">
        <v>13</v>
      </c>
      <c r="C21" s="120">
        <v>2362078.5939253327</v>
      </c>
      <c r="D21" s="40">
        <f t="shared" si="0"/>
        <v>0.11242980064948596</v>
      </c>
      <c r="E21" s="33">
        <v>2707836.1147808474</v>
      </c>
      <c r="F21" s="41">
        <f t="shared" si="1"/>
        <v>0.12270410723459178</v>
      </c>
      <c r="G21" s="23">
        <f t="shared" si="2"/>
        <v>0.14637849974370687</v>
      </c>
      <c r="H21" s="24"/>
    </row>
    <row r="22" spans="2:11" x14ac:dyDescent="0.3">
      <c r="B22" s="39" t="s">
        <v>48</v>
      </c>
      <c r="C22" s="120">
        <v>0</v>
      </c>
      <c r="D22" s="40">
        <f>+C22/C14</f>
        <v>0</v>
      </c>
      <c r="E22" s="33">
        <v>0</v>
      </c>
      <c r="F22" s="41">
        <f>+E22/E14</f>
        <v>0</v>
      </c>
      <c r="G22" s="23">
        <v>0</v>
      </c>
      <c r="H22" s="42"/>
    </row>
    <row r="23" spans="2:11" x14ac:dyDescent="0.3">
      <c r="B23" s="39" t="s">
        <v>49</v>
      </c>
      <c r="C23" s="120">
        <v>1169967.75</v>
      </c>
      <c r="D23" s="40">
        <f t="shared" ref="D23:D25" si="3">+C23/$C$17</f>
        <v>5.5687918783529564E-2</v>
      </c>
      <c r="E23" s="33">
        <v>1068066.3</v>
      </c>
      <c r="F23" s="41">
        <f t="shared" ref="F23:F25" si="4">+E23/$E$17</f>
        <v>4.8398838132587808E-2</v>
      </c>
      <c r="G23" s="23">
        <f t="shared" si="2"/>
        <v>-8.7097657179011939E-2</v>
      </c>
      <c r="H23" s="42"/>
    </row>
    <row r="24" spans="2:11" x14ac:dyDescent="0.3">
      <c r="B24" s="39" t="s">
        <v>50</v>
      </c>
      <c r="C24" s="120">
        <v>3158273.5205713594</v>
      </c>
      <c r="D24" s="40">
        <f t="shared" si="3"/>
        <v>0.1503269464562163</v>
      </c>
      <c r="E24" s="33">
        <v>3092086.9111321298</v>
      </c>
      <c r="F24" s="41">
        <f t="shared" si="4"/>
        <v>0.14011622115947051</v>
      </c>
      <c r="G24" s="23">
        <f t="shared" si="2"/>
        <v>-2.0956579285525547E-2</v>
      </c>
      <c r="H24" s="24"/>
    </row>
    <row r="25" spans="2:11" x14ac:dyDescent="0.3">
      <c r="B25" s="39" t="s">
        <v>51</v>
      </c>
      <c r="C25" s="120">
        <v>13045585.525647338</v>
      </c>
      <c r="D25" s="40">
        <f t="shared" si="3"/>
        <v>0.62094148085350032</v>
      </c>
      <c r="E25" s="33">
        <v>13879812.041455708</v>
      </c>
      <c r="F25" s="41">
        <f t="shared" si="4"/>
        <v>0.62895606415552852</v>
      </c>
      <c r="G25" s="23">
        <f t="shared" si="2"/>
        <v>6.3947035122976947E-2</v>
      </c>
      <c r="H25" s="24"/>
    </row>
    <row r="26" spans="2:11" x14ac:dyDescent="0.25">
      <c r="B26" s="34" t="s">
        <v>14</v>
      </c>
      <c r="C26" s="35">
        <f>+C27+C28</f>
        <v>47913.774779487874</v>
      </c>
      <c r="D26" s="36">
        <f>+C26/$C$16</f>
        <v>2.2754021456261749E-3</v>
      </c>
      <c r="E26" s="44">
        <f>SUM(E27:E28)</f>
        <v>41461.316054336312</v>
      </c>
      <c r="F26" s="37">
        <f>+E26/$E$14</f>
        <v>1.8746259747877806E-3</v>
      </c>
      <c r="G26" s="38">
        <f t="shared" si="2"/>
        <v>-0.13466813572605205</v>
      </c>
      <c r="H26" s="24"/>
    </row>
    <row r="27" spans="2:11" x14ac:dyDescent="0.25">
      <c r="B27" s="39" t="s">
        <v>52</v>
      </c>
      <c r="C27" s="87">
        <v>604.9947691999962</v>
      </c>
      <c r="D27" s="40">
        <f>+C27/C26</f>
        <v>1.2626739846408375E-2</v>
      </c>
      <c r="E27" s="33">
        <v>557.07706860000019</v>
      </c>
      <c r="F27" s="40">
        <f>+E27/E26</f>
        <v>1.3436068162186019E-2</v>
      </c>
      <c r="G27" s="23">
        <f t="shared" si="2"/>
        <v>-7.9203495698581178E-2</v>
      </c>
      <c r="H27" s="24"/>
    </row>
    <row r="28" spans="2:11" x14ac:dyDescent="0.25">
      <c r="B28" s="39" t="s">
        <v>53</v>
      </c>
      <c r="C28" s="87">
        <v>47308.780010287875</v>
      </c>
      <c r="D28" s="40">
        <f>+C28/C26</f>
        <v>0.98737326015359161</v>
      </c>
      <c r="E28" s="33">
        <v>40904.238985736309</v>
      </c>
      <c r="F28" s="40">
        <f>+E28/E26</f>
        <v>0.98656393183781388</v>
      </c>
      <c r="G28" s="23">
        <f t="shared" si="2"/>
        <v>-0.13537742937270461</v>
      </c>
      <c r="H28" s="24"/>
      <c r="I28" s="87"/>
    </row>
    <row r="29" spans="2:11" x14ac:dyDescent="0.25">
      <c r="B29" s="39"/>
      <c r="C29" s="43"/>
      <c r="D29" s="40"/>
      <c r="E29" s="43"/>
      <c r="F29" s="40"/>
      <c r="G29" s="23"/>
      <c r="H29" s="24"/>
      <c r="I29" s="87"/>
    </row>
    <row r="30" spans="2:11" x14ac:dyDescent="0.25">
      <c r="B30" s="32" t="s">
        <v>15</v>
      </c>
      <c r="C30" s="33">
        <v>24886.192427029</v>
      </c>
      <c r="D30" s="40">
        <f>+C30/$C$16</f>
        <v>1.1818333225786578E-3</v>
      </c>
      <c r="E30" s="33">
        <v>7637.2124759449998</v>
      </c>
      <c r="F30" s="40">
        <f>+E30/$E$16</f>
        <v>3.4542710402023268E-4</v>
      </c>
      <c r="G30" s="23">
        <f t="shared" si="2"/>
        <v>-0.69311446504567775</v>
      </c>
      <c r="H30" s="24"/>
      <c r="I30" s="58"/>
      <c r="J30" s="87"/>
    </row>
    <row r="31" spans="2:11" x14ac:dyDescent="0.25">
      <c r="B31" s="32"/>
      <c r="C31" s="43"/>
      <c r="D31" s="40"/>
      <c r="E31" s="43"/>
      <c r="F31" s="40"/>
      <c r="G31" s="23"/>
      <c r="H31" s="24"/>
      <c r="I31" s="87"/>
      <c r="J31" s="87"/>
      <c r="K31" s="103"/>
    </row>
    <row r="32" spans="2:11" x14ac:dyDescent="0.25">
      <c r="B32" s="31" t="s">
        <v>16</v>
      </c>
      <c r="C32" s="25">
        <f>+C33+C34</f>
        <v>87395.707377950981</v>
      </c>
      <c r="D32" s="45">
        <f>+C32/$C$12</f>
        <v>4.1283668236610244E-3</v>
      </c>
      <c r="E32" s="29">
        <f>+E33+E34</f>
        <v>84149.367973267988</v>
      </c>
      <c r="F32" s="45">
        <f>+E32/$E$10</f>
        <v>3.1448725073007122E-3</v>
      </c>
      <c r="G32" s="18">
        <f>+(+E32-C32)/C32</f>
        <v>-3.7145295828362505E-2</v>
      </c>
      <c r="H32" s="24"/>
      <c r="I32" s="87"/>
      <c r="J32" s="87"/>
    </row>
    <row r="33" spans="2:11" x14ac:dyDescent="0.25">
      <c r="B33" s="32" t="s">
        <v>17</v>
      </c>
      <c r="C33" s="121">
        <v>84636.330450750975</v>
      </c>
      <c r="D33" s="40">
        <f>+C33/C32</f>
        <v>0.96842663089541892</v>
      </c>
      <c r="E33" s="33">
        <v>81585.925717757986</v>
      </c>
      <c r="F33" s="40">
        <f>+E33/E32</f>
        <v>0.96953699929957482</v>
      </c>
      <c r="G33" s="23">
        <f>+(+E33-C33)/C33</f>
        <v>-3.6041316025249806E-2</v>
      </c>
      <c r="H33" s="24"/>
      <c r="I33" s="87"/>
      <c r="J33" s="87"/>
    </row>
    <row r="34" spans="2:11" x14ac:dyDescent="0.25">
      <c r="B34" s="32" t="s">
        <v>45</v>
      </c>
      <c r="C34" s="121">
        <v>2759.3769272000004</v>
      </c>
      <c r="D34" s="40">
        <f>+C34/C32</f>
        <v>3.1573369104581014E-2</v>
      </c>
      <c r="E34" s="33">
        <v>2563.4422555100005</v>
      </c>
      <c r="F34" s="40">
        <f>+E34/E32</f>
        <v>3.0463000700425198E-2</v>
      </c>
      <c r="G34" s="23">
        <v>1</v>
      </c>
      <c r="H34" s="24"/>
      <c r="I34" s="87"/>
      <c r="J34" s="87"/>
      <c r="K34" s="102"/>
    </row>
    <row r="35" spans="2:11" x14ac:dyDescent="0.25">
      <c r="B35" s="46"/>
      <c r="C35" s="29"/>
      <c r="D35" s="18"/>
      <c r="E35" s="29"/>
      <c r="F35" s="47"/>
      <c r="G35" s="23"/>
      <c r="H35" s="24"/>
      <c r="I35" s="87"/>
      <c r="J35" s="87"/>
      <c r="K35" s="102"/>
    </row>
    <row r="36" spans="2:11" ht="14.4" x14ac:dyDescent="0.25">
      <c r="B36" s="14" t="s">
        <v>40</v>
      </c>
      <c r="C36" s="25">
        <f>SUM(C37:C39)</f>
        <v>2935166.7498426302</v>
      </c>
      <c r="D36" s="45">
        <f>C36/C10</f>
        <v>0.11383980176481316</v>
      </c>
      <c r="E36" s="29">
        <f>SUM(E37:E39)</f>
        <v>3113409.2951363898</v>
      </c>
      <c r="F36" s="48">
        <f>+E36/E10</f>
        <v>0.11635589823276329</v>
      </c>
      <c r="G36" s="18">
        <f>+(+E36-C36)/C36</f>
        <v>6.0726548262825641E-2</v>
      </c>
      <c r="H36" s="128"/>
      <c r="I36" s="102"/>
      <c r="J36" s="123"/>
      <c r="K36" s="123"/>
    </row>
    <row r="37" spans="2:11" x14ac:dyDescent="0.25">
      <c r="B37" s="39" t="s">
        <v>18</v>
      </c>
      <c r="C37" s="121">
        <v>2820882.980862</v>
      </c>
      <c r="D37" s="23">
        <f>C37/C36</f>
        <v>0.96106396033998487</v>
      </c>
      <c r="E37" s="33">
        <v>3091954.7630980001</v>
      </c>
      <c r="F37" s="41">
        <f>+E37/E36</f>
        <v>0.9931089908185522</v>
      </c>
      <c r="G37" s="23">
        <f>+(+E37-C37)/C37</f>
        <v>9.6094656912413451E-2</v>
      </c>
      <c r="H37" s="49"/>
      <c r="I37" s="91"/>
      <c r="J37" s="104"/>
      <c r="K37" s="104"/>
    </row>
    <row r="38" spans="2:11" x14ac:dyDescent="0.25">
      <c r="B38" s="39" t="s">
        <v>35</v>
      </c>
      <c r="C38" s="121">
        <v>7509.8289000000004</v>
      </c>
      <c r="D38" s="23">
        <v>0</v>
      </c>
      <c r="E38" s="33">
        <v>1750.5989999999999</v>
      </c>
      <c r="F38" s="41">
        <f>+E38/E36</f>
        <v>5.6227718043197754E-4</v>
      </c>
      <c r="G38" s="23">
        <v>1</v>
      </c>
      <c r="H38" s="50"/>
      <c r="I38" s="87"/>
      <c r="J38" s="105"/>
      <c r="K38" s="105"/>
    </row>
    <row r="39" spans="2:11" ht="14.4" x14ac:dyDescent="0.25">
      <c r="B39" s="39" t="s">
        <v>41</v>
      </c>
      <c r="C39" s="121">
        <v>106773.94008063001</v>
      </c>
      <c r="D39" s="23">
        <f>C39/C36</f>
        <v>3.6377469895485404E-2</v>
      </c>
      <c r="E39" s="33">
        <v>19703.933038389998</v>
      </c>
      <c r="F39" s="41">
        <f>+E39/E36</f>
        <v>6.3287320010158906E-3</v>
      </c>
      <c r="G39" s="23">
        <f>+(+E39-C39)/C39</f>
        <v>-0.81546121625266776</v>
      </c>
      <c r="H39" s="50"/>
      <c r="I39" s="87"/>
      <c r="J39" s="105"/>
      <c r="K39" s="105"/>
    </row>
    <row r="40" spans="2:11" ht="14.4" x14ac:dyDescent="0.25">
      <c r="B40" s="39" t="s">
        <v>42</v>
      </c>
      <c r="C40" s="33">
        <v>0</v>
      </c>
      <c r="D40" s="23"/>
      <c r="E40" s="43">
        <v>0</v>
      </c>
      <c r="F40" s="41">
        <f>+E40/E36</f>
        <v>0</v>
      </c>
      <c r="G40" s="23">
        <v>0</v>
      </c>
      <c r="H40" s="24"/>
      <c r="I40" s="87"/>
      <c r="J40" s="105"/>
      <c r="K40" s="105"/>
    </row>
    <row r="41" spans="2:11" s="106" customFormat="1" x14ac:dyDescent="0.25">
      <c r="B41" s="39"/>
      <c r="C41" s="52"/>
      <c r="D41" s="23"/>
      <c r="E41" s="53"/>
      <c r="F41" s="41"/>
      <c r="G41" s="23"/>
      <c r="H41" s="51"/>
    </row>
    <row r="42" spans="2:11" x14ac:dyDescent="0.25">
      <c r="B42" s="14" t="s">
        <v>19</v>
      </c>
      <c r="C42" s="25">
        <v>1678582.3732180239</v>
      </c>
      <c r="D42" s="45">
        <f>+C42/$C$10</f>
        <v>6.5103450978822502E-2</v>
      </c>
      <c r="E42" s="25">
        <v>1442968.0183331443</v>
      </c>
      <c r="F42" s="45">
        <f>+E42/$E$10</f>
        <v>5.3927326598717663E-2</v>
      </c>
      <c r="G42" s="18">
        <f>+(+E42-C42)/C42</f>
        <v>-0.14036508344430038</v>
      </c>
      <c r="H42" s="24"/>
      <c r="J42" s="102"/>
      <c r="K42" s="102"/>
    </row>
    <row r="43" spans="2:11" x14ac:dyDescent="0.3">
      <c r="B43" s="54"/>
      <c r="C43" s="55"/>
      <c r="D43" s="56"/>
      <c r="E43" s="55"/>
      <c r="F43" s="57"/>
      <c r="G43" s="23"/>
      <c r="H43" s="24"/>
      <c r="J43" s="102"/>
      <c r="K43" s="102"/>
    </row>
    <row r="44" spans="2:11" x14ac:dyDescent="0.25">
      <c r="B44" s="20" t="s">
        <v>20</v>
      </c>
      <c r="C44" s="29">
        <f>C69+C65+C46</f>
        <v>9554767.6980159394</v>
      </c>
      <c r="D44" s="18">
        <f>C44/C8</f>
        <v>0.27038165840551043</v>
      </c>
      <c r="E44" s="29">
        <f>E69+E65+E46</f>
        <v>8877376.5135058798</v>
      </c>
      <c r="F44" s="16">
        <f>E44/E8</f>
        <v>0.24911946891391548</v>
      </c>
      <c r="G44" s="18">
        <f>+(+E44-C44)/C44</f>
        <v>-7.0895620481774863E-2</v>
      </c>
      <c r="H44" s="24"/>
    </row>
    <row r="45" spans="2:11" x14ac:dyDescent="0.25">
      <c r="B45" s="26"/>
      <c r="C45" s="29"/>
      <c r="D45" s="18"/>
      <c r="E45" s="29"/>
      <c r="F45" s="16"/>
      <c r="G45" s="18"/>
      <c r="H45" s="24"/>
    </row>
    <row r="46" spans="2:11" x14ac:dyDescent="0.25">
      <c r="B46" s="14" t="s">
        <v>7</v>
      </c>
      <c r="C46" s="25">
        <f>+C48+C58+C62</f>
        <v>8270526.970450663</v>
      </c>
      <c r="D46" s="18">
        <f>+C46/C44</f>
        <v>0.86559163255931892</v>
      </c>
      <c r="E46" s="25">
        <f>+E48+E58+E62</f>
        <v>7614016.295800685</v>
      </c>
      <c r="F46" s="18">
        <f>+E46/E44</f>
        <v>0.85768766078771796</v>
      </c>
      <c r="G46" s="18">
        <f>+(+E46-C46)/C46</f>
        <v>-7.9379545825264949E-2</v>
      </c>
      <c r="H46" s="24"/>
    </row>
    <row r="47" spans="2:11" x14ac:dyDescent="0.25">
      <c r="B47" s="26"/>
      <c r="C47" s="25"/>
      <c r="D47" s="18"/>
      <c r="E47" s="25"/>
      <c r="F47" s="16"/>
      <c r="G47" s="18"/>
      <c r="H47" s="24"/>
    </row>
    <row r="48" spans="2:11" ht="14.4" x14ac:dyDescent="0.25">
      <c r="B48" s="31" t="s">
        <v>39</v>
      </c>
      <c r="C48" s="25">
        <f>+C50+C55</f>
        <v>8154826.732693552</v>
      </c>
      <c r="D48" s="18">
        <f>+C48/C46</f>
        <v>0.9860105361882634</v>
      </c>
      <c r="E48" s="25">
        <f>+E50+E55</f>
        <v>7512996.7344293166</v>
      </c>
      <c r="F48" s="18">
        <f>+E48/E46</f>
        <v>0.98673242117605098</v>
      </c>
      <c r="G48" s="18">
        <f>+(+E48-C48)/C48</f>
        <v>-7.8705534685497597E-2</v>
      </c>
      <c r="H48" s="24"/>
    </row>
    <row r="49" spans="2:8" x14ac:dyDescent="0.25">
      <c r="B49" s="31"/>
      <c r="C49" s="29"/>
      <c r="D49" s="18"/>
      <c r="E49" s="29"/>
      <c r="F49" s="16"/>
      <c r="G49" s="18"/>
      <c r="H49" s="24"/>
    </row>
    <row r="50" spans="2:8" x14ac:dyDescent="0.25">
      <c r="B50" s="32" t="s">
        <v>36</v>
      </c>
      <c r="C50" s="33">
        <f>+C51+C52+C53</f>
        <v>8154826.732693552</v>
      </c>
      <c r="D50" s="23">
        <f>C50/C48</f>
        <v>1</v>
      </c>
      <c r="E50" s="43">
        <f>SUM(E51:E53)</f>
        <v>7512996.7344293166</v>
      </c>
      <c r="F50" s="23">
        <f>E50/E48</f>
        <v>1</v>
      </c>
      <c r="G50" s="23">
        <f>+(+E50-C50)/C50</f>
        <v>-7.8705534685497597E-2</v>
      </c>
      <c r="H50" s="24"/>
    </row>
    <row r="51" spans="2:8" x14ac:dyDescent="0.25">
      <c r="B51" s="39" t="s">
        <v>21</v>
      </c>
      <c r="C51" s="33">
        <f>+'D. Pública Dólares'!C51*'D. Pública Dólares'!C77</f>
        <v>358810.71769559558</v>
      </c>
      <c r="D51" s="23">
        <f>C51/$C$50</f>
        <v>4.3999796618251368E-2</v>
      </c>
      <c r="E51" s="43">
        <f>+'D. Pública Dólares'!E51*'D. Pública Colones'!$E$77</f>
        <v>344451.45015991508</v>
      </c>
      <c r="F51" s="41">
        <f>E51/E50</f>
        <v>4.5847411137744813E-2</v>
      </c>
      <c r="G51" s="23">
        <f>+(+E51-C51)/C51</f>
        <v>-4.0019059708975797E-2</v>
      </c>
      <c r="H51" s="24"/>
    </row>
    <row r="52" spans="2:8" x14ac:dyDescent="0.25">
      <c r="B52" s="39" t="s">
        <v>22</v>
      </c>
      <c r="C52" s="33">
        <f>+'D. Pública Dólares'!C52*'D. Pública Dólares'!C77</f>
        <v>3930750</v>
      </c>
      <c r="D52" s="23">
        <f>C52/$C$50</f>
        <v>0.48201514622514452</v>
      </c>
      <c r="E52" s="43">
        <f>+'D. Pública Dólares'!E52*'D. Pública Colones'!$E$77</f>
        <v>3551940</v>
      </c>
      <c r="F52" s="41">
        <f>E52/E50</f>
        <v>0.47277273311230894</v>
      </c>
      <c r="G52" s="23">
        <f t="shared" ref="G52:G53" si="5">+(+E52-C52)/C52</f>
        <v>-9.6370921579851179E-2</v>
      </c>
      <c r="H52" s="24"/>
    </row>
    <row r="53" spans="2:8" x14ac:dyDescent="0.25">
      <c r="B53" s="39" t="s">
        <v>23</v>
      </c>
      <c r="C53" s="33">
        <f>+'D. Pública Dólares'!C53*'D. Pública Dólares'!C77</f>
        <v>3865266.0149979563</v>
      </c>
      <c r="D53" s="23">
        <f>C53/$C$50</f>
        <v>0.47398505715660411</v>
      </c>
      <c r="E53" s="43">
        <f>+'D. Pública Dólares'!E53*'D. Pública Colones'!$E$77</f>
        <v>3616605.2842694009</v>
      </c>
      <c r="F53" s="41">
        <f>E53/E50</f>
        <v>0.48137985574994613</v>
      </c>
      <c r="G53" s="23">
        <f t="shared" si="5"/>
        <v>-6.4332113175058395E-2</v>
      </c>
      <c r="H53" s="58"/>
    </row>
    <row r="54" spans="2:8" x14ac:dyDescent="0.25">
      <c r="B54" s="39"/>
      <c r="C54" s="33"/>
      <c r="D54" s="23"/>
      <c r="E54" s="43"/>
      <c r="F54" s="41"/>
      <c r="G54" s="23"/>
      <c r="H54" s="24"/>
    </row>
    <row r="55" spans="2:8" x14ac:dyDescent="0.25">
      <c r="B55" s="32" t="s">
        <v>15</v>
      </c>
      <c r="C55" s="33">
        <v>0</v>
      </c>
      <c r="D55" s="40">
        <f>+C55/C48</f>
        <v>0</v>
      </c>
      <c r="E55" s="43">
        <f>+E56</f>
        <v>0</v>
      </c>
      <c r="F55" s="40">
        <f>+E55/E48</f>
        <v>0</v>
      </c>
      <c r="G55" s="23">
        <v>0</v>
      </c>
      <c r="H55" s="24"/>
    </row>
    <row r="56" spans="2:8" x14ac:dyDescent="0.25">
      <c r="B56" s="39" t="s">
        <v>23</v>
      </c>
      <c r="C56" s="33">
        <v>0</v>
      </c>
      <c r="D56" s="41"/>
      <c r="E56" s="43">
        <v>0</v>
      </c>
      <c r="F56" s="41"/>
      <c r="G56" s="23"/>
      <c r="H56" s="24"/>
    </row>
    <row r="57" spans="2:8" x14ac:dyDescent="0.25">
      <c r="B57" s="1"/>
      <c r="C57" s="33"/>
      <c r="D57" s="23"/>
      <c r="E57" s="43"/>
      <c r="F57" s="59"/>
      <c r="G57" s="23"/>
      <c r="H57" s="24"/>
    </row>
    <row r="58" spans="2:8" x14ac:dyDescent="0.25">
      <c r="B58" s="31" t="s">
        <v>24</v>
      </c>
      <c r="C58" s="25">
        <f>+C59++C60</f>
        <v>115700.237757111</v>
      </c>
      <c r="D58" s="18">
        <f>+C58/C46</f>
        <v>1.398946381173659E-2</v>
      </c>
      <c r="E58" s="25">
        <f>+E59++E60</f>
        <v>101019.56137136821</v>
      </c>
      <c r="F58" s="18">
        <f>+E58/E46</f>
        <v>1.3267578823949057E-2</v>
      </c>
      <c r="G58" s="18">
        <f t="shared" ref="G58:G60" si="6">+(+E58-C58)/C58</f>
        <v>-0.12688544699935592</v>
      </c>
      <c r="H58" s="24"/>
    </row>
    <row r="59" spans="2:8" x14ac:dyDescent="0.25">
      <c r="B59" s="39" t="s">
        <v>21</v>
      </c>
      <c r="C59" s="43">
        <f>+'D. Pública Dólares'!C59*'D. Pública Dólares'!C77</f>
        <v>1789.5845226000001</v>
      </c>
      <c r="D59" s="23">
        <f>+C59/$C$58</f>
        <v>1.5467423034660198E-2</v>
      </c>
      <c r="E59" s="43">
        <f>+'D. Pública Dólares'!E59*'D. Pública Colones'!$E$77</f>
        <v>1237.5923058000001</v>
      </c>
      <c r="F59" s="23">
        <f>+E59/$E$58</f>
        <v>1.2251016426911239E-2</v>
      </c>
      <c r="G59" s="23">
        <f t="shared" si="6"/>
        <v>-0.30844713386213102</v>
      </c>
      <c r="H59" s="24"/>
    </row>
    <row r="60" spans="2:8" x14ac:dyDescent="0.25">
      <c r="B60" s="39" t="s">
        <v>23</v>
      </c>
      <c r="C60" s="43">
        <f>+'D. Pública Dólares'!C60*'D. Pública Dólares'!C77</f>
        <v>113910.653234511</v>
      </c>
      <c r="D60" s="23">
        <f>+C60/$C$58</f>
        <v>0.9845325769653398</v>
      </c>
      <c r="E60" s="43">
        <f>+'D. Pública Dólares'!E60*'D. Pública Colones'!$E$77</f>
        <v>99781.969065568206</v>
      </c>
      <c r="F60" s="23">
        <f>+E60/$E$58</f>
        <v>0.98774898357308871</v>
      </c>
      <c r="G60" s="23">
        <f t="shared" si="6"/>
        <v>-0.12403303613627502</v>
      </c>
      <c r="H60" s="24"/>
    </row>
    <row r="61" spans="2:8" x14ac:dyDescent="0.25">
      <c r="B61" s="1"/>
      <c r="C61" s="33"/>
      <c r="D61" s="23"/>
      <c r="E61" s="43"/>
      <c r="F61" s="59"/>
      <c r="G61" s="23"/>
      <c r="H61" s="24"/>
    </row>
    <row r="62" spans="2:8" x14ac:dyDescent="0.25">
      <c r="B62" s="31" t="s">
        <v>16</v>
      </c>
      <c r="C62" s="25">
        <f>+C63</f>
        <v>0</v>
      </c>
      <c r="D62" s="45">
        <f>+C62/$E$46</f>
        <v>0</v>
      </c>
      <c r="E62" s="29">
        <f>+E63</f>
        <v>0</v>
      </c>
      <c r="F62" s="45">
        <f>+E62/$E$46</f>
        <v>0</v>
      </c>
      <c r="G62" s="18">
        <v>1</v>
      </c>
      <c r="H62" s="24"/>
    </row>
    <row r="63" spans="2:8" x14ac:dyDescent="0.25">
      <c r="B63" s="32" t="s">
        <v>17</v>
      </c>
      <c r="C63" s="43">
        <f>+'D. Pública Dólares'!C63*'D. Pública Dólares'!C77</f>
        <v>0</v>
      </c>
      <c r="D63" s="23">
        <f>+C63/$C$58</f>
        <v>0</v>
      </c>
      <c r="E63" s="43">
        <f>+'D. Pública Dólares'!E63*'D. Pública Colones'!$E$77</f>
        <v>0</v>
      </c>
      <c r="F63" s="23">
        <v>0</v>
      </c>
      <c r="G63" s="23">
        <v>1</v>
      </c>
      <c r="H63" s="24"/>
    </row>
    <row r="64" spans="2:8" x14ac:dyDescent="0.25">
      <c r="B64" s="1"/>
      <c r="C64" s="33"/>
      <c r="D64" s="23"/>
      <c r="E64" s="43"/>
      <c r="F64" s="59"/>
      <c r="G64" s="23"/>
      <c r="H64" s="24"/>
    </row>
    <row r="65" spans="2:8" x14ac:dyDescent="0.25">
      <c r="B65" s="14" t="s">
        <v>25</v>
      </c>
      <c r="C65" s="25">
        <f>SUM(C66:C67)</f>
        <v>355484.10051067523</v>
      </c>
      <c r="D65" s="18">
        <f>C65/C44</f>
        <v>3.7204892023119725E-2</v>
      </c>
      <c r="E65" s="29">
        <f>SUM(E66:E67)</f>
        <v>351030.97329371516</v>
      </c>
      <c r="F65" s="16">
        <f>E65/E44</f>
        <v>3.954219726511126E-2</v>
      </c>
      <c r="G65" s="18">
        <f>+(+E65-C65)/C65</f>
        <v>-1.2526937802739627E-2</v>
      </c>
      <c r="H65" s="24"/>
    </row>
    <row r="66" spans="2:8" x14ac:dyDescent="0.25">
      <c r="B66" s="39" t="s">
        <v>21</v>
      </c>
      <c r="C66" s="33">
        <f>+'D. Pública Dólares'!C66*'D. Pública Dólares'!C77</f>
        <v>0</v>
      </c>
      <c r="D66" s="23">
        <f>C66/C65</f>
        <v>0</v>
      </c>
      <c r="E66" s="43">
        <f>+'D. Pública Dólares'!E66*'D. Pública Colones'!$E$77</f>
        <v>0</v>
      </c>
      <c r="F66" s="23">
        <f>E66/E65</f>
        <v>0</v>
      </c>
      <c r="G66" s="23" t="e">
        <f>+(+E66-C66)/C66</f>
        <v>#DIV/0!</v>
      </c>
      <c r="H66" s="24"/>
    </row>
    <row r="67" spans="2:8" x14ac:dyDescent="0.25">
      <c r="B67" s="39" t="s">
        <v>23</v>
      </c>
      <c r="C67" s="33">
        <f>+'D. Pública Dólares'!C67*'D. Pública Dólares'!$C$77</f>
        <v>355484.10051067523</v>
      </c>
      <c r="D67" s="23">
        <f>C67/C65</f>
        <v>1</v>
      </c>
      <c r="E67" s="43">
        <f>+'D. Pública Dólares'!E67*'D. Pública Colones'!$E$77</f>
        <v>351030.97329371516</v>
      </c>
      <c r="F67" s="23">
        <f>E67/E65</f>
        <v>1</v>
      </c>
      <c r="G67" s="23">
        <f>+(+E67-C67)/C67</f>
        <v>-1.2526937802739627E-2</v>
      </c>
    </row>
    <row r="68" spans="2:8" x14ac:dyDescent="0.25">
      <c r="B68" s="1"/>
      <c r="C68" s="33"/>
      <c r="D68" s="23"/>
      <c r="E68" s="43"/>
      <c r="F68" s="59"/>
      <c r="G68" s="23"/>
    </row>
    <row r="69" spans="2:8" ht="14.4" x14ac:dyDescent="0.25">
      <c r="B69" s="14" t="s">
        <v>43</v>
      </c>
      <c r="C69" s="25">
        <f>SUM(C70:C74)</f>
        <v>928756.62705460016</v>
      </c>
      <c r="D69" s="18">
        <f>C69/C44</f>
        <v>9.7203475417561191E-2</v>
      </c>
      <c r="E69" s="29">
        <f>SUM(E70:E74)</f>
        <v>912329.24441147991</v>
      </c>
      <c r="F69" s="16">
        <f>E69/E44</f>
        <v>0.10277014194717085</v>
      </c>
      <c r="G69" s="18">
        <f>+(+E69-C69)/C69</f>
        <v>-1.7687499786910813E-2</v>
      </c>
      <c r="H69" s="24"/>
    </row>
    <row r="70" spans="2:8" x14ac:dyDescent="0.25">
      <c r="B70" s="39" t="s">
        <v>21</v>
      </c>
      <c r="C70" s="43">
        <f>+'D. Pública Dólares'!C70*'D. Pública Dólares'!C77</f>
        <v>79783.130339262294</v>
      </c>
      <c r="D70" s="23">
        <f>C70/C69</f>
        <v>8.5903161296712841E-2</v>
      </c>
      <c r="E70" s="43">
        <f>+'D. Pública Dólares'!E70*'D. Pública Colones'!$E$77</f>
        <v>72006.67542597343</v>
      </c>
      <c r="F70" s="41">
        <f>E70/E69</f>
        <v>7.8926194536735564E-2</v>
      </c>
      <c r="G70" s="23">
        <f>+(+E70-C70)/C70</f>
        <v>-9.7469914757931875E-2</v>
      </c>
      <c r="H70" s="24"/>
    </row>
    <row r="71" spans="2:8" x14ac:dyDescent="0.25">
      <c r="B71" s="39" t="s">
        <v>22</v>
      </c>
      <c r="C71" s="43">
        <f>+'D. Pública Dólares'!C71*'D. Pública Dólares'!C77</f>
        <v>419280</v>
      </c>
      <c r="D71" s="23">
        <f>C71/C69</f>
        <v>0.4514422700053059</v>
      </c>
      <c r="E71" s="43">
        <f>+'D. Pública Dólares'!E71*'D. Pública Colones'!$E$77</f>
        <v>405936</v>
      </c>
      <c r="F71" s="41">
        <f>E71/E69</f>
        <v>0.44494463209042351</v>
      </c>
      <c r="G71" s="23">
        <f t="shared" ref="G71:G73" si="7">+(+E71-C71)/C71</f>
        <v>-3.1825987406983398E-2</v>
      </c>
      <c r="H71" s="24"/>
    </row>
    <row r="72" spans="2:8" x14ac:dyDescent="0.25">
      <c r="B72" s="39" t="s">
        <v>26</v>
      </c>
      <c r="C72" s="43">
        <f>+'D. Pública Dólares'!C72*'D. Pública Dólares'!C77</f>
        <v>2483.6029102260004</v>
      </c>
      <c r="D72" s="23">
        <f>C72/C69</f>
        <v>2.6741159501626828E-3</v>
      </c>
      <c r="E72" s="43">
        <f>+'D. Pública Dólares'!E72*'D. Pública Colones'!$E$77</f>
        <v>1603.0398635208001</v>
      </c>
      <c r="F72" s="41">
        <f>E72/E69</f>
        <v>1.7570848170661017E-3</v>
      </c>
      <c r="G72" s="23">
        <f t="shared" si="7"/>
        <v>-0.35455065827132237</v>
      </c>
      <c r="H72" s="24"/>
    </row>
    <row r="73" spans="2:8" x14ac:dyDescent="0.25">
      <c r="B73" s="39" t="s">
        <v>23</v>
      </c>
      <c r="C73" s="43">
        <f>+'D. Pública Dólares'!C73*'D. Pública Dólares'!C77</f>
        <v>427209.89380511187</v>
      </c>
      <c r="D73" s="23">
        <f>C73/C69</f>
        <v>0.45998045274781857</v>
      </c>
      <c r="E73" s="43">
        <f>+'D. Pública Dólares'!E73*'D. Pública Colones'!$E$77</f>
        <v>432783.5291219856</v>
      </c>
      <c r="F73" s="41">
        <f>E73/E69</f>
        <v>0.47437208855577473</v>
      </c>
      <c r="G73" s="23">
        <f t="shared" si="7"/>
        <v>1.3046596995284834E-2</v>
      </c>
      <c r="H73" s="24"/>
    </row>
    <row r="74" spans="2:8" x14ac:dyDescent="0.25">
      <c r="B74" s="39" t="s">
        <v>27</v>
      </c>
      <c r="C74" s="43">
        <f>+'D. Pública Dólares'!C74*'D. Pública Dólares'!C77</f>
        <v>0</v>
      </c>
      <c r="D74" s="23">
        <f>C74/C69</f>
        <v>0</v>
      </c>
      <c r="E74" s="43">
        <f>+'D. Pública Dólares'!E74*'D. Pública Colones'!$E$77</f>
        <v>0</v>
      </c>
      <c r="F74" s="41">
        <f>E74/E69</f>
        <v>0</v>
      </c>
      <c r="G74" s="23">
        <v>0</v>
      </c>
      <c r="H74" s="24"/>
    </row>
    <row r="75" spans="2:8" x14ac:dyDescent="0.25">
      <c r="B75" s="13"/>
      <c r="C75" s="33"/>
      <c r="D75" s="59"/>
      <c r="E75" s="43"/>
      <c r="F75" s="59"/>
      <c r="G75" s="60"/>
      <c r="H75" s="24"/>
    </row>
    <row r="76" spans="2:8" x14ac:dyDescent="0.25">
      <c r="B76" s="13"/>
      <c r="C76" s="29"/>
      <c r="D76" s="59"/>
      <c r="E76" s="43"/>
      <c r="F76" s="59"/>
      <c r="G76" s="60"/>
      <c r="H76" s="24"/>
    </row>
    <row r="77" spans="2:8" ht="14.4" x14ac:dyDescent="0.25">
      <c r="B77" s="61" t="s">
        <v>44</v>
      </c>
      <c r="C77" s="29">
        <v>524.1</v>
      </c>
      <c r="D77" s="62"/>
      <c r="E77" s="25">
        <v>507.42</v>
      </c>
      <c r="F77" s="62"/>
      <c r="G77" s="60"/>
      <c r="H77" s="24"/>
    </row>
    <row r="78" spans="2:8" x14ac:dyDescent="0.25">
      <c r="B78" s="99"/>
      <c r="C78" s="107"/>
      <c r="D78" s="62"/>
      <c r="E78" s="108" t="s">
        <v>33</v>
      </c>
      <c r="F78" s="62"/>
      <c r="G78" s="76"/>
      <c r="H78" s="24"/>
    </row>
    <row r="79" spans="2:8" x14ac:dyDescent="0.3">
      <c r="B79" s="3" t="s">
        <v>47</v>
      </c>
      <c r="C79" s="77"/>
      <c r="D79" s="77"/>
      <c r="E79" s="108"/>
      <c r="F79" s="62"/>
      <c r="G79" s="76"/>
      <c r="H79" s="24"/>
    </row>
    <row r="80" spans="2:8" x14ac:dyDescent="0.25">
      <c r="B80" s="99"/>
      <c r="C80" s="107"/>
      <c r="D80" s="62"/>
      <c r="E80" s="108"/>
      <c r="F80" s="62"/>
      <c r="G80" s="76"/>
      <c r="H80" s="24"/>
    </row>
    <row r="81" spans="2:9" x14ac:dyDescent="0.25">
      <c r="B81" s="109" t="s">
        <v>28</v>
      </c>
      <c r="C81" s="78"/>
      <c r="D81" s="79"/>
      <c r="E81" s="80"/>
      <c r="F81" s="81"/>
      <c r="G81" s="82"/>
      <c r="H81" s="24"/>
    </row>
    <row r="82" spans="2:9" x14ac:dyDescent="0.25">
      <c r="B82" s="124" t="s">
        <v>29</v>
      </c>
      <c r="C82" s="124"/>
      <c r="D82" s="124"/>
      <c r="E82" s="124"/>
      <c r="F82" s="124"/>
      <c r="G82" s="124"/>
      <c r="H82" s="24"/>
    </row>
    <row r="83" spans="2:9" ht="13.2" customHeight="1" x14ac:dyDescent="0.25">
      <c r="B83" s="124" t="s">
        <v>30</v>
      </c>
      <c r="C83" s="124"/>
      <c r="D83" s="124"/>
      <c r="E83" s="124"/>
      <c r="F83" s="124"/>
      <c r="G83" s="124"/>
      <c r="H83" s="24"/>
    </row>
    <row r="84" spans="2:9" ht="23.4" customHeight="1" x14ac:dyDescent="0.25">
      <c r="B84" s="124" t="s">
        <v>55</v>
      </c>
      <c r="C84" s="124"/>
      <c r="D84" s="124"/>
      <c r="E84" s="124"/>
      <c r="F84" s="124"/>
      <c r="G84" s="124"/>
      <c r="H84" s="24"/>
    </row>
    <row r="85" spans="2:9" x14ac:dyDescent="0.25">
      <c r="B85" s="124" t="s">
        <v>56</v>
      </c>
      <c r="C85" s="124"/>
      <c r="D85" s="124"/>
      <c r="E85" s="124"/>
      <c r="F85" s="124"/>
      <c r="G85" s="124"/>
      <c r="H85" s="24"/>
      <c r="I85" s="87"/>
    </row>
    <row r="86" spans="2:9" x14ac:dyDescent="0.25">
      <c r="B86" s="124" t="s">
        <v>34</v>
      </c>
      <c r="C86" s="124"/>
      <c r="D86" s="124"/>
      <c r="E86" s="124"/>
      <c r="F86" s="124"/>
      <c r="G86" s="124"/>
      <c r="H86" s="24"/>
      <c r="I86" s="87"/>
    </row>
    <row r="87" spans="2:9" ht="13.2" customHeight="1" x14ac:dyDescent="0.25">
      <c r="B87" s="124" t="s">
        <v>37</v>
      </c>
      <c r="C87" s="124"/>
      <c r="D87" s="124"/>
      <c r="E87" s="124"/>
      <c r="F87" s="124"/>
      <c r="G87" s="124"/>
    </row>
    <row r="88" spans="2:9" ht="24.6" customHeight="1" x14ac:dyDescent="0.25">
      <c r="B88" s="124" t="s">
        <v>38</v>
      </c>
      <c r="C88" s="124"/>
      <c r="D88" s="124"/>
      <c r="E88" s="124"/>
      <c r="F88" s="124"/>
      <c r="G88" s="124"/>
    </row>
    <row r="89" spans="2:9" x14ac:dyDescent="0.25">
      <c r="B89" s="124"/>
      <c r="C89" s="124"/>
      <c r="D89" s="124"/>
      <c r="E89" s="124"/>
      <c r="F89" s="124"/>
      <c r="G89" s="124"/>
    </row>
    <row r="90" spans="2:9" x14ac:dyDescent="0.25">
      <c r="B90" s="110"/>
      <c r="C90" s="110"/>
      <c r="D90" s="110"/>
      <c r="E90" s="110"/>
      <c r="F90" s="110"/>
      <c r="G90" s="110"/>
    </row>
    <row r="91" spans="2:9" x14ac:dyDescent="0.3">
      <c r="B91" s="3" t="s">
        <v>46</v>
      </c>
      <c r="C91" s="111"/>
      <c r="D91" s="111"/>
      <c r="E91" s="112"/>
      <c r="F91" s="113"/>
      <c r="G91" s="114"/>
    </row>
    <row r="94" spans="2:9" x14ac:dyDescent="0.25">
      <c r="G94" s="14"/>
    </row>
    <row r="95" spans="2:9" x14ac:dyDescent="0.25">
      <c r="G95" s="32"/>
    </row>
    <row r="96" spans="2:9" x14ac:dyDescent="0.25">
      <c r="G96" s="14"/>
    </row>
  </sheetData>
  <mergeCells count="13">
    <mergeCell ref="J36:K36"/>
    <mergeCell ref="B89:G89"/>
    <mergeCell ref="B82:G82"/>
    <mergeCell ref="B83:G83"/>
    <mergeCell ref="B2:G2"/>
    <mergeCell ref="B4:G4"/>
    <mergeCell ref="B5:G5"/>
    <mergeCell ref="B3:G3"/>
    <mergeCell ref="B87:G87"/>
    <mergeCell ref="B88:G88"/>
    <mergeCell ref="B84:G84"/>
    <mergeCell ref="B86:G86"/>
    <mergeCell ref="B85:G85"/>
  </mergeCells>
  <phoneticPr fontId="2" type="noConversion"/>
  <pageMargins left="0.75" right="0.75" top="0.37" bottom="0.42" header="0" footer="0"/>
  <pageSetup scale="71" orientation="portrait" r:id="rId1"/>
  <headerFooter alignWithMargins="0">
    <oddFooter>&amp;C&amp;1#&amp;"Calibri"&amp;10&amp;K000000Uso Interno</oddFooter>
  </headerFooter>
  <ignoredErrors>
    <ignoredError sqref="D36 E65 D69 D22 F2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P111"/>
  <sheetViews>
    <sheetView showGridLines="0" topLeftCell="B1" zoomScaleNormal="100" workbookViewId="0">
      <pane xSplit="1" ySplit="8" topLeftCell="C9" activePane="bottomRight" state="frozen"/>
      <selection activeCell="B1" sqref="B1"/>
      <selection pane="topRight" activeCell="C1" sqref="C1"/>
      <selection pane="bottomLeft" activeCell="B9" sqref="B9"/>
      <selection pane="bottomRight" activeCell="B86" sqref="B86:G86"/>
    </sheetView>
  </sheetViews>
  <sheetFormatPr baseColWidth="10" defaultColWidth="11.44140625" defaultRowHeight="12.6" x14ac:dyDescent="0.25"/>
  <cols>
    <col min="1" max="1" width="11.44140625" style="3"/>
    <col min="2" max="2" width="41.21875" style="3" customWidth="1"/>
    <col min="3" max="3" width="15.5546875" style="1" bestFit="1" customWidth="1"/>
    <col min="4" max="4" width="12.44140625" style="92" customWidth="1"/>
    <col min="5" max="5" width="18.5546875" style="3" customWidth="1"/>
    <col min="6" max="6" width="12.44140625" style="92" customWidth="1"/>
    <col min="7" max="7" width="13.88671875" style="89" customWidth="1"/>
    <col min="8" max="8" width="14.33203125" style="3" customWidth="1"/>
    <col min="9" max="9" width="21" style="3" customWidth="1"/>
    <col min="10" max="16384" width="11.44140625" style="3"/>
  </cols>
  <sheetData>
    <row r="1" spans="2:11" x14ac:dyDescent="0.25">
      <c r="B1" s="1"/>
      <c r="D1" s="2"/>
      <c r="F1" s="2"/>
      <c r="G1" s="4"/>
    </row>
    <row r="2" spans="2:11" x14ac:dyDescent="0.25">
      <c r="B2" s="127" t="s">
        <v>0</v>
      </c>
      <c r="C2" s="127"/>
      <c r="D2" s="127"/>
      <c r="E2" s="127"/>
      <c r="F2" s="127"/>
      <c r="G2" s="127"/>
    </row>
    <row r="3" spans="2:11" x14ac:dyDescent="0.25">
      <c r="B3" s="125" t="s">
        <v>54</v>
      </c>
      <c r="C3" s="125"/>
      <c r="D3" s="125"/>
      <c r="E3" s="125"/>
      <c r="F3" s="125"/>
      <c r="G3" s="125"/>
    </row>
    <row r="4" spans="2:11" x14ac:dyDescent="0.25">
      <c r="B4" s="125" t="s">
        <v>1</v>
      </c>
      <c r="C4" s="125"/>
      <c r="D4" s="125"/>
      <c r="E4" s="125"/>
      <c r="F4" s="125"/>
      <c r="G4" s="125"/>
    </row>
    <row r="5" spans="2:11" x14ac:dyDescent="0.25">
      <c r="B5" s="126" t="s">
        <v>31</v>
      </c>
      <c r="C5" s="126"/>
      <c r="D5" s="126"/>
      <c r="E5" s="126"/>
      <c r="F5" s="126"/>
      <c r="G5" s="126"/>
    </row>
    <row r="6" spans="2:11" x14ac:dyDescent="0.25">
      <c r="B6" s="63"/>
      <c r="C6" s="19"/>
      <c r="D6" s="8"/>
      <c r="E6" s="9"/>
      <c r="F6" s="8"/>
      <c r="G6" s="4"/>
    </row>
    <row r="7" spans="2:11" s="99" customFormat="1" x14ac:dyDescent="0.25">
      <c r="B7" s="5"/>
      <c r="C7" s="64">
        <f>+'D. Pública Colones'!C7</f>
        <v>45504</v>
      </c>
      <c r="D7" s="65" t="s">
        <v>3</v>
      </c>
      <c r="E7" s="66">
        <f>+'D. Pública Colones'!E7</f>
        <v>45869</v>
      </c>
      <c r="F7" s="65" t="s">
        <v>3</v>
      </c>
      <c r="G7" s="67" t="s">
        <v>4</v>
      </c>
    </row>
    <row r="8" spans="2:11" s="99" customFormat="1" x14ac:dyDescent="0.25">
      <c r="B8" s="14" t="s">
        <v>5</v>
      </c>
      <c r="C8" s="15">
        <f>C10+C44</f>
        <v>67426.20947464637</v>
      </c>
      <c r="D8" s="16">
        <f>+D10+D44</f>
        <v>1</v>
      </c>
      <c r="E8" s="15">
        <f>E10+E44</f>
        <v>70227.852695918235</v>
      </c>
      <c r="F8" s="16">
        <f>+F10+F44</f>
        <v>1</v>
      </c>
      <c r="G8" s="18">
        <f>+(+E8-C8)/C8</f>
        <v>4.1551249033587444E-2</v>
      </c>
      <c r="H8" s="115"/>
      <c r="I8" s="101"/>
      <c r="J8" s="101"/>
      <c r="K8" s="115"/>
    </row>
    <row r="9" spans="2:11" s="99" customFormat="1" x14ac:dyDescent="0.25">
      <c r="B9" s="20"/>
      <c r="C9" s="15"/>
      <c r="D9" s="21"/>
      <c r="E9" s="15"/>
      <c r="F9" s="21"/>
      <c r="G9" s="23"/>
    </row>
    <row r="10" spans="2:11" x14ac:dyDescent="0.25">
      <c r="B10" s="20" t="s">
        <v>6</v>
      </c>
      <c r="C10" s="25">
        <f>C12+C36+C42</f>
        <v>49195.39913689415</v>
      </c>
      <c r="D10" s="16">
        <f>C10/C8</f>
        <v>0.72961834159448968</v>
      </c>
      <c r="E10" s="25">
        <f>E12+E36+E42</f>
        <v>52732.727329346402</v>
      </c>
      <c r="F10" s="16">
        <f>E10/E8</f>
        <v>0.75088053108608466</v>
      </c>
      <c r="G10" s="18">
        <f>+(+E10-C10)/C10</f>
        <v>7.1903638440031045E-2</v>
      </c>
      <c r="I10" s="122"/>
    </row>
    <row r="11" spans="2:11" x14ac:dyDescent="0.25">
      <c r="B11" s="26"/>
      <c r="C11" s="27"/>
      <c r="D11" s="28"/>
      <c r="E11" s="27"/>
      <c r="F11" s="28"/>
      <c r="G11" s="23"/>
    </row>
    <row r="12" spans="2:11" x14ac:dyDescent="0.25">
      <c r="B12" s="14" t="s">
        <v>7</v>
      </c>
      <c r="C12" s="29">
        <f>+C14+C32</f>
        <v>40392.214395316863</v>
      </c>
      <c r="D12" s="18">
        <f>+C12/C10</f>
        <v>0.82105674725636435</v>
      </c>
      <c r="E12" s="30">
        <f>+E14+E32</f>
        <v>43753.228465546126</v>
      </c>
      <c r="F12" s="18">
        <f>+E12/E10</f>
        <v>0.82971677516851905</v>
      </c>
      <c r="G12" s="18">
        <f>+(+E12-C12)/C12</f>
        <v>8.3209453122207233E-2</v>
      </c>
    </row>
    <row r="13" spans="2:11" x14ac:dyDescent="0.25">
      <c r="B13" s="26"/>
      <c r="C13" s="27"/>
      <c r="D13" s="28"/>
      <c r="E13" s="27"/>
      <c r="F13" s="28"/>
      <c r="G13" s="23"/>
    </row>
    <row r="14" spans="2:11" ht="14.4" x14ac:dyDescent="0.25">
      <c r="B14" s="31" t="s">
        <v>39</v>
      </c>
      <c r="C14" s="29">
        <f>+C16+C30</f>
        <v>40225.460517473031</v>
      </c>
      <c r="D14" s="16">
        <f>C14/C12</f>
        <v>0.99587163317633887</v>
      </c>
      <c r="E14" s="29">
        <f>+E16+E30</f>
        <v>43587.39076113308</v>
      </c>
      <c r="F14" s="16">
        <f>E14/E12</f>
        <v>0.99620970359836103</v>
      </c>
      <c r="G14" s="18">
        <f>+(+E14-C14)/C14</f>
        <v>8.3577172278728837E-2</v>
      </c>
    </row>
    <row r="15" spans="2:11" x14ac:dyDescent="0.25">
      <c r="B15" s="31"/>
      <c r="C15" s="25"/>
      <c r="D15" s="18"/>
      <c r="E15" s="25"/>
      <c r="F15" s="18"/>
      <c r="G15" s="18"/>
    </row>
    <row r="16" spans="2:11" x14ac:dyDescent="0.25">
      <c r="B16" s="32" t="s">
        <v>8</v>
      </c>
      <c r="C16" s="68">
        <f>+C17+C26</f>
        <v>40177.976845603102</v>
      </c>
      <c r="D16" s="23">
        <f>+C16/C14</f>
        <v>0.99881956175867015</v>
      </c>
      <c r="E16" s="68">
        <f>+E17+E26</f>
        <v>43572.339694017188</v>
      </c>
      <c r="F16" s="23">
        <f>+E16/E14</f>
        <v>0.99965469217466185</v>
      </c>
      <c r="G16" s="23">
        <f>+(+E16-C16)/C16</f>
        <v>8.4483170007738959E-2</v>
      </c>
    </row>
    <row r="17" spans="2:9" x14ac:dyDescent="0.25">
      <c r="B17" s="34" t="s">
        <v>9</v>
      </c>
      <c r="C17" s="35">
        <f>SUM(C18:C25)</f>
        <v>40086.555790881699</v>
      </c>
      <c r="D17" s="36">
        <f>+C17/$C$16</f>
        <v>0.99772459785437384</v>
      </c>
      <c r="E17" s="35">
        <f>SUM(E18:E25)</f>
        <v>43490.629639123144</v>
      </c>
      <c r="F17" s="37">
        <f>+E17/$E$16</f>
        <v>0.99812472647859063</v>
      </c>
      <c r="G17" s="38">
        <f>+(+E17-C17)/C17</f>
        <v>8.4918092389861893E-2</v>
      </c>
    </row>
    <row r="18" spans="2:9" x14ac:dyDescent="0.25">
      <c r="B18" s="39" t="s">
        <v>10</v>
      </c>
      <c r="C18" s="33">
        <f>+'D. Pública Colones'!C18/'D. Pública Colones'!C77</f>
        <v>2339.8675586051136</v>
      </c>
      <c r="D18" s="23">
        <f>C18/$C$17</f>
        <v>5.8370381601538145E-2</v>
      </c>
      <c r="E18" s="43">
        <f>+'D. Pública Colones'!E18/'D. Pública Dólares'!$E$77</f>
        <v>2416.784098902172</v>
      </c>
      <c r="F18" s="41">
        <f>E18/E14</f>
        <v>5.5446863340515004E-2</v>
      </c>
      <c r="G18" s="23">
        <f>+(+E18-C18)/C18</f>
        <v>3.2872176894880055E-2</v>
      </c>
    </row>
    <row r="19" spans="2:9" x14ac:dyDescent="0.25">
      <c r="B19" s="39" t="s">
        <v>11</v>
      </c>
      <c r="C19" s="33">
        <f>+'D. Pública Colones'!C19/'D. Pública Colones'!C77</f>
        <v>82.585821492673489</v>
      </c>
      <c r="D19" s="23">
        <f t="shared" ref="D19:D21" si="0">C19/$C$17</f>
        <v>2.060187508338117E-3</v>
      </c>
      <c r="E19" s="43">
        <f>+'D. Pública Colones'!E19/'D. Pública Dólares'!$E$77</f>
        <v>184.81976684517755</v>
      </c>
      <c r="F19" s="41">
        <f>E19/E14</f>
        <v>4.24021175890119E-3</v>
      </c>
      <c r="G19" s="23">
        <f>+(+E19-C19)/C19</f>
        <v>1.2379115870582416</v>
      </c>
    </row>
    <row r="20" spans="2:9" x14ac:dyDescent="0.25">
      <c r="B20" s="39" t="s">
        <v>12</v>
      </c>
      <c r="C20" s="33">
        <f>+'D. Pública Colones'!C20/'D. Pública Colones'!C77</f>
        <v>7.3472301999999994</v>
      </c>
      <c r="D20" s="23">
        <f t="shared" si="0"/>
        <v>1.8328414739166092E-4</v>
      </c>
      <c r="E20" s="43">
        <f>+'D. Pública Colones'!E20/'D. Pública Dólares'!$E$77</f>
        <v>0.21301989999999998</v>
      </c>
      <c r="F20" s="41">
        <f>E20/E14</f>
        <v>4.8871909118714683E-6</v>
      </c>
      <c r="G20" s="23">
        <f t="shared" ref="G20:G24" si="1">+(+E20-C20)/C20</f>
        <v>-0.97100677477071562</v>
      </c>
    </row>
    <row r="21" spans="2:9" x14ac:dyDescent="0.25">
      <c r="B21" s="39" t="s">
        <v>13</v>
      </c>
      <c r="C21" s="33">
        <f>+'D. Pública Colones'!C21/'D. Pública Colones'!C77</f>
        <v>4506.9234762933265</v>
      </c>
      <c r="D21" s="23">
        <f t="shared" si="0"/>
        <v>0.11242980064948596</v>
      </c>
      <c r="E21" s="43">
        <f>+'D. Pública Colones'!E21/'D. Pública Dólares'!$E$77</f>
        <v>5336.4788829388817</v>
      </c>
      <c r="F21" s="41">
        <f>E21/E14</f>
        <v>0.12243171223952744</v>
      </c>
      <c r="G21" s="23">
        <f t="shared" si="1"/>
        <v>0.1840624565757692</v>
      </c>
    </row>
    <row r="22" spans="2:9" x14ac:dyDescent="0.25">
      <c r="B22" s="39" t="s">
        <v>48</v>
      </c>
      <c r="C22" s="33">
        <v>0</v>
      </c>
      <c r="D22" s="23">
        <f>C22/C14</f>
        <v>0</v>
      </c>
      <c r="E22" s="43">
        <f>+'D. Pública Colones'!E22/'D. Pública Dólares'!$E$77</f>
        <v>0</v>
      </c>
      <c r="F22" s="41">
        <f>E22/E14</f>
        <v>0</v>
      </c>
      <c r="G22" s="23">
        <v>0</v>
      </c>
    </row>
    <row r="23" spans="2:9" x14ac:dyDescent="0.25">
      <c r="B23" s="39" t="s">
        <v>49</v>
      </c>
      <c r="C23" s="33">
        <f>+'D. Pública Colones'!C23/'D. Pública Colones'!C77</f>
        <v>2232.3368631940471</v>
      </c>
      <c r="D23" s="23">
        <f t="shared" ref="D23:D25" si="2">C23/$C$17</f>
        <v>5.5687918783529571E-2</v>
      </c>
      <c r="E23" s="43">
        <f>+'D. Pública Colones'!E23/'D. Pública Dólares'!$E$77</f>
        <v>2104.8959441882466</v>
      </c>
      <c r="F23" s="41">
        <f>E23/E14</f>
        <v>4.829139591593045E-2</v>
      </c>
      <c r="G23" s="23">
        <f t="shared" si="1"/>
        <v>-5.7088569878050055E-2</v>
      </c>
    </row>
    <row r="24" spans="2:9" x14ac:dyDescent="0.25">
      <c r="B24" s="39" t="s">
        <v>50</v>
      </c>
      <c r="C24" s="33">
        <f>+'D. Pública Colones'!C24/'D. Pública Colones'!C77</f>
        <v>6026.0895259900008</v>
      </c>
      <c r="D24" s="23">
        <f t="shared" si="2"/>
        <v>0.1503269464562163</v>
      </c>
      <c r="E24" s="43">
        <f>+'D. Pública Colones'!E24/'D. Pública Dólares'!$E$77</f>
        <v>6093.7426808800001</v>
      </c>
      <c r="F24" s="41">
        <f>E24/E14</f>
        <v>0.13980517242417265</v>
      </c>
      <c r="G24" s="23">
        <f t="shared" si="1"/>
        <v>1.1226709227969006E-2</v>
      </c>
    </row>
    <row r="25" spans="2:9" x14ac:dyDescent="0.25">
      <c r="B25" s="39" t="s">
        <v>51</v>
      </c>
      <c r="C25" s="33">
        <f>+'D. Pública Colones'!C25/'D. Pública Colones'!C77</f>
        <v>24891.405315106542</v>
      </c>
      <c r="D25" s="23">
        <f t="shared" si="2"/>
        <v>0.62094148085350032</v>
      </c>
      <c r="E25" s="43">
        <f>+'D. Pública Colones'!E25/'D. Pública Dólares'!$E$77</f>
        <v>27353.695245468662</v>
      </c>
      <c r="F25" s="41">
        <f>E25/E14</f>
        <v>0.62755982332991533</v>
      </c>
      <c r="G25" s="23">
        <f>+(+E25-C25)/C25</f>
        <v>9.8921290268322498E-2</v>
      </c>
    </row>
    <row r="26" spans="2:9" x14ac:dyDescent="0.25">
      <c r="B26" s="34" t="s">
        <v>14</v>
      </c>
      <c r="C26" s="35">
        <f>SUM(C27:C28)</f>
        <v>91.421054721404062</v>
      </c>
      <c r="D26" s="36">
        <f>+C26/$C$16</f>
        <v>2.2754021456261745E-3</v>
      </c>
      <c r="E26" s="35">
        <f>SUM(E27:E28)</f>
        <v>81.710054894044987</v>
      </c>
      <c r="F26" s="37">
        <f>+E26/$E$14</f>
        <v>1.8746259747877802E-3</v>
      </c>
      <c r="G26" s="38">
        <f t="shared" ref="G26" si="3">+(+E26-C26)/C26</f>
        <v>-0.10622279361086255</v>
      </c>
    </row>
    <row r="27" spans="2:9" x14ac:dyDescent="0.25">
      <c r="B27" s="39" t="s">
        <v>52</v>
      </c>
      <c r="C27" s="33">
        <f>+'D. Pública Colones'!C27/'D. Pública Colones'!C77</f>
        <v>1.1543498744514333</v>
      </c>
      <c r="D27" s="23">
        <f>C27/C26</f>
        <v>1.2626739846408377E-2</v>
      </c>
      <c r="E27" s="43">
        <f>+'D. Pública Colones'!E27/'D. Pública Dólares'!$E$77</f>
        <v>1.0978618670923499</v>
      </c>
      <c r="F27" s="23">
        <f>E27/E26</f>
        <v>1.343606816218602E-2</v>
      </c>
      <c r="G27" s="23">
        <f>+(+E27-C27)/C27</f>
        <v>-4.8934910124997844E-2</v>
      </c>
    </row>
    <row r="28" spans="2:9" x14ac:dyDescent="0.25">
      <c r="B28" s="39" t="s">
        <v>53</v>
      </c>
      <c r="C28" s="33">
        <f>+'D. Pública Colones'!C28/'D. Pública Colones'!C77</f>
        <v>90.266704846952635</v>
      </c>
      <c r="D28" s="23">
        <f>C28/C26</f>
        <v>0.98737326015359173</v>
      </c>
      <c r="E28" s="43">
        <f>+'D. Pública Colones'!E28/'D. Pública Dólares'!$E$77</f>
        <v>80.612193026952639</v>
      </c>
      <c r="F28" s="23">
        <f>E28/E26</f>
        <v>0.98656393183781399</v>
      </c>
      <c r="G28" s="23">
        <f>+(+E28-C28)/C28</f>
        <v>-0.10695540328373833</v>
      </c>
    </row>
    <row r="29" spans="2:9" x14ac:dyDescent="0.25">
      <c r="B29" s="39"/>
      <c r="C29" s="33"/>
      <c r="D29" s="23"/>
      <c r="E29" s="43"/>
      <c r="F29" s="23"/>
      <c r="G29" s="23"/>
    </row>
    <row r="30" spans="2:9" x14ac:dyDescent="0.25">
      <c r="B30" s="32" t="s">
        <v>15</v>
      </c>
      <c r="C30" s="33">
        <f>+'D. Pública Colones'!C30/'D. Pública Colones'!C77</f>
        <v>47.483671869927491</v>
      </c>
      <c r="D30" s="69">
        <f>C30/C14</f>
        <v>1.1804382413298079E-3</v>
      </c>
      <c r="E30" s="33">
        <f>+'D. Pública Colones'!E30/'D. Pública Dólares'!$E$77</f>
        <v>15.05106711589019</v>
      </c>
      <c r="F30" s="69">
        <f>E30/E14</f>
        <v>3.4530782533813062E-4</v>
      </c>
      <c r="G30" s="23">
        <f>+(+E30-C30)/C30</f>
        <v>-0.68302646945417922</v>
      </c>
    </row>
    <row r="31" spans="2:9" x14ac:dyDescent="0.25">
      <c r="B31" s="32"/>
      <c r="C31" s="33"/>
      <c r="D31" s="23"/>
      <c r="E31" s="43"/>
      <c r="F31" s="23"/>
      <c r="G31" s="23"/>
      <c r="H31" s="102"/>
      <c r="I31" s="102"/>
    </row>
    <row r="32" spans="2:9" x14ac:dyDescent="0.25">
      <c r="B32" s="31" t="s">
        <v>16</v>
      </c>
      <c r="C32" s="29">
        <f>+C33+C34</f>
        <v>166.75387784382937</v>
      </c>
      <c r="D32" s="45">
        <f>+C32/$C$12</f>
        <v>4.1283668236610244E-3</v>
      </c>
      <c r="E32" s="29">
        <f>+E33+E34</f>
        <v>165.83770441304637</v>
      </c>
      <c r="F32" s="45">
        <f>+E32/$E$10</f>
        <v>3.1448725073007114E-3</v>
      </c>
      <c r="G32" s="18">
        <f>+(+E32-C32)/C32</f>
        <v>-5.4941656687650274E-3</v>
      </c>
    </row>
    <row r="33" spans="2:10" x14ac:dyDescent="0.25">
      <c r="B33" s="32" t="s">
        <v>17</v>
      </c>
      <c r="C33" s="33">
        <f>+'D. Pública Colones'!C33/'D. Pública Colones'!C77</f>
        <v>161.48889610904592</v>
      </c>
      <c r="D33" s="70">
        <f>+C33/$C$32</f>
        <v>0.96842663089541892</v>
      </c>
      <c r="E33" s="33">
        <f>+'D. Pública Colones'!E33/'D. Pública Dólares'!E77</f>
        <v>160.78579030735483</v>
      </c>
      <c r="F33" s="70">
        <f>+E33/$E$32</f>
        <v>0.96953699929957482</v>
      </c>
      <c r="G33" s="23">
        <f>+(+E33-C33)/C33</f>
        <v>-4.3538956462760145E-3</v>
      </c>
    </row>
    <row r="34" spans="2:10" x14ac:dyDescent="0.25">
      <c r="B34" s="32" t="s">
        <v>45</v>
      </c>
      <c r="C34" s="33">
        <f>+'D. Pública Colones'!C34/'D. Pública Colones'!C77</f>
        <v>5.2649817347834391</v>
      </c>
      <c r="D34" s="70">
        <f>+C34/C32</f>
        <v>3.1573369104581014E-2</v>
      </c>
      <c r="E34" s="33">
        <f>+'D. Pública Colones'!E34/'D. Pública Colones'!E77</f>
        <v>5.0519141056915382</v>
      </c>
      <c r="F34" s="70">
        <f>+E34/E32</f>
        <v>3.0463000700425198E-2</v>
      </c>
      <c r="G34" s="23">
        <v>1</v>
      </c>
    </row>
    <row r="35" spans="2:10" x14ac:dyDescent="0.25">
      <c r="B35" s="46"/>
      <c r="C35" s="25"/>
      <c r="D35" s="18"/>
      <c r="E35" s="29"/>
      <c r="F35" s="47"/>
      <c r="G35" s="23"/>
    </row>
    <row r="36" spans="2:10" ht="14.4" x14ac:dyDescent="0.25">
      <c r="B36" s="14" t="s">
        <v>40</v>
      </c>
      <c r="C36" s="25">
        <f>SUM(C37:C39)</f>
        <v>5600.3944854848878</v>
      </c>
      <c r="D36" s="45">
        <f>C36/C10</f>
        <v>0.11383980176481311</v>
      </c>
      <c r="E36" s="29">
        <f>SUM(E37:E39)</f>
        <v>6135.7638546694843</v>
      </c>
      <c r="F36" s="48">
        <f>+E36/E10</f>
        <v>0.11635589823276327</v>
      </c>
      <c r="G36" s="18">
        <f>+(+E36-C36)/C36</f>
        <v>9.5594938994416873E-2</v>
      </c>
    </row>
    <row r="37" spans="2:10" x14ac:dyDescent="0.25">
      <c r="B37" s="39" t="s">
        <v>18</v>
      </c>
      <c r="C37" s="33">
        <f>+'D. Pública Colones'!C37/'D. Pública Colones'!C77</f>
        <v>5382.3373036863195</v>
      </c>
      <c r="D37" s="40">
        <f>C37/C36</f>
        <v>0.96106396033998509</v>
      </c>
      <c r="E37" s="43">
        <f>+'D. Pública Colones'!E37/'D. Pública Dólares'!$E$77</f>
        <v>6093.4822496117613</v>
      </c>
      <c r="F37" s="41">
        <f>E37/E36</f>
        <v>0.9931089908185522</v>
      </c>
      <c r="G37" s="23">
        <f>+(+E37-C37)/C37</f>
        <v>0.13212567436797101</v>
      </c>
      <c r="H37" s="102"/>
    </row>
    <row r="38" spans="2:10" x14ac:dyDescent="0.25">
      <c r="B38" s="39" t="s">
        <v>35</v>
      </c>
      <c r="C38" s="33">
        <f>+'D. Pública Colones'!C38/'D. Pública Colones'!C77</f>
        <v>14.329000000000001</v>
      </c>
      <c r="D38" s="40">
        <v>0</v>
      </c>
      <c r="E38" s="43">
        <f>+'D. Pública Colones'!E38/'D. Pública Dólares'!$E$77</f>
        <v>3.4499999999999997</v>
      </c>
      <c r="F38" s="41">
        <f>E38/E36</f>
        <v>5.6227718043197754E-4</v>
      </c>
      <c r="G38" s="23">
        <v>1</v>
      </c>
    </row>
    <row r="39" spans="2:10" ht="14.4" x14ac:dyDescent="0.25">
      <c r="B39" s="39" t="s">
        <v>41</v>
      </c>
      <c r="C39" s="33">
        <f>+'D. Pública Colones'!C39/'D. Pública Colones'!C77</f>
        <v>203.72818179856898</v>
      </c>
      <c r="D39" s="40">
        <f>C39/C36</f>
        <v>3.6377469895485404E-2</v>
      </c>
      <c r="E39" s="43">
        <f>+'D. Pública Colones'!E39/'D. Pública Dólares'!$E$77</f>
        <v>38.83160505772338</v>
      </c>
      <c r="F39" s="41">
        <f>E39/E36</f>
        <v>6.3287320010158906E-3</v>
      </c>
      <c r="G39" s="23">
        <f>+(+E39-C39)/C39</f>
        <v>-0.80939502470935942</v>
      </c>
    </row>
    <row r="40" spans="2:10" ht="14.4" x14ac:dyDescent="0.25">
      <c r="B40" s="39" t="s">
        <v>42</v>
      </c>
      <c r="C40" s="33">
        <f>+'D. Pública Colones'!C40/'D. Pública Dólares'!$C$77</f>
        <v>0</v>
      </c>
      <c r="D40" s="40">
        <f>C40/C37</f>
        <v>0</v>
      </c>
      <c r="E40" s="43">
        <f>+'D. Pública Colones'!E40/'D. Pública Dólares'!$E$77</f>
        <v>0</v>
      </c>
      <c r="F40" s="41">
        <f>E40/E36</f>
        <v>0</v>
      </c>
      <c r="G40" s="23"/>
    </row>
    <row r="41" spans="2:10" x14ac:dyDescent="0.25">
      <c r="B41" s="39"/>
      <c r="C41" s="33"/>
      <c r="D41" s="40"/>
      <c r="E41" s="43"/>
      <c r="F41" s="41"/>
      <c r="G41" s="23"/>
    </row>
    <row r="42" spans="2:10" x14ac:dyDescent="0.25">
      <c r="B42" s="14" t="s">
        <v>19</v>
      </c>
      <c r="C42" s="25">
        <f>+'D. Pública Colones'!C42/'D. Pública Dólares'!$C$77</f>
        <v>3202.7902560923944</v>
      </c>
      <c r="D42" s="45">
        <f>+C42/$C$10</f>
        <v>6.5103450978822489E-2</v>
      </c>
      <c r="E42" s="25">
        <f>+'D. Pública Colones'!E42/'D. Pública Dólares'!$E$77</f>
        <v>2843.7350091307876</v>
      </c>
      <c r="F42" s="45">
        <f>+E42/$E$10</f>
        <v>5.3927326598717656E-2</v>
      </c>
      <c r="G42" s="18">
        <f>+(+E42-C42)/C42</f>
        <v>-0.11210701240226602</v>
      </c>
    </row>
    <row r="43" spans="2:10" x14ac:dyDescent="0.3">
      <c r="B43" s="54"/>
      <c r="C43" s="71"/>
      <c r="D43" s="56"/>
      <c r="E43" s="55"/>
      <c r="F43" s="57"/>
      <c r="G43" s="23"/>
    </row>
    <row r="44" spans="2:10" x14ac:dyDescent="0.25">
      <c r="B44" s="20" t="s">
        <v>20</v>
      </c>
      <c r="C44" s="25">
        <f>C69+C65+C46</f>
        <v>18230.810337752217</v>
      </c>
      <c r="D44" s="18">
        <f>+C44/C8</f>
        <v>0.27038165840551032</v>
      </c>
      <c r="E44" s="25">
        <f>E69+E65+E46</f>
        <v>17495.125366571832</v>
      </c>
      <c r="F44" s="16">
        <f>E44/E8</f>
        <v>0.2491194689139154</v>
      </c>
      <c r="G44" s="18">
        <f>+(+E44-C44)/C44</f>
        <v>-4.0353936964443851E-2</v>
      </c>
      <c r="H44" s="108"/>
      <c r="I44" s="102"/>
      <c r="J44" s="102"/>
    </row>
    <row r="45" spans="2:10" x14ac:dyDescent="0.25">
      <c r="B45" s="26"/>
      <c r="C45" s="25"/>
      <c r="D45" s="18"/>
      <c r="E45" s="29"/>
      <c r="F45" s="16"/>
      <c r="G45" s="18"/>
      <c r="H45" s="108"/>
      <c r="I45" s="117"/>
      <c r="J45" s="102"/>
    </row>
    <row r="46" spans="2:10" x14ac:dyDescent="0.25">
      <c r="B46" s="14" t="s">
        <v>7</v>
      </c>
      <c r="C46" s="25">
        <f>+C48+C58+C62</f>
        <v>15780.436883134253</v>
      </c>
      <c r="D46" s="18">
        <f>+C46/C44</f>
        <v>0.86559163255931915</v>
      </c>
      <c r="E46" s="25">
        <f>+E48+E58+E62</f>
        <v>15005.35315084286</v>
      </c>
      <c r="F46" s="18">
        <f>+E46/E44</f>
        <v>0.85768766078771785</v>
      </c>
      <c r="G46" s="18">
        <f>+(+E46-C46)/C46</f>
        <v>-4.911674740258825E-2</v>
      </c>
      <c r="H46" s="108"/>
    </row>
    <row r="47" spans="2:10" x14ac:dyDescent="0.25">
      <c r="B47" s="26"/>
      <c r="C47" s="25"/>
      <c r="D47" s="18"/>
      <c r="E47" s="25"/>
      <c r="F47" s="16"/>
      <c r="G47" s="18"/>
      <c r="H47" s="108"/>
    </row>
    <row r="48" spans="2:10" ht="14.4" x14ac:dyDescent="0.25">
      <c r="B48" s="31" t="s">
        <v>39</v>
      </c>
      <c r="C48" s="25">
        <f>+C50+C55</f>
        <v>15559.677032424253</v>
      </c>
      <c r="D48" s="18">
        <f>+C48/C46</f>
        <v>0.98601053618826351</v>
      </c>
      <c r="E48" s="25">
        <f>+E50+E55</f>
        <v>14806.268445132861</v>
      </c>
      <c r="F48" s="18">
        <f>+E48/E46</f>
        <v>0.98673242117605098</v>
      </c>
      <c r="G48" s="18">
        <f>+(+E48-C48)/C48</f>
        <v>-4.842058004940538E-2</v>
      </c>
      <c r="H48" s="108"/>
    </row>
    <row r="49" spans="2:9" x14ac:dyDescent="0.25">
      <c r="B49" s="31"/>
      <c r="C49" s="25"/>
      <c r="D49" s="18"/>
      <c r="E49" s="25"/>
      <c r="F49" s="16"/>
      <c r="G49" s="18"/>
      <c r="H49" s="108"/>
    </row>
    <row r="50" spans="2:9" x14ac:dyDescent="0.25">
      <c r="B50" s="32" t="s">
        <v>8</v>
      </c>
      <c r="C50" s="33">
        <f>+C51+C52+C53</f>
        <v>15559.677032424253</v>
      </c>
      <c r="D50" s="23">
        <f>C50/C48</f>
        <v>1</v>
      </c>
      <c r="E50" s="33">
        <f>SUM(E51:E53)</f>
        <v>14806.268445132861</v>
      </c>
      <c r="F50" s="23">
        <f>E50/E48</f>
        <v>1</v>
      </c>
      <c r="G50" s="23">
        <f>+(+E50-C50)/C50</f>
        <v>-4.842058004940538E-2</v>
      </c>
      <c r="H50" s="108"/>
      <c r="I50" s="91"/>
    </row>
    <row r="51" spans="2:9" x14ac:dyDescent="0.3">
      <c r="B51" s="39" t="s">
        <v>21</v>
      </c>
      <c r="C51" s="87">
        <v>684.62262487234409</v>
      </c>
      <c r="D51" s="40">
        <f>C51/C50</f>
        <v>4.3999796618251368E-2</v>
      </c>
      <c r="E51" s="72">
        <v>678.82907681982397</v>
      </c>
      <c r="F51" s="41">
        <f>E51/E50</f>
        <v>4.584741113774482E-2</v>
      </c>
      <c r="G51" s="23">
        <f>+(+E51-C51)/C51</f>
        <v>-8.4623964240159288E-3</v>
      </c>
      <c r="H51" s="108"/>
      <c r="I51" s="91"/>
    </row>
    <row r="52" spans="2:9" x14ac:dyDescent="0.3">
      <c r="B52" s="39" t="s">
        <v>22</v>
      </c>
      <c r="C52" s="87">
        <v>7500</v>
      </c>
      <c r="D52" s="40">
        <f>C52/C50</f>
        <v>0.48201514622514458</v>
      </c>
      <c r="E52" s="72">
        <v>7000</v>
      </c>
      <c r="F52" s="41">
        <f>E52/E50</f>
        <v>0.472772733112309</v>
      </c>
      <c r="G52" s="23">
        <f t="shared" ref="G52:G53" si="4">+(+E52-C52)/C52</f>
        <v>-6.6666666666666666E-2</v>
      </c>
      <c r="H52" s="75"/>
      <c r="I52" s="102"/>
    </row>
    <row r="53" spans="2:9" x14ac:dyDescent="0.3">
      <c r="B53" s="39" t="s">
        <v>23</v>
      </c>
      <c r="C53" s="87">
        <v>7375.0544075519101</v>
      </c>
      <c r="D53" s="40">
        <f>C53/C50</f>
        <v>0.47398505715660411</v>
      </c>
      <c r="E53" s="72">
        <v>7127.4393683130356</v>
      </c>
      <c r="F53" s="41">
        <f>E53/E50</f>
        <v>0.48137985574994613</v>
      </c>
      <c r="G53" s="23">
        <f t="shared" si="4"/>
        <v>-3.3574672884490397E-2</v>
      </c>
    </row>
    <row r="54" spans="2:9" x14ac:dyDescent="0.25">
      <c r="B54" s="1"/>
      <c r="C54" s="33"/>
      <c r="D54" s="40"/>
      <c r="E54" s="33"/>
      <c r="F54" s="41"/>
      <c r="G54" s="23"/>
      <c r="H54" s="58"/>
    </row>
    <row r="55" spans="2:9" x14ac:dyDescent="0.25">
      <c r="B55" s="32" t="s">
        <v>15</v>
      </c>
      <c r="C55" s="33">
        <v>0</v>
      </c>
      <c r="D55" s="40">
        <f>+C55/C48</f>
        <v>0</v>
      </c>
      <c r="E55" s="33">
        <v>0</v>
      </c>
      <c r="F55" s="40">
        <f>+E55/E48</f>
        <v>0</v>
      </c>
      <c r="G55" s="23">
        <v>0</v>
      </c>
    </row>
    <row r="56" spans="2:9" x14ac:dyDescent="0.25">
      <c r="B56" s="39" t="s">
        <v>23</v>
      </c>
      <c r="C56" s="73">
        <v>0</v>
      </c>
      <c r="D56" s="41">
        <v>0</v>
      </c>
      <c r="E56" s="33">
        <v>0</v>
      </c>
      <c r="F56" s="41">
        <v>0</v>
      </c>
      <c r="G56" s="23">
        <v>0</v>
      </c>
    </row>
    <row r="57" spans="2:9" x14ac:dyDescent="0.25">
      <c r="B57" s="1"/>
      <c r="C57" s="33"/>
      <c r="D57" s="40"/>
      <c r="E57" s="33"/>
      <c r="F57" s="41"/>
      <c r="G57" s="23"/>
    </row>
    <row r="58" spans="2:9" x14ac:dyDescent="0.25">
      <c r="B58" s="31" t="s">
        <v>24</v>
      </c>
      <c r="C58" s="25">
        <f>+C59+C60</f>
        <v>220.75985071000002</v>
      </c>
      <c r="D58" s="45">
        <f>+C58/C46</f>
        <v>1.3989463811736593E-2</v>
      </c>
      <c r="E58" s="25">
        <f>+E59+E60</f>
        <v>199.08470571000001</v>
      </c>
      <c r="F58" s="45">
        <f>+E58/E46</f>
        <v>1.3267578823949059E-2</v>
      </c>
      <c r="G58" s="23">
        <f>+(+E58-C58)/C58</f>
        <v>-9.8184270963624865E-2</v>
      </c>
    </row>
    <row r="59" spans="2:9" x14ac:dyDescent="0.25">
      <c r="B59" s="39" t="s">
        <v>21</v>
      </c>
      <c r="C59" s="87">
        <v>3.4145859999999999</v>
      </c>
      <c r="D59" s="41">
        <f>+C59/$E$58</f>
        <v>1.7151422997675737E-2</v>
      </c>
      <c r="E59" s="50">
        <v>2.43899</v>
      </c>
      <c r="F59" s="41">
        <f>+E59/$E$58</f>
        <v>1.2251016426911239E-2</v>
      </c>
      <c r="G59" s="23">
        <f t="shared" ref="G59:G60" si="5">+(+E59-C59)/C59</f>
        <v>-0.2857142857142857</v>
      </c>
    </row>
    <row r="60" spans="2:9" x14ac:dyDescent="0.25">
      <c r="B60" s="39" t="s">
        <v>23</v>
      </c>
      <c r="C60" s="87">
        <v>217.34526471000001</v>
      </c>
      <c r="D60" s="41">
        <f>+C60/$E$58</f>
        <v>1.0917225606802741</v>
      </c>
      <c r="E60" s="50">
        <v>196.64571571000002</v>
      </c>
      <c r="F60" s="41">
        <f>+E60/$E$58</f>
        <v>0.98774898357308882</v>
      </c>
      <c r="G60" s="23">
        <f t="shared" si="5"/>
        <v>-9.5238095146075702E-2</v>
      </c>
      <c r="H60" s="102"/>
      <c r="I60" s="102"/>
    </row>
    <row r="61" spans="2:9" x14ac:dyDescent="0.25">
      <c r="B61" s="1"/>
      <c r="C61" s="33"/>
      <c r="D61" s="40"/>
      <c r="E61" s="33"/>
      <c r="F61" s="41"/>
      <c r="G61" s="23"/>
    </row>
    <row r="62" spans="2:9" x14ac:dyDescent="0.25">
      <c r="B62" s="31" t="s">
        <v>16</v>
      </c>
      <c r="C62" s="29">
        <f>+C63</f>
        <v>0</v>
      </c>
      <c r="D62" s="45">
        <f>+C62/$E$46</f>
        <v>0</v>
      </c>
      <c r="E62" s="29">
        <f>+E63</f>
        <v>0</v>
      </c>
      <c r="F62" s="45">
        <f>+E62/$E$46</f>
        <v>0</v>
      </c>
      <c r="G62" s="18">
        <v>1</v>
      </c>
    </row>
    <row r="63" spans="2:9" x14ac:dyDescent="0.25">
      <c r="B63" s="32" t="s">
        <v>17</v>
      </c>
      <c r="C63" s="33">
        <v>0</v>
      </c>
      <c r="D63" s="40">
        <v>0</v>
      </c>
      <c r="E63" s="33">
        <v>0</v>
      </c>
      <c r="F63" s="41">
        <v>0</v>
      </c>
      <c r="G63" s="23">
        <v>1</v>
      </c>
    </row>
    <row r="64" spans="2:9" x14ac:dyDescent="0.25">
      <c r="B64" s="1"/>
      <c r="C64" s="33"/>
      <c r="D64" s="40"/>
      <c r="E64" s="33"/>
      <c r="F64" s="41"/>
      <c r="G64" s="23"/>
    </row>
    <row r="65" spans="2:7" x14ac:dyDescent="0.25">
      <c r="B65" s="14" t="s">
        <v>32</v>
      </c>
      <c r="C65" s="25">
        <f>SUM(C66:C67)</f>
        <v>678.27533011004618</v>
      </c>
      <c r="D65" s="45">
        <f>C65/C44</f>
        <v>3.7204892023119732E-2</v>
      </c>
      <c r="E65" s="25">
        <f>SUM(E66:E67)</f>
        <v>691.79569842283536</v>
      </c>
      <c r="F65" s="45">
        <f>E65/E44</f>
        <v>3.954219726511126E-2</v>
      </c>
      <c r="G65" s="18">
        <f>+(+E65-C65)/C65</f>
        <v>1.9933451376737486E-2</v>
      </c>
    </row>
    <row r="66" spans="2:7" x14ac:dyDescent="0.3">
      <c r="B66" s="39" t="s">
        <v>21</v>
      </c>
      <c r="C66" s="87">
        <v>0</v>
      </c>
      <c r="D66" s="40">
        <f>C66/C65</f>
        <v>0</v>
      </c>
      <c r="E66" s="116">
        <v>0</v>
      </c>
      <c r="F66" s="41">
        <f>E66/E65</f>
        <v>0</v>
      </c>
      <c r="G66" s="23" t="e">
        <f>+(+E66-C66)/C66</f>
        <v>#DIV/0!</v>
      </c>
    </row>
    <row r="67" spans="2:7" x14ac:dyDescent="0.25">
      <c r="B67" s="39" t="s">
        <v>23</v>
      </c>
      <c r="C67" s="87">
        <v>678.27533011004618</v>
      </c>
      <c r="D67" s="40">
        <f>C67/C65</f>
        <v>1</v>
      </c>
      <c r="E67" s="87">
        <v>691.79569842283536</v>
      </c>
      <c r="F67" s="41">
        <f>E67/E65</f>
        <v>1</v>
      </c>
      <c r="G67" s="23">
        <f>+(+E67-C67)/C67</f>
        <v>1.9933451376737486E-2</v>
      </c>
    </row>
    <row r="68" spans="2:7" x14ac:dyDescent="0.25">
      <c r="B68" s="1"/>
      <c r="C68" s="33"/>
      <c r="D68" s="40"/>
      <c r="E68" s="33"/>
      <c r="F68" s="59"/>
      <c r="G68" s="23"/>
    </row>
    <row r="69" spans="2:7" ht="14.4" x14ac:dyDescent="0.25">
      <c r="B69" s="14" t="s">
        <v>43</v>
      </c>
      <c r="C69" s="25">
        <f>SUM(C70:C74)</f>
        <v>1772.0981245079188</v>
      </c>
      <c r="D69" s="45">
        <f>C69/C44</f>
        <v>9.7203475417561233E-2</v>
      </c>
      <c r="E69" s="25">
        <f>SUM(E70:E74)</f>
        <v>1797.9765173061367</v>
      </c>
      <c r="F69" s="45">
        <f>E69/E44</f>
        <v>0.10277014194717085</v>
      </c>
      <c r="G69" s="18">
        <f>+(+E69-C69)/C69</f>
        <v>1.4603250486145546E-2</v>
      </c>
    </row>
    <row r="70" spans="2:7" x14ac:dyDescent="0.25">
      <c r="B70" s="39" t="s">
        <v>21</v>
      </c>
      <c r="C70" s="87">
        <v>152.22883102320606</v>
      </c>
      <c r="D70" s="40">
        <f>C70/C69</f>
        <v>8.5903161296712841E-2</v>
      </c>
      <c r="E70" s="87">
        <v>141.90744437738644</v>
      </c>
      <c r="F70" s="23">
        <f>E70/E69</f>
        <v>7.8926194536735564E-2</v>
      </c>
      <c r="G70" s="23">
        <f>+(+E70-C70)/C70</f>
        <v>-6.7801786142903525E-2</v>
      </c>
    </row>
    <row r="71" spans="2:7" x14ac:dyDescent="0.25">
      <c r="B71" s="39" t="s">
        <v>22</v>
      </c>
      <c r="C71" s="87">
        <v>800</v>
      </c>
      <c r="D71" s="40">
        <f>C71/C69</f>
        <v>0.45144227000530585</v>
      </c>
      <c r="E71" s="87">
        <v>800</v>
      </c>
      <c r="F71" s="23">
        <f>E71/E69</f>
        <v>0.44494463209042351</v>
      </c>
      <c r="G71" s="23">
        <f t="shared" ref="G71:G73" si="6">+(+E71-C71)/C71</f>
        <v>0</v>
      </c>
    </row>
    <row r="72" spans="2:7" x14ac:dyDescent="0.25">
      <c r="B72" s="39" t="s">
        <v>26</v>
      </c>
      <c r="C72" s="87">
        <v>4.7387958600000006</v>
      </c>
      <c r="D72" s="40">
        <f>C72/C69</f>
        <v>2.6741159501626824E-3</v>
      </c>
      <c r="E72" s="87">
        <v>3.1591972400000001</v>
      </c>
      <c r="F72" s="23">
        <f>E72/E69</f>
        <v>1.757084817066102E-3</v>
      </c>
      <c r="G72" s="23">
        <f t="shared" si="6"/>
        <v>-0.33333333333333337</v>
      </c>
    </row>
    <row r="73" spans="2:7" x14ac:dyDescent="0.25">
      <c r="B73" s="39" t="s">
        <v>23</v>
      </c>
      <c r="C73" s="87">
        <v>815.13049762471258</v>
      </c>
      <c r="D73" s="40">
        <f>C73/C69</f>
        <v>0.45998045274781851</v>
      </c>
      <c r="E73" s="87">
        <v>852.90987568875016</v>
      </c>
      <c r="F73" s="23">
        <f>E73/E69</f>
        <v>0.47437208855577478</v>
      </c>
      <c r="G73" s="23">
        <f t="shared" si="6"/>
        <v>4.6347643934470079E-2</v>
      </c>
    </row>
    <row r="74" spans="2:7" x14ac:dyDescent="0.3">
      <c r="B74" s="39" t="s">
        <v>27</v>
      </c>
      <c r="C74" s="87">
        <v>0</v>
      </c>
      <c r="D74" s="40">
        <f>C74/C69</f>
        <v>0</v>
      </c>
      <c r="E74" s="72">
        <v>0</v>
      </c>
      <c r="F74" s="23">
        <f>E74/E69</f>
        <v>0</v>
      </c>
      <c r="G74" s="23">
        <v>0</v>
      </c>
    </row>
    <row r="75" spans="2:7" x14ac:dyDescent="0.25">
      <c r="B75" s="13"/>
      <c r="C75" s="43"/>
      <c r="D75" s="41"/>
      <c r="E75" s="43"/>
      <c r="F75" s="59"/>
      <c r="G75" s="41"/>
    </row>
    <row r="76" spans="2:7" x14ac:dyDescent="0.25">
      <c r="B76" s="13"/>
      <c r="C76" s="43"/>
      <c r="D76" s="59"/>
      <c r="E76" s="43"/>
      <c r="F76" s="59"/>
      <c r="G76" s="41"/>
    </row>
    <row r="77" spans="2:7" ht="14.4" x14ac:dyDescent="0.25">
      <c r="B77" s="61" t="s">
        <v>44</v>
      </c>
      <c r="C77" s="29">
        <f>+'D. Pública Colones'!C77</f>
        <v>524.1</v>
      </c>
      <c r="D77" s="62"/>
      <c r="E77" s="29">
        <f>+'D. Pública Colones'!E77</f>
        <v>507.42</v>
      </c>
      <c r="F77" s="62"/>
      <c r="G77" s="60"/>
    </row>
    <row r="78" spans="2:7" x14ac:dyDescent="0.25">
      <c r="B78" s="99"/>
      <c r="C78" s="19"/>
      <c r="D78" s="74"/>
      <c r="E78" s="75"/>
      <c r="F78" s="62"/>
      <c r="G78" s="76"/>
    </row>
    <row r="79" spans="2:7" x14ac:dyDescent="0.3">
      <c r="B79" s="3" t="s">
        <v>47</v>
      </c>
      <c r="C79" s="77"/>
      <c r="D79" s="77"/>
      <c r="E79" s="75"/>
      <c r="F79" s="62"/>
      <c r="G79" s="76"/>
    </row>
    <row r="80" spans="2:7" x14ac:dyDescent="0.25">
      <c r="B80" s="99"/>
      <c r="C80" s="19"/>
      <c r="D80" s="74"/>
      <c r="E80" s="75"/>
      <c r="F80" s="62"/>
      <c r="G80" s="76"/>
    </row>
    <row r="81" spans="2:198" x14ac:dyDescent="0.25">
      <c r="B81" s="109" t="s">
        <v>28</v>
      </c>
      <c r="C81" s="78"/>
      <c r="D81" s="79"/>
      <c r="E81" s="80"/>
      <c r="F81" s="81"/>
      <c r="G81" s="82"/>
    </row>
    <row r="82" spans="2:198" x14ac:dyDescent="0.25">
      <c r="B82" s="124" t="s">
        <v>29</v>
      </c>
      <c r="C82" s="124"/>
      <c r="D82" s="124"/>
      <c r="E82" s="124"/>
      <c r="F82" s="124"/>
      <c r="G82" s="124"/>
    </row>
    <row r="83" spans="2:198" ht="13.2" customHeight="1" x14ac:dyDescent="0.25">
      <c r="B83" s="124" t="s">
        <v>30</v>
      </c>
      <c r="C83" s="124"/>
      <c r="D83" s="124"/>
      <c r="E83" s="124"/>
      <c r="F83" s="124"/>
      <c r="G83" s="124"/>
    </row>
    <row r="84" spans="2:198" ht="15" customHeight="1" x14ac:dyDescent="0.25">
      <c r="B84" s="124" t="s">
        <v>57</v>
      </c>
      <c r="C84" s="124"/>
      <c r="D84" s="124"/>
      <c r="E84" s="124"/>
      <c r="F84" s="124"/>
      <c r="G84" s="124"/>
    </row>
    <row r="85" spans="2:198" ht="13.2" customHeight="1" x14ac:dyDescent="0.25">
      <c r="B85" s="124" t="s">
        <v>58</v>
      </c>
      <c r="C85" s="124"/>
      <c r="D85" s="124"/>
      <c r="E85" s="124"/>
      <c r="F85" s="124"/>
      <c r="G85" s="124"/>
      <c r="H85" s="83"/>
      <c r="I85" s="83"/>
      <c r="J85" s="83"/>
      <c r="K85" s="83"/>
      <c r="L85" s="84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  <c r="BX85" s="85"/>
      <c r="BY85" s="85"/>
      <c r="BZ85" s="85"/>
      <c r="CA85" s="85"/>
      <c r="CB85" s="85"/>
      <c r="CC85" s="85"/>
      <c r="CD85" s="85"/>
      <c r="CE85" s="85"/>
      <c r="CF85" s="85"/>
      <c r="CG85" s="85"/>
      <c r="CH85" s="85"/>
      <c r="CI85" s="85"/>
      <c r="CJ85" s="85"/>
      <c r="CK85" s="85"/>
      <c r="CL85" s="85"/>
      <c r="CM85" s="85"/>
      <c r="CN85" s="85"/>
      <c r="CO85" s="85"/>
      <c r="CP85" s="85"/>
      <c r="CQ85" s="86"/>
      <c r="CR85" s="85"/>
      <c r="CS85" s="85"/>
      <c r="CT85" s="85"/>
      <c r="CU85" s="85"/>
      <c r="CV85" s="85"/>
      <c r="CW85" s="85"/>
      <c r="CX85" s="85"/>
      <c r="CY85" s="85"/>
      <c r="CZ85" s="85"/>
      <c r="DA85" s="85"/>
      <c r="DB85" s="85"/>
      <c r="DC85" s="50"/>
      <c r="DD85" s="85"/>
      <c r="DE85" s="85"/>
      <c r="DF85" s="85"/>
      <c r="DG85" s="85"/>
      <c r="DH85" s="85"/>
      <c r="DI85" s="85"/>
      <c r="DJ85" s="85"/>
      <c r="DK85" s="87"/>
      <c r="DL85" s="85"/>
      <c r="DM85" s="85"/>
      <c r="DN85" s="85"/>
      <c r="DO85" s="86"/>
      <c r="DP85" s="85"/>
      <c r="DQ85" s="85"/>
      <c r="DR85" s="83"/>
      <c r="DS85" s="83"/>
      <c r="DT85" s="83"/>
      <c r="DU85" s="83"/>
      <c r="DV85" s="83"/>
      <c r="DW85" s="83"/>
      <c r="DX85" s="83"/>
      <c r="DY85" s="83"/>
      <c r="DZ85" s="83"/>
      <c r="EA85" s="83"/>
      <c r="EB85" s="83"/>
      <c r="EC85" s="83"/>
      <c r="ED85" s="85"/>
      <c r="EE85" s="83"/>
      <c r="EF85" s="83"/>
      <c r="EG85" s="85"/>
      <c r="EH85" s="85"/>
      <c r="EI85" s="83"/>
      <c r="EJ85" s="83"/>
      <c r="EK85" s="84"/>
      <c r="EL85" s="84"/>
      <c r="EM85" s="83"/>
      <c r="EN85" s="83"/>
      <c r="EO85" s="83"/>
      <c r="EP85" s="83"/>
      <c r="EQ85" s="83"/>
      <c r="ER85" s="83"/>
      <c r="ES85" s="83"/>
      <c r="ET85" s="85"/>
      <c r="EU85" s="86"/>
      <c r="EV85" s="88"/>
      <c r="EW85" s="88"/>
      <c r="EX85" s="89"/>
      <c r="EY85" s="89"/>
      <c r="EZ85" s="89"/>
      <c r="FA85" s="89"/>
      <c r="FB85" s="89"/>
      <c r="FC85" s="89"/>
      <c r="FD85" s="89"/>
      <c r="FE85" s="89"/>
      <c r="FF85" s="89"/>
      <c r="FG85" s="89"/>
      <c r="FH85" s="89"/>
      <c r="FI85" s="89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83"/>
      <c r="GD85" s="83"/>
      <c r="GE85" s="83"/>
      <c r="GF85" s="83"/>
      <c r="GG85" s="88"/>
      <c r="GH85" s="83"/>
      <c r="GI85" s="83"/>
      <c r="GJ85" s="83"/>
      <c r="GK85" s="83"/>
      <c r="GL85" s="83"/>
      <c r="GM85" s="83"/>
      <c r="GN85" s="83"/>
      <c r="GO85" s="85"/>
      <c r="GP85" s="83"/>
    </row>
    <row r="86" spans="2:198" ht="13.2" customHeight="1" x14ac:dyDescent="0.25">
      <c r="B86" s="124" t="s">
        <v>34</v>
      </c>
      <c r="C86" s="124"/>
      <c r="D86" s="124"/>
      <c r="E86" s="124"/>
      <c r="F86" s="124"/>
      <c r="G86" s="124"/>
      <c r="H86" s="83"/>
      <c r="I86" s="83"/>
      <c r="J86" s="83"/>
      <c r="K86" s="83"/>
      <c r="L86" s="84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5"/>
      <c r="BN86" s="85"/>
      <c r="BO86" s="85"/>
      <c r="BP86" s="85"/>
      <c r="BQ86" s="85"/>
      <c r="BR86" s="85"/>
      <c r="BS86" s="85"/>
      <c r="BT86" s="85"/>
      <c r="BU86" s="85"/>
      <c r="BV86" s="85"/>
      <c r="BW86" s="85"/>
      <c r="BX86" s="85"/>
      <c r="BY86" s="85"/>
      <c r="BZ86" s="85"/>
      <c r="CA86" s="85"/>
      <c r="CB86" s="85"/>
      <c r="CC86" s="85"/>
      <c r="CD86" s="85"/>
      <c r="CE86" s="85"/>
      <c r="CF86" s="85"/>
      <c r="CG86" s="85"/>
      <c r="CH86" s="85"/>
      <c r="CI86" s="85"/>
      <c r="CJ86" s="85"/>
      <c r="CK86" s="85"/>
      <c r="CL86" s="85"/>
      <c r="CM86" s="85"/>
      <c r="CN86" s="85"/>
      <c r="CO86" s="85"/>
      <c r="CP86" s="85"/>
      <c r="CQ86" s="86"/>
      <c r="CR86" s="85"/>
      <c r="CS86" s="85"/>
      <c r="CT86" s="85"/>
      <c r="CU86" s="85"/>
      <c r="CV86" s="85"/>
      <c r="CW86" s="85"/>
      <c r="CX86" s="85"/>
      <c r="CY86" s="85"/>
      <c r="CZ86" s="85"/>
      <c r="DA86" s="85"/>
      <c r="DB86" s="85"/>
      <c r="DC86" s="50"/>
      <c r="DD86" s="85"/>
      <c r="DE86" s="85"/>
      <c r="DF86" s="85"/>
      <c r="DG86" s="85"/>
      <c r="DH86" s="85"/>
      <c r="DI86" s="85"/>
      <c r="DJ86" s="85"/>
      <c r="DK86" s="87"/>
      <c r="DL86" s="85"/>
      <c r="DM86" s="85"/>
      <c r="DN86" s="85"/>
      <c r="DO86" s="86"/>
      <c r="DP86" s="85"/>
      <c r="DQ86" s="85"/>
      <c r="DR86" s="83"/>
      <c r="DS86" s="83"/>
      <c r="DT86" s="83"/>
      <c r="DU86" s="83"/>
      <c r="DV86" s="83"/>
      <c r="DW86" s="83"/>
      <c r="DX86" s="83"/>
      <c r="DY86" s="83"/>
      <c r="DZ86" s="83"/>
      <c r="EA86" s="83"/>
      <c r="EB86" s="83"/>
      <c r="EC86" s="83"/>
      <c r="ED86" s="85"/>
      <c r="EE86" s="83"/>
      <c r="EF86" s="83"/>
      <c r="EG86" s="85"/>
      <c r="EH86" s="85"/>
      <c r="EI86" s="83"/>
      <c r="EJ86" s="83"/>
      <c r="EK86" s="84"/>
      <c r="EL86" s="84"/>
      <c r="EM86" s="83"/>
      <c r="EN86" s="83"/>
      <c r="EO86" s="83"/>
      <c r="EP86" s="83"/>
      <c r="EQ86" s="83"/>
      <c r="ER86" s="83"/>
      <c r="ES86" s="83"/>
      <c r="ET86" s="85"/>
      <c r="EU86" s="86"/>
      <c r="EV86" s="88"/>
      <c r="EW86" s="88"/>
      <c r="EX86" s="89"/>
      <c r="EY86" s="89"/>
      <c r="EZ86" s="89"/>
      <c r="FA86" s="89"/>
      <c r="FB86" s="89"/>
      <c r="FC86" s="89"/>
      <c r="FD86" s="89"/>
      <c r="FE86" s="89"/>
      <c r="FF86" s="89"/>
      <c r="FG86" s="89"/>
      <c r="FH86" s="89"/>
      <c r="FI86" s="89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83"/>
      <c r="GD86" s="83"/>
      <c r="GE86" s="83"/>
      <c r="GF86" s="83"/>
      <c r="GG86" s="88"/>
      <c r="GH86" s="83"/>
      <c r="GI86" s="83"/>
      <c r="GJ86" s="83"/>
      <c r="GK86" s="83"/>
      <c r="GL86" s="83"/>
      <c r="GM86" s="83"/>
      <c r="GN86" s="83"/>
      <c r="GO86" s="85"/>
      <c r="GP86" s="83"/>
    </row>
    <row r="87" spans="2:198" x14ac:dyDescent="0.25">
      <c r="B87" s="124" t="s">
        <v>37</v>
      </c>
      <c r="C87" s="124"/>
      <c r="D87" s="124"/>
      <c r="E87" s="124"/>
      <c r="F87" s="124"/>
      <c r="G87" s="124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  <c r="BV87" s="90"/>
      <c r="BW87" s="90"/>
      <c r="BX87" s="90"/>
      <c r="BY87" s="90"/>
      <c r="BZ87" s="90"/>
      <c r="CA87" s="90"/>
      <c r="CB87" s="90"/>
      <c r="CC87" s="90"/>
      <c r="CD87" s="90"/>
      <c r="CE87" s="90"/>
      <c r="CF87" s="90"/>
      <c r="CG87" s="90"/>
      <c r="CH87" s="90"/>
      <c r="CI87" s="90"/>
      <c r="CJ87" s="90"/>
      <c r="CK87" s="90"/>
      <c r="CL87" s="90"/>
      <c r="CM87" s="90"/>
      <c r="CN87" s="90"/>
      <c r="CO87" s="90"/>
      <c r="CP87" s="90"/>
      <c r="CQ87" s="90"/>
      <c r="CR87" s="90"/>
      <c r="CS87" s="90"/>
      <c r="CT87" s="90"/>
      <c r="CU87" s="90"/>
      <c r="CV87" s="90"/>
      <c r="CW87" s="90"/>
      <c r="CX87" s="90"/>
      <c r="CY87" s="90"/>
      <c r="CZ87" s="90"/>
      <c r="DA87" s="90"/>
      <c r="DB87" s="90"/>
      <c r="DC87" s="90"/>
      <c r="DD87" s="90"/>
      <c r="DE87" s="90"/>
      <c r="DF87" s="90"/>
      <c r="DG87" s="90"/>
      <c r="DH87" s="90"/>
      <c r="DI87" s="90"/>
      <c r="DJ87" s="90"/>
      <c r="DK87" s="90"/>
      <c r="DL87" s="90"/>
      <c r="DM87" s="90"/>
      <c r="DN87" s="90"/>
      <c r="DO87" s="90"/>
      <c r="DP87" s="90"/>
      <c r="DQ87" s="90"/>
      <c r="DR87" s="90"/>
      <c r="DS87" s="90"/>
      <c r="DT87" s="90"/>
      <c r="DU87" s="90"/>
      <c r="DV87" s="90"/>
      <c r="DW87" s="90"/>
      <c r="DX87" s="90"/>
      <c r="DY87" s="90"/>
      <c r="DZ87" s="90"/>
      <c r="EA87" s="90"/>
      <c r="EB87" s="90"/>
      <c r="EC87" s="90"/>
      <c r="ED87" s="90"/>
      <c r="EE87" s="90"/>
      <c r="EF87" s="90"/>
      <c r="EG87" s="90"/>
      <c r="EH87" s="90"/>
      <c r="EI87" s="90"/>
      <c r="EJ87" s="90"/>
      <c r="EK87" s="90"/>
      <c r="EL87" s="90"/>
      <c r="EM87" s="90"/>
      <c r="EN87" s="90"/>
      <c r="EO87" s="90"/>
      <c r="EP87" s="90"/>
      <c r="EQ87" s="90"/>
      <c r="ER87" s="90"/>
      <c r="ES87" s="90"/>
      <c r="ET87" s="90"/>
      <c r="EU87" s="90"/>
      <c r="EV87" s="90"/>
      <c r="EW87" s="90"/>
      <c r="EX87" s="90"/>
      <c r="EY87" s="90"/>
      <c r="EZ87" s="90"/>
      <c r="FA87" s="90"/>
      <c r="FB87" s="90"/>
      <c r="FC87" s="90"/>
      <c r="FD87" s="90"/>
      <c r="FE87" s="90"/>
      <c r="FF87" s="90"/>
      <c r="FG87" s="90"/>
      <c r="FH87" s="90"/>
      <c r="FI87" s="90"/>
      <c r="FJ87" s="90"/>
      <c r="FK87" s="90"/>
      <c r="FL87" s="90"/>
      <c r="FM87" s="90"/>
      <c r="FN87" s="90"/>
      <c r="FO87" s="90"/>
      <c r="FP87" s="90"/>
      <c r="FQ87" s="90"/>
      <c r="FR87" s="90"/>
      <c r="FS87" s="90"/>
      <c r="FT87" s="90"/>
      <c r="FU87" s="90"/>
      <c r="FV87" s="90"/>
      <c r="FW87" s="90"/>
      <c r="FX87" s="90"/>
      <c r="FY87" s="90"/>
      <c r="FZ87" s="90"/>
      <c r="GA87" s="90"/>
      <c r="GB87" s="90"/>
      <c r="GC87" s="90"/>
      <c r="GD87" s="90"/>
      <c r="GE87" s="90"/>
      <c r="GF87" s="90"/>
      <c r="GG87" s="90"/>
      <c r="GH87" s="90"/>
      <c r="GI87" s="90"/>
      <c r="GJ87" s="90"/>
      <c r="GK87" s="90"/>
      <c r="GL87" s="90"/>
      <c r="GM87" s="90"/>
      <c r="GN87" s="90"/>
      <c r="GO87" s="90"/>
      <c r="GP87" s="90"/>
    </row>
    <row r="88" spans="2:198" ht="15" customHeight="1" x14ac:dyDescent="0.25">
      <c r="B88" s="124" t="s">
        <v>38</v>
      </c>
      <c r="C88" s="124"/>
      <c r="D88" s="124"/>
      <c r="E88" s="124"/>
      <c r="F88" s="124"/>
      <c r="G88" s="124"/>
      <c r="L88" s="1"/>
      <c r="T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58"/>
      <c r="BS88" s="58"/>
      <c r="BT88" s="58"/>
      <c r="BU88" s="58"/>
      <c r="BV88" s="58"/>
      <c r="BW88" s="58"/>
      <c r="BX88" s="58"/>
      <c r="BY88" s="58"/>
      <c r="BZ88" s="58"/>
      <c r="CA88" s="58"/>
      <c r="CB88" s="58"/>
      <c r="CC88" s="58"/>
      <c r="CD88" s="58"/>
      <c r="CE88" s="58"/>
      <c r="CF88" s="58"/>
      <c r="CG88" s="58"/>
      <c r="CH88" s="58"/>
      <c r="CI88" s="58"/>
      <c r="CJ88" s="58"/>
      <c r="CK88" s="58"/>
      <c r="CL88" s="58"/>
      <c r="CM88" s="58"/>
      <c r="CN88" s="58"/>
      <c r="CO88" s="58"/>
      <c r="CP88" s="58"/>
      <c r="CQ88" s="24"/>
      <c r="CR88" s="58"/>
      <c r="CS88" s="58"/>
      <c r="CT88" s="58"/>
      <c r="DC88" s="1"/>
      <c r="DO88" s="1"/>
      <c r="EK88" s="1"/>
      <c r="EL88" s="1"/>
      <c r="ER88" s="91"/>
      <c r="ES88" s="91"/>
      <c r="EU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</row>
    <row r="89" spans="2:198" ht="13.2" customHeight="1" x14ac:dyDescent="0.25">
      <c r="B89" s="124"/>
      <c r="C89" s="124"/>
      <c r="D89" s="124"/>
      <c r="E89" s="124"/>
      <c r="F89" s="124"/>
      <c r="G89" s="124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0"/>
      <c r="BF89" s="90"/>
      <c r="BG89" s="90"/>
      <c r="BH89" s="90"/>
      <c r="BI89" s="90"/>
      <c r="BJ89" s="90"/>
      <c r="BK89" s="90"/>
      <c r="BL89" s="90"/>
      <c r="BM89" s="90"/>
      <c r="BN89" s="90"/>
      <c r="BO89" s="90"/>
      <c r="BP89" s="90"/>
      <c r="BQ89" s="90"/>
      <c r="BR89" s="90"/>
      <c r="BS89" s="90"/>
      <c r="BT89" s="90"/>
      <c r="BU89" s="90"/>
      <c r="BV89" s="90"/>
      <c r="BW89" s="90"/>
      <c r="BX89" s="90"/>
      <c r="BY89" s="90"/>
      <c r="BZ89" s="90"/>
      <c r="CA89" s="90"/>
      <c r="CB89" s="90"/>
      <c r="CC89" s="90"/>
      <c r="CD89" s="90"/>
      <c r="CE89" s="90"/>
      <c r="CF89" s="90"/>
      <c r="CG89" s="90"/>
      <c r="CH89" s="90"/>
      <c r="CI89" s="90"/>
      <c r="CJ89" s="90"/>
      <c r="CK89" s="90"/>
      <c r="CL89" s="90"/>
      <c r="CM89" s="90"/>
      <c r="CN89" s="90"/>
      <c r="CO89" s="90"/>
      <c r="CP89" s="90"/>
      <c r="CQ89" s="90"/>
      <c r="CR89" s="90"/>
      <c r="CS89" s="90"/>
      <c r="CT89" s="90"/>
      <c r="CU89" s="90"/>
      <c r="CV89" s="90"/>
      <c r="CW89" s="90"/>
      <c r="CX89" s="90"/>
      <c r="CY89" s="90"/>
      <c r="CZ89" s="90"/>
      <c r="DA89" s="90"/>
      <c r="DB89" s="90"/>
      <c r="DC89" s="90"/>
      <c r="DD89" s="90"/>
      <c r="DE89" s="90"/>
      <c r="DF89" s="90"/>
      <c r="DG89" s="90"/>
      <c r="DH89" s="90"/>
      <c r="DI89" s="90"/>
      <c r="DJ89" s="90"/>
      <c r="DK89" s="90"/>
      <c r="DL89" s="90"/>
      <c r="DM89" s="90"/>
      <c r="DN89" s="90"/>
      <c r="DO89" s="90"/>
      <c r="DP89" s="90"/>
      <c r="DQ89" s="90"/>
      <c r="DR89" s="90"/>
      <c r="DS89" s="90"/>
      <c r="DT89" s="90"/>
      <c r="DU89" s="90"/>
      <c r="DV89" s="90"/>
      <c r="DW89" s="90"/>
      <c r="DX89" s="90"/>
      <c r="DY89" s="90"/>
      <c r="DZ89" s="90"/>
      <c r="EA89" s="90"/>
      <c r="EB89" s="90"/>
      <c r="EC89" s="90"/>
      <c r="ED89" s="90"/>
      <c r="EE89" s="90"/>
      <c r="EF89" s="90"/>
      <c r="EG89" s="90"/>
      <c r="EH89" s="90"/>
      <c r="EI89" s="90"/>
      <c r="EJ89" s="90"/>
      <c r="EK89" s="90"/>
      <c r="EL89" s="90"/>
      <c r="EM89" s="90"/>
      <c r="EN89" s="90"/>
      <c r="EO89" s="90"/>
      <c r="EP89" s="90"/>
      <c r="EQ89" s="90"/>
      <c r="ER89" s="90"/>
      <c r="ES89" s="90"/>
      <c r="ET89" s="90"/>
      <c r="EU89" s="90"/>
      <c r="EV89" s="90"/>
      <c r="EW89" s="90"/>
      <c r="EX89" s="90"/>
      <c r="EY89" s="90"/>
      <c r="EZ89" s="90"/>
      <c r="FA89" s="90"/>
      <c r="FB89" s="90"/>
      <c r="FC89" s="90"/>
      <c r="FD89" s="90"/>
      <c r="FE89" s="90"/>
      <c r="FF89" s="90"/>
      <c r="FG89" s="90"/>
      <c r="FH89" s="90"/>
      <c r="FI89" s="90"/>
      <c r="FJ89" s="90"/>
      <c r="FK89" s="90"/>
      <c r="FL89" s="90"/>
      <c r="FM89" s="90"/>
      <c r="FN89" s="90"/>
      <c r="FO89" s="90"/>
      <c r="FP89" s="90"/>
      <c r="FQ89" s="90"/>
      <c r="FR89" s="90"/>
      <c r="FS89" s="90"/>
      <c r="FT89" s="90"/>
      <c r="FU89" s="90"/>
      <c r="FV89" s="90"/>
      <c r="FW89" s="90"/>
      <c r="FX89" s="90"/>
      <c r="FY89" s="90"/>
      <c r="FZ89" s="90"/>
      <c r="GA89" s="90"/>
      <c r="GB89" s="90"/>
      <c r="GC89" s="90"/>
      <c r="GD89" s="90"/>
      <c r="GE89" s="90"/>
      <c r="GF89" s="90"/>
      <c r="GG89" s="90"/>
      <c r="GH89" s="90"/>
      <c r="GI89" s="90"/>
      <c r="GJ89" s="90"/>
      <c r="GK89" s="90"/>
      <c r="GL89" s="90"/>
      <c r="GM89" s="90"/>
      <c r="GN89" s="90"/>
      <c r="GO89" s="90"/>
      <c r="GP89" s="90"/>
    </row>
    <row r="90" spans="2:198" ht="13.2" customHeight="1" x14ac:dyDescent="0.25">
      <c r="B90" s="110"/>
      <c r="C90" s="110"/>
      <c r="D90" s="110"/>
      <c r="E90" s="110"/>
      <c r="F90" s="110"/>
      <c r="G90" s="110"/>
      <c r="L90" s="1"/>
      <c r="T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58"/>
      <c r="BS90" s="58"/>
      <c r="BT90" s="58"/>
      <c r="BU90" s="58"/>
      <c r="BV90" s="58"/>
      <c r="BW90" s="58"/>
      <c r="BX90" s="58"/>
      <c r="BY90" s="58"/>
      <c r="BZ90" s="58"/>
      <c r="CA90" s="58"/>
      <c r="CB90" s="58"/>
      <c r="CC90" s="58"/>
      <c r="CD90" s="58"/>
      <c r="CE90" s="58"/>
      <c r="CF90" s="58"/>
      <c r="CG90" s="58"/>
      <c r="CH90" s="58"/>
      <c r="CI90" s="58"/>
      <c r="CJ90" s="58"/>
      <c r="CK90" s="58"/>
      <c r="CL90" s="58"/>
      <c r="CM90" s="58"/>
      <c r="CN90" s="58"/>
      <c r="CO90" s="58"/>
      <c r="CP90" s="58"/>
      <c r="CQ90" s="24"/>
      <c r="CR90" s="58"/>
      <c r="CS90" s="58"/>
      <c r="CT90" s="58"/>
      <c r="DC90" s="1"/>
      <c r="DK90" s="87"/>
      <c r="DO90" s="1"/>
      <c r="EK90" s="1"/>
      <c r="EL90" s="1"/>
      <c r="EU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</row>
    <row r="91" spans="2:198" x14ac:dyDescent="0.3">
      <c r="B91" s="3" t="s">
        <v>46</v>
      </c>
      <c r="C91" s="111"/>
      <c r="D91" s="111"/>
      <c r="E91" s="112"/>
      <c r="F91" s="113"/>
      <c r="G91" s="114"/>
    </row>
    <row r="95" spans="2:198" x14ac:dyDescent="0.25">
      <c r="F95" s="58"/>
    </row>
    <row r="96" spans="2:198" x14ac:dyDescent="0.25">
      <c r="B96" s="118"/>
      <c r="C96" s="19"/>
      <c r="D96" s="74"/>
    </row>
    <row r="97" spans="2:4" x14ac:dyDescent="0.25">
      <c r="C97" s="93"/>
      <c r="D97" s="94"/>
    </row>
    <row r="98" spans="2:4" x14ac:dyDescent="0.25">
      <c r="C98" s="95"/>
      <c r="D98" s="96"/>
    </row>
    <row r="99" spans="2:4" x14ac:dyDescent="0.25">
      <c r="B99" s="87"/>
      <c r="C99" s="50"/>
    </row>
    <row r="100" spans="2:4" x14ac:dyDescent="0.25">
      <c r="B100" s="87"/>
      <c r="C100" s="50"/>
      <c r="D100" s="58"/>
    </row>
    <row r="101" spans="2:4" x14ac:dyDescent="0.25">
      <c r="B101" s="87"/>
      <c r="C101" s="50"/>
      <c r="D101" s="58"/>
    </row>
    <row r="102" spans="2:4" x14ac:dyDescent="0.25">
      <c r="B102" s="87"/>
      <c r="C102" s="50"/>
      <c r="D102" s="58"/>
    </row>
    <row r="103" spans="2:4" x14ac:dyDescent="0.25">
      <c r="B103" s="87"/>
      <c r="C103" s="50"/>
      <c r="D103" s="58"/>
    </row>
    <row r="104" spans="2:4" x14ac:dyDescent="0.25">
      <c r="B104" s="87"/>
      <c r="C104" s="50"/>
      <c r="D104" s="58"/>
    </row>
    <row r="105" spans="2:4" x14ac:dyDescent="0.25">
      <c r="B105" s="87"/>
      <c r="C105" s="50"/>
      <c r="D105" s="58"/>
    </row>
    <row r="107" spans="2:4" x14ac:dyDescent="0.3">
      <c r="B107" s="77"/>
      <c r="C107" s="77"/>
      <c r="D107" s="77"/>
    </row>
    <row r="108" spans="2:4" x14ac:dyDescent="0.3">
      <c r="B108" s="97"/>
      <c r="C108" s="97"/>
      <c r="D108" s="98"/>
    </row>
    <row r="109" spans="2:4" x14ac:dyDescent="0.3">
      <c r="B109" s="119"/>
      <c r="C109" s="97"/>
      <c r="D109" s="97"/>
    </row>
    <row r="110" spans="2:4" x14ac:dyDescent="0.3">
      <c r="B110" s="97"/>
      <c r="C110" s="97"/>
      <c r="D110" s="97"/>
    </row>
    <row r="111" spans="2:4" x14ac:dyDescent="0.3">
      <c r="B111" s="97"/>
      <c r="C111" s="97"/>
      <c r="D111" s="97"/>
    </row>
  </sheetData>
  <mergeCells count="12">
    <mergeCell ref="B5:G5"/>
    <mergeCell ref="B2:G2"/>
    <mergeCell ref="B3:G3"/>
    <mergeCell ref="B4:G4"/>
    <mergeCell ref="B82:G82"/>
    <mergeCell ref="B89:G89"/>
    <mergeCell ref="B83:G83"/>
    <mergeCell ref="B84:G84"/>
    <mergeCell ref="B86:G86"/>
    <mergeCell ref="B87:G87"/>
    <mergeCell ref="B88:G88"/>
    <mergeCell ref="B85:G85"/>
  </mergeCells>
  <phoneticPr fontId="0" type="noConversion"/>
  <pageMargins left="0.44" right="0.44" top="0.25" bottom="0.21" header="0.15748031496062992" footer="0"/>
  <pageSetup scale="70" orientation="portrait" r:id="rId1"/>
  <headerFooter alignWithMargins="0">
    <oddFooter>&amp;C&amp;1#&amp;"Calibri"&amp;10&amp;K000000Uso Interno</oddFooter>
  </headerFooter>
  <ignoredErrors>
    <ignoredError sqref="D44 D5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a0b8503-558e-4550-823a-26f008707f9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5" ma:contentTypeDescription="Crear nuevo documento." ma:contentTypeScope="" ma:versionID="45942c1e66256e4527dda20b8f307ba4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4270b2620a22906422ff65fe4fd8260c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0FE613-E40C-452C-B8DB-3E9FDDE2E5AA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9f1d2543-a317-404b-b796-299c7d331056"/>
    <ds:schemaRef ds:uri="ca0b8503-558e-4550-823a-26f008707f9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BA4DC45-C9BD-4A54-ADC6-A129EB7C9D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4F5591-5119-4B45-BD5C-CE0AF1FF20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D. Pública Colones</vt:lpstr>
      <vt:lpstr>D. Pública Dólares</vt:lpstr>
      <vt:lpstr>'D. Pública Colones'!Área_de_impresión</vt:lpstr>
      <vt:lpstr>'D. Pública Dólares'!Área_de_impresión</vt:lpstr>
      <vt:lpstr>'D. Pública Dólares'!Títulos_a_imprimir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jimenezgr</dc:creator>
  <cp:keywords/>
  <dc:description/>
  <cp:lastModifiedBy>Javier Villegas Solano</cp:lastModifiedBy>
  <cp:revision/>
  <cp:lastPrinted>2023-03-27T17:31:00Z</cp:lastPrinted>
  <dcterms:created xsi:type="dcterms:W3CDTF">2004-06-17T15:53:07Z</dcterms:created>
  <dcterms:modified xsi:type="dcterms:W3CDTF">2025-09-16T19:56:51Z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  <property fmtid="{D5CDD505-2E9C-101B-9397-08002B2CF9AE}" pid="3" name="MSIP_Label_b8b4be34-365a-4a68-b9fb-75c1b6874315_Enabled">
    <vt:lpwstr>true</vt:lpwstr>
  </property>
  <property fmtid="{D5CDD505-2E9C-101B-9397-08002B2CF9AE}" pid="4" name="MSIP_Label_b8b4be34-365a-4a68-b9fb-75c1b6874315_SetDate">
    <vt:lpwstr>2023-07-07T17:52:36Z</vt:lpwstr>
  </property>
  <property fmtid="{D5CDD505-2E9C-101B-9397-08002B2CF9AE}" pid="5" name="MSIP_Label_b8b4be34-365a-4a68-b9fb-75c1b6874315_Method">
    <vt:lpwstr>Standard</vt:lpwstr>
  </property>
  <property fmtid="{D5CDD505-2E9C-101B-9397-08002B2CF9AE}" pid="6" name="MSIP_Label_b8b4be34-365a-4a68-b9fb-75c1b6874315_Name">
    <vt:lpwstr>b8b4be34-365a-4a68-b9fb-75c1b6874315</vt:lpwstr>
  </property>
  <property fmtid="{D5CDD505-2E9C-101B-9397-08002B2CF9AE}" pid="7" name="MSIP_Label_b8b4be34-365a-4a68-b9fb-75c1b6874315_SiteId">
    <vt:lpwstr>618d0a45-25a6-4618-9f80-8f70a435ee52</vt:lpwstr>
  </property>
  <property fmtid="{D5CDD505-2E9C-101B-9397-08002B2CF9AE}" pid="8" name="MSIP_Label_b8b4be34-365a-4a68-b9fb-75c1b6874315_ActionId">
    <vt:lpwstr>16b0b48d-973c-4307-9d91-a096e7f46153</vt:lpwstr>
  </property>
  <property fmtid="{D5CDD505-2E9C-101B-9397-08002B2CF9AE}" pid="9" name="MSIP_Label_b8b4be34-365a-4a68-b9fb-75c1b6874315_ContentBits">
    <vt:lpwstr>2</vt:lpwstr>
  </property>
</Properties>
</file>