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haciendacr-my.sharepoint.com/personal/rojasmk_hacienda_go_cr/Documents/2025/Archivos trimestrales/Consolidación/Junio/"/>
    </mc:Choice>
  </mc:AlternateContent>
  <xr:revisionPtr revIDLastSave="95" documentId="8_{6BEF48CD-EF23-4A01-9875-6525684611D8}" xr6:coauthVersionLast="47" xr6:coauthVersionMax="47" xr10:uidLastSave="{F26F73F5-6E61-4CAB-82D7-2C7A87E97220}"/>
  <bookViews>
    <workbookView xWindow="-108" yWindow="-108" windowWidth="23256" windowHeight="12456" xr2:uid="{BA8900B4-1502-49A2-AFAA-DA84DC1E44D1}"/>
  </bookViews>
  <sheets>
    <sheet name="Resumen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U15" i="2" l="1"/>
  <c r="AU9" i="2"/>
  <c r="AT9" i="2"/>
  <c r="AT15" i="2"/>
  <c r="AU21" i="2"/>
  <c r="AT21" i="2"/>
  <c r="AU29" i="2"/>
  <c r="AU31" i="2"/>
  <c r="AT31" i="2"/>
  <c r="AU27" i="2"/>
  <c r="AT27" i="2"/>
  <c r="AQ41" i="2"/>
  <c r="AT38" i="2" l="1"/>
  <c r="AU38" i="2"/>
  <c r="AS29" i="2"/>
  <c r="AS34" i="2" l="1"/>
  <c r="AS33" i="2"/>
  <c r="AS31" i="2" l="1"/>
  <c r="AR31" i="2"/>
  <c r="AS27" i="2"/>
  <c r="AR27" i="2"/>
  <c r="AS21" i="2"/>
  <c r="AR21" i="2"/>
  <c r="AS15" i="2"/>
  <c r="AR15" i="2"/>
  <c r="AS9" i="2"/>
  <c r="AR9" i="2"/>
  <c r="AQ39" i="2"/>
  <c r="AP39" i="2"/>
  <c r="AR38" i="2" l="1"/>
  <c r="AS38" i="2"/>
  <c r="AQ31" i="2"/>
  <c r="AP31" i="2"/>
  <c r="AQ27" i="2"/>
  <c r="AP27" i="2"/>
  <c r="AQ21" i="2"/>
  <c r="AP21" i="2"/>
  <c r="AQ15" i="2"/>
  <c r="AP15" i="2"/>
  <c r="AQ9" i="2"/>
  <c r="AP9" i="2"/>
  <c r="AM38" i="2"/>
  <c r="AP38" i="2" l="1"/>
  <c r="AQ38" i="2"/>
  <c r="AM31" i="2"/>
  <c r="AL31" i="2"/>
  <c r="AL38" i="2" s="1"/>
  <c r="AM27" i="2"/>
  <c r="AL27" i="2"/>
  <c r="AM21" i="2"/>
  <c r="AL21" i="2"/>
  <c r="AM15" i="2"/>
  <c r="AL15" i="2"/>
  <c r="AM9" i="2"/>
  <c r="AL9" i="2"/>
  <c r="AO31" i="2" l="1"/>
  <c r="AN31" i="2"/>
  <c r="AO27" i="2"/>
  <c r="AN27" i="2"/>
  <c r="AO21" i="2"/>
  <c r="AN21" i="2"/>
  <c r="AO15" i="2"/>
  <c r="AN15" i="2"/>
  <c r="AO9" i="2"/>
  <c r="AN9" i="2"/>
  <c r="AK18" i="2"/>
  <c r="AK17" i="2"/>
  <c r="AK24" i="2"/>
  <c r="AK23" i="2"/>
  <c r="AO38" i="2" l="1"/>
  <c r="AN38" i="2"/>
  <c r="AK31" i="2"/>
  <c r="AJ31" i="2"/>
  <c r="AK27" i="2"/>
  <c r="AJ27" i="2"/>
  <c r="AK21" i="2"/>
  <c r="AJ21" i="2"/>
  <c r="AK15" i="2"/>
  <c r="AJ15" i="2"/>
  <c r="AK9" i="2"/>
  <c r="AJ9" i="2"/>
  <c r="AG31" i="2"/>
  <c r="AF31" i="2"/>
  <c r="AG27" i="2"/>
  <c r="AF27" i="2"/>
  <c r="AG24" i="2"/>
  <c r="AG23" i="2"/>
  <c r="AF21" i="2"/>
  <c r="AG18" i="2"/>
  <c r="AG17" i="2"/>
  <c r="AF15" i="2"/>
  <c r="AG12" i="2"/>
  <c r="AG11" i="2"/>
  <c r="AG9" i="2" s="1"/>
  <c r="AF9" i="2"/>
  <c r="AF38" i="2" l="1"/>
  <c r="AG15" i="2"/>
  <c r="AG21" i="2"/>
  <c r="AG38" i="2" s="1"/>
  <c r="AK38" i="2"/>
  <c r="AJ38" i="2"/>
  <c r="AH15" i="2" l="1"/>
  <c r="AH21" i="2"/>
  <c r="AH9" i="2"/>
  <c r="AI31" i="2" l="1"/>
  <c r="AI27" i="2"/>
  <c r="AI21" i="2"/>
  <c r="AI15" i="2"/>
  <c r="AI9" i="2"/>
  <c r="AH31" i="2" l="1"/>
  <c r="AH27" i="2"/>
  <c r="AI38" i="2"/>
  <c r="AI39" i="2" s="1"/>
  <c r="AH38" i="2" l="1"/>
  <c r="AH39" i="2" s="1"/>
  <c r="AE31" i="2"/>
  <c r="AE27" i="2"/>
  <c r="AE15" i="2"/>
  <c r="AE9" i="2"/>
  <c r="AD27" i="2"/>
  <c r="AD31" i="2"/>
  <c r="AE21" i="2" l="1"/>
  <c r="AE38" i="2" s="1"/>
  <c r="AD38" i="2"/>
  <c r="AD12" i="2"/>
  <c r="AD13" i="2"/>
  <c r="AB21" i="2" l="1"/>
  <c r="AC31" i="2" l="1"/>
  <c r="AB31" i="2"/>
  <c r="AC27" i="2"/>
  <c r="AB27" i="2"/>
  <c r="AC21" i="2"/>
  <c r="AC15" i="2"/>
  <c r="AB15" i="2"/>
  <c r="AC9" i="2"/>
  <c r="AB9" i="2"/>
  <c r="AB38" i="2" l="1"/>
  <c r="AC38" i="2"/>
  <c r="AA36" i="2"/>
  <c r="AA31" i="2" l="1"/>
  <c r="Z31" i="2"/>
  <c r="AA27" i="2"/>
  <c r="Z27" i="2"/>
  <c r="AA21" i="2"/>
  <c r="Z21" i="2"/>
  <c r="AA15" i="2"/>
  <c r="Z15" i="2"/>
  <c r="AA9" i="2"/>
  <c r="Z9" i="2"/>
  <c r="Z38" i="2" l="1"/>
  <c r="Z39" i="2" s="1"/>
  <c r="AA38" i="2"/>
  <c r="AA39" i="2" s="1"/>
  <c r="Y31" i="2"/>
  <c r="X31" i="2"/>
  <c r="Y27" i="2"/>
  <c r="X27" i="2"/>
  <c r="Y21" i="2"/>
  <c r="X21" i="2"/>
  <c r="Y15" i="2"/>
  <c r="X15" i="2"/>
  <c r="Y9" i="2"/>
  <c r="X9" i="2"/>
  <c r="Y38" i="2" l="1"/>
  <c r="X38" i="2"/>
  <c r="W31" i="2"/>
  <c r="V31" i="2"/>
  <c r="W27" i="2" l="1"/>
  <c r="W24" i="2"/>
  <c r="W23" i="2"/>
  <c r="W18" i="2"/>
  <c r="W17" i="2"/>
  <c r="W12" i="2"/>
  <c r="W9" i="2" s="1"/>
  <c r="W15" i="2" l="1"/>
  <c r="W21" i="2"/>
  <c r="W38" i="2" s="1"/>
  <c r="V27" i="2"/>
  <c r="V21" i="2"/>
  <c r="V15" i="2"/>
  <c r="V9" i="2"/>
  <c r="V38" i="2" l="1"/>
  <c r="S36" i="2"/>
  <c r="K36" i="2" l="1"/>
  <c r="C36" i="2"/>
  <c r="U31" i="2" l="1"/>
  <c r="T31" i="2"/>
  <c r="U29" i="2" l="1"/>
  <c r="U27" i="2" s="1"/>
  <c r="T27" i="2" l="1"/>
  <c r="T21" i="2" l="1"/>
  <c r="T38" i="2" s="1"/>
  <c r="U21" i="2" l="1"/>
  <c r="U38" i="2" s="1"/>
  <c r="T15" i="2"/>
  <c r="U9" i="2"/>
  <c r="T9" i="2"/>
  <c r="S9" i="2"/>
  <c r="S10" i="2" s="1"/>
  <c r="U15" i="2" l="1"/>
  <c r="S31" i="2" l="1"/>
  <c r="S32" i="2" s="1"/>
  <c r="S21" i="2"/>
  <c r="S22" i="2" s="1"/>
  <c r="Q27" i="2"/>
  <c r="P27" i="2"/>
  <c r="S27" i="2"/>
  <c r="S28" i="2" s="1"/>
  <c r="R27" i="2"/>
  <c r="R28" i="2" s="1"/>
  <c r="R21" i="2"/>
  <c r="R9" i="2"/>
  <c r="R10" i="2" s="1"/>
  <c r="R22" i="2" l="1"/>
  <c r="S38" i="2"/>
  <c r="S39" i="2" s="1"/>
  <c r="R31" i="2"/>
  <c r="R32" i="2" s="1"/>
  <c r="S15" i="2"/>
  <c r="S16" i="2" s="1"/>
  <c r="R15" i="2"/>
  <c r="R16" i="2" s="1"/>
  <c r="R38" i="2" l="1"/>
  <c r="R39" i="2" s="1"/>
  <c r="P9" i="2"/>
  <c r="P21" i="2" l="1"/>
  <c r="Q15" i="2"/>
  <c r="Q9" i="2"/>
  <c r="P15" i="2"/>
  <c r="Q31" i="2"/>
  <c r="P31" i="2"/>
  <c r="P38" i="2" l="1"/>
  <c r="O34" i="2"/>
  <c r="O33" i="2"/>
  <c r="N31" i="2"/>
  <c r="O29" i="2"/>
  <c r="O27" i="2" s="1"/>
  <c r="N27" i="2"/>
  <c r="O21" i="2"/>
  <c r="N21" i="2"/>
  <c r="O15" i="2"/>
  <c r="N15" i="2"/>
  <c r="O9" i="2"/>
  <c r="N9" i="2"/>
  <c r="N38" i="2" l="1"/>
  <c r="O31" i="2"/>
  <c r="O38" i="2" s="1"/>
  <c r="B27" i="2"/>
  <c r="B28" i="2" s="1"/>
  <c r="C34" i="2" l="1"/>
  <c r="C33" i="2"/>
  <c r="C31" i="2" s="1"/>
  <c r="C32" i="2" s="1"/>
  <c r="B31" i="2"/>
  <c r="B32" i="2" s="1"/>
  <c r="C29" i="2"/>
  <c r="C27" i="2" s="1"/>
  <c r="C28" i="2" s="1"/>
  <c r="C21" i="2"/>
  <c r="C22" i="2" s="1"/>
  <c r="B21" i="2"/>
  <c r="B22" i="2" s="1"/>
  <c r="B15" i="2"/>
  <c r="B16" i="2" s="1"/>
  <c r="C15" i="2"/>
  <c r="C16" i="2" s="1"/>
  <c r="C9" i="2"/>
  <c r="C10" i="2" s="1"/>
  <c r="B9" i="2"/>
  <c r="B10" i="2" s="1"/>
  <c r="E34" i="2"/>
  <c r="E33" i="2"/>
  <c r="D31" i="2"/>
  <c r="E29" i="2"/>
  <c r="E27" i="2" s="1"/>
  <c r="D27" i="2"/>
  <c r="D21" i="2"/>
  <c r="E21" i="2"/>
  <c r="E15" i="2"/>
  <c r="D15" i="2"/>
  <c r="E9" i="2"/>
  <c r="D9" i="2"/>
  <c r="G34" i="2"/>
  <c r="G33" i="2"/>
  <c r="F31" i="2"/>
  <c r="G29" i="2"/>
  <c r="G27" i="2" s="1"/>
  <c r="F27" i="2"/>
  <c r="G21" i="2"/>
  <c r="F21" i="2"/>
  <c r="F15" i="2"/>
  <c r="G15" i="2"/>
  <c r="G9" i="2"/>
  <c r="F9" i="2"/>
  <c r="I34" i="2"/>
  <c r="I33" i="2"/>
  <c r="H31" i="2"/>
  <c r="I29" i="2"/>
  <c r="I27" i="2" s="1"/>
  <c r="H27" i="2"/>
  <c r="I21" i="2"/>
  <c r="H21" i="2"/>
  <c r="I15" i="2"/>
  <c r="H15" i="2"/>
  <c r="I9" i="2"/>
  <c r="H9" i="2"/>
  <c r="K34" i="2"/>
  <c r="K33" i="2"/>
  <c r="J31" i="2"/>
  <c r="J32" i="2" s="1"/>
  <c r="K29" i="2"/>
  <c r="K27" i="2" s="1"/>
  <c r="K28" i="2" s="1"/>
  <c r="J27" i="2"/>
  <c r="J28" i="2" s="1"/>
  <c r="J21" i="2"/>
  <c r="J22" i="2" s="1"/>
  <c r="K21" i="2"/>
  <c r="K22" i="2" s="1"/>
  <c r="K15" i="2"/>
  <c r="K16" i="2" s="1"/>
  <c r="J15" i="2"/>
  <c r="J16" i="2" s="1"/>
  <c r="K9" i="2"/>
  <c r="K10" i="2" s="1"/>
  <c r="J9" i="2"/>
  <c r="J10" i="2" s="1"/>
  <c r="I31" i="2" l="1"/>
  <c r="I38" i="2" s="1"/>
  <c r="E31" i="2"/>
  <c r="G31" i="2"/>
  <c r="G38" i="2" s="1"/>
  <c r="K31" i="2"/>
  <c r="K32" i="2" s="1"/>
  <c r="F38" i="2"/>
  <c r="J38" i="2"/>
  <c r="J39" i="2" s="1"/>
  <c r="H38" i="2"/>
  <c r="E38" i="2"/>
  <c r="D38" i="2"/>
  <c r="B38" i="2"/>
  <c r="B39" i="2" s="1"/>
  <c r="C38" i="2"/>
  <c r="C39" i="2" s="1"/>
  <c r="M21" i="2"/>
  <c r="M15" i="2"/>
  <c r="M9" i="2"/>
  <c r="M29" i="2"/>
  <c r="M27" i="2" s="1"/>
  <c r="M34" i="2"/>
  <c r="M33" i="2"/>
  <c r="K38" i="2" l="1"/>
  <c r="K39" i="2" s="1"/>
  <c r="M31" i="2"/>
  <c r="M38" i="2" s="1"/>
  <c r="L31" i="2"/>
  <c r="L27" i="2"/>
  <c r="L21" i="2"/>
  <c r="L15" i="2"/>
  <c r="L9" i="2"/>
  <c r="L38" i="2" l="1"/>
  <c r="L40" i="2"/>
  <c r="Q21" i="2"/>
  <c r="Q38" i="2" s="1"/>
</calcChain>
</file>

<file path=xl/sharedStrings.xml><?xml version="1.0" encoding="utf-8"?>
<sst xmlns="http://schemas.openxmlformats.org/spreadsheetml/2006/main" count="107" uniqueCount="49">
  <si>
    <t>Dirección de Crédito Público</t>
  </si>
  <si>
    <t>Deuda Pública No Financiera Consolidada y BCCR</t>
  </si>
  <si>
    <t xml:space="preserve">En millones de Colones </t>
  </si>
  <si>
    <t>Cobertura e Instrumento de deuda</t>
  </si>
  <si>
    <t>Diciembre 2019</t>
  </si>
  <si>
    <t>Marzo 2020</t>
  </si>
  <si>
    <t>Junio 2020</t>
  </si>
  <si>
    <t>Setiembre 2020</t>
  </si>
  <si>
    <t>Diciembre 2020</t>
  </si>
  <si>
    <t>Marzo 2021</t>
  </si>
  <si>
    <t>Junio 2021</t>
  </si>
  <si>
    <t>Setimbre 2021</t>
  </si>
  <si>
    <t>Diciembre 2021</t>
  </si>
  <si>
    <t>Marzo 2022</t>
  </si>
  <si>
    <t>Junio 2022</t>
  </si>
  <si>
    <t>Septiembre 2022</t>
  </si>
  <si>
    <t>Diciembre 2022</t>
  </si>
  <si>
    <t>Marzo 2023</t>
  </si>
  <si>
    <t>Junio 2023</t>
  </si>
  <si>
    <t>Setiembre 2023</t>
  </si>
  <si>
    <t>Diciembre 2023</t>
  </si>
  <si>
    <t>Marzo 2024</t>
  </si>
  <si>
    <t>Junio 2024</t>
  </si>
  <si>
    <t>Setiembre 2024</t>
  </si>
  <si>
    <t>Diciembre 2024</t>
  </si>
  <si>
    <t>Deuda Bruta Sin Consolidar</t>
  </si>
  <si>
    <t>Deuda Bruta Consolidada</t>
  </si>
  <si>
    <r>
      <t>Nivel 1: Gobierno Central excluída seguridad social</t>
    </r>
    <r>
      <rPr>
        <b/>
        <vertAlign val="superscript"/>
        <sz val="10"/>
        <color theme="1"/>
        <rFont val="HendersonSansW00-BasicLight"/>
      </rPr>
      <t>1</t>
    </r>
  </si>
  <si>
    <t>% del PIB</t>
  </si>
  <si>
    <t xml:space="preserve">     Títulos de deuda</t>
  </si>
  <si>
    <t xml:space="preserve">     Préstamos</t>
  </si>
  <si>
    <t xml:space="preserve">     Otras cuentas por pagar</t>
  </si>
  <si>
    <r>
      <t>Nivel 2: Gobierno General</t>
    </r>
    <r>
      <rPr>
        <b/>
        <vertAlign val="superscript"/>
        <sz val="10"/>
        <color theme="1"/>
        <rFont val="HendersonSansW00-BasicLight"/>
      </rPr>
      <t>2</t>
    </r>
  </si>
  <si>
    <r>
      <t>Nivel 3: Sociedades No Financieras Públicas</t>
    </r>
    <r>
      <rPr>
        <b/>
        <vertAlign val="superscript"/>
        <sz val="10"/>
        <color theme="1"/>
        <rFont val="HendersonSansW00-BasicLight"/>
      </rPr>
      <t>3</t>
    </r>
  </si>
  <si>
    <r>
      <t>Sector Financiero</t>
    </r>
    <r>
      <rPr>
        <b/>
        <vertAlign val="superscript"/>
        <sz val="10"/>
        <color theme="1"/>
        <rFont val="HendersonSansW00-BasicLight"/>
      </rPr>
      <t>4</t>
    </r>
  </si>
  <si>
    <t>Resto del Mundo</t>
  </si>
  <si>
    <t>Valor del PIB</t>
  </si>
  <si>
    <r>
      <t xml:space="preserve">Deuda Pública Total </t>
    </r>
    <r>
      <rPr>
        <b/>
        <vertAlign val="superscript"/>
        <sz val="10"/>
        <color theme="0"/>
        <rFont val="HendersonSansW00-BasicLight"/>
      </rPr>
      <t>5</t>
    </r>
  </si>
  <si>
    <t>Notas:</t>
  </si>
  <si>
    <t xml:space="preserve">1- En el nivel 1 se realiza la consolidación intrasectorial del subsector Gobierno Central excluida la Seguridad Social  e ISFLSGC. Tambien se realiza la consolidación intersectorial del subsector Gobierno Central excluida </t>
  </si>
  <si>
    <t>la Seguridad Social  con el sector ISFLSGC.</t>
  </si>
  <si>
    <t xml:space="preserve">2-En el nivel 2 se realiza la consolidación intrasectorial del subsector Gobiernos Locales. Adicionalmente se efectúa la consolidación intersectorial del Subsector Gobiernos Locales y del subsector Seguridad Social </t>
  </si>
  <si>
    <t>del Gobierno Central con la Consolidación 1.</t>
  </si>
  <si>
    <t>3-En el nivel 3 se realiza la consolidación intrasectorial de las Sociedades No Financieraas Públicas y la consolidación intersectorial del Sector Sociedades No Financieras con la Consolidación 2.</t>
  </si>
  <si>
    <t>4-En este sector se muestra unicamente la deuda sin consolidar del BCCR.</t>
  </si>
  <si>
    <t>5-La Deuda Pública Total corresponde a la suma del Nivel 3 de consolidación, Sector Financiero y Resto del Mundo.</t>
  </si>
  <si>
    <t>Marzo 2025</t>
  </si>
  <si>
    <t>Junio  2025</t>
  </si>
  <si>
    <t>A Junio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</si>
</sst>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1"/>
      <name val="HendersonSansW00-BasicLight"/>
    </font>
    <font>
      <sz val="10"/>
      <color theme="1"/>
      <name val="HendersonSansW00-BasicLight"/>
    </font>
    <font>
      <b/>
      <sz val="10"/>
      <color theme="0"/>
      <name val="HendersonSansW00-BasicLight"/>
    </font>
    <font>
      <b/>
      <vertAlign val="superscript"/>
      <sz val="10"/>
      <color theme="1"/>
      <name val="HendersonSansW00-BasicLight"/>
    </font>
    <font>
      <i/>
      <sz val="10"/>
      <color theme="1"/>
      <name val="HendersonSansW00-BasicLight"/>
    </font>
    <font>
      <b/>
      <i/>
      <sz val="10"/>
      <color theme="1"/>
      <name val="HendersonSansW00-BasicLight"/>
    </font>
    <font>
      <b/>
      <vertAlign val="superscript"/>
      <sz val="10"/>
      <color theme="0"/>
      <name val="HendersonSansW00-BasicLight"/>
    </font>
    <font>
      <b/>
      <i/>
      <sz val="10"/>
      <color theme="0"/>
      <name val="HendersonSansW00-BasicLight"/>
    </font>
    <font>
      <sz val="10"/>
      <color theme="0"/>
      <name val="HendersonSansW00-BasicLight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8">
    <xf numFmtId="0" fontId="0" fillId="0" borderId="0" xfId="0"/>
    <xf numFmtId="0" fontId="4" fillId="0" borderId="0" xfId="0" applyFont="1"/>
    <xf numFmtId="17" fontId="3" fillId="0" borderId="0" xfId="0" applyNumberFormat="1" applyFont="1" applyAlignment="1">
      <alignment horizontal="center"/>
    </xf>
    <xf numFmtId="43" fontId="4" fillId="0" borderId="0" xfId="1" applyFont="1"/>
    <xf numFmtId="0" fontId="5" fillId="2" borderId="0" xfId="0" applyFont="1" applyFill="1" applyAlignment="1">
      <alignment horizontal="center" vertical="top" wrapText="1"/>
    </xf>
    <xf numFmtId="0" fontId="5" fillId="2" borderId="0" xfId="0" applyFont="1" applyFill="1" applyAlignment="1">
      <alignment horizontal="center" wrapText="1"/>
    </xf>
    <xf numFmtId="0" fontId="5" fillId="2" borderId="0" xfId="0" applyFont="1" applyFill="1" applyAlignment="1">
      <alignment horizontal="center" vertical="center" wrapText="1"/>
    </xf>
    <xf numFmtId="43" fontId="5" fillId="2" borderId="0" xfId="1" applyFont="1" applyFill="1" applyAlignment="1">
      <alignment horizontal="center" vertical="center" wrapText="1"/>
    </xf>
    <xf numFmtId="0" fontId="3" fillId="0" borderId="0" xfId="0" applyFont="1"/>
    <xf numFmtId="43" fontId="3" fillId="0" borderId="0" xfId="1" applyFont="1" applyBorder="1"/>
    <xf numFmtId="43" fontId="3" fillId="3" borderId="0" xfId="1" applyFont="1" applyFill="1" applyBorder="1"/>
    <xf numFmtId="43" fontId="3" fillId="0" borderId="0" xfId="1" applyFont="1"/>
    <xf numFmtId="0" fontId="7" fillId="0" borderId="0" xfId="0" applyFont="1"/>
    <xf numFmtId="10" fontId="7" fillId="0" borderId="0" xfId="2" applyNumberFormat="1" applyFont="1" applyBorder="1"/>
    <xf numFmtId="10" fontId="7" fillId="3" borderId="0" xfId="2" applyNumberFormat="1" applyFont="1" applyFill="1" applyBorder="1"/>
    <xf numFmtId="43" fontId="4" fillId="0" borderId="0" xfId="0" applyNumberFormat="1" applyFont="1"/>
    <xf numFmtId="43" fontId="4" fillId="0" borderId="0" xfId="1" applyFont="1" applyBorder="1"/>
    <xf numFmtId="43" fontId="4" fillId="3" borderId="0" xfId="1" applyFont="1" applyFill="1" applyBorder="1"/>
    <xf numFmtId="43" fontId="4" fillId="3" borderId="0" xfId="1" applyFont="1" applyFill="1"/>
    <xf numFmtId="43" fontId="4" fillId="0" borderId="0" xfId="1" applyFont="1" applyFill="1"/>
    <xf numFmtId="0" fontId="4" fillId="3" borderId="0" xfId="0" applyFont="1" applyFill="1"/>
    <xf numFmtId="43" fontId="8" fillId="0" borderId="0" xfId="1" applyFont="1" applyBorder="1"/>
    <xf numFmtId="43" fontId="8" fillId="0" borderId="0" xfId="1" applyFont="1" applyFill="1" applyBorder="1"/>
    <xf numFmtId="43" fontId="8" fillId="3" borderId="0" xfId="1" applyFont="1" applyFill="1" applyBorder="1"/>
    <xf numFmtId="43" fontId="7" fillId="0" borderId="0" xfId="1" applyFont="1" applyBorder="1"/>
    <xf numFmtId="43" fontId="7" fillId="3" borderId="0" xfId="1" applyFont="1" applyFill="1" applyBorder="1"/>
    <xf numFmtId="43" fontId="3" fillId="0" borderId="0" xfId="1" applyFont="1" applyFill="1" applyBorder="1"/>
    <xf numFmtId="43" fontId="4" fillId="0" borderId="0" xfId="1" applyFont="1" applyFill="1" applyBorder="1"/>
    <xf numFmtId="43" fontId="4" fillId="3" borderId="0" xfId="0" applyNumberFormat="1" applyFont="1" applyFill="1"/>
    <xf numFmtId="43" fontId="3" fillId="0" borderId="0" xfId="1" applyFont="1" applyFill="1" applyAlignment="1">
      <alignment vertical="justify" wrapText="1"/>
    </xf>
    <xf numFmtId="43" fontId="3" fillId="0" borderId="0" xfId="0" applyNumberFormat="1" applyFont="1"/>
    <xf numFmtId="43" fontId="4" fillId="0" borderId="0" xfId="1" applyFont="1" applyFill="1" applyAlignment="1">
      <alignment vertical="justify" wrapText="1"/>
    </xf>
    <xf numFmtId="0" fontId="4" fillId="0" borderId="0" xfId="0" applyFont="1" applyAlignment="1">
      <alignment vertical="justify" wrapText="1"/>
    </xf>
    <xf numFmtId="43" fontId="4" fillId="0" borderId="0" xfId="0" applyNumberFormat="1" applyFont="1" applyAlignment="1">
      <alignment vertical="justify" wrapText="1"/>
    </xf>
    <xf numFmtId="43" fontId="4" fillId="3" borderId="0" xfId="0" applyNumberFormat="1" applyFont="1" applyFill="1" applyAlignment="1">
      <alignment vertical="justify" wrapText="1"/>
    </xf>
    <xf numFmtId="43" fontId="4" fillId="3" borderId="0" xfId="1" applyFont="1" applyFill="1" applyAlignment="1">
      <alignment vertical="justify" wrapText="1"/>
    </xf>
    <xf numFmtId="0" fontId="4" fillId="3" borderId="0" xfId="0" applyFont="1" applyFill="1" applyAlignment="1">
      <alignment vertical="justify" wrapText="1"/>
    </xf>
    <xf numFmtId="0" fontId="4" fillId="0" borderId="0" xfId="0" applyFont="1" applyAlignment="1">
      <alignment horizontal="left" vertical="justify" wrapText="1"/>
    </xf>
    <xf numFmtId="43" fontId="4" fillId="0" borderId="0" xfId="1" applyFont="1" applyFill="1" applyAlignment="1">
      <alignment horizontal="left" vertical="justify" wrapText="1"/>
    </xf>
    <xf numFmtId="43" fontId="4" fillId="3" borderId="0" xfId="1" applyFont="1" applyFill="1" applyAlignment="1">
      <alignment horizontal="left" vertical="justify" wrapText="1"/>
    </xf>
    <xf numFmtId="43" fontId="4" fillId="0" borderId="0" xfId="0" applyNumberFormat="1" applyFont="1" applyAlignment="1">
      <alignment horizontal="left" vertical="justify" wrapText="1"/>
    </xf>
    <xf numFmtId="43" fontId="4" fillId="3" borderId="0" xfId="0" applyNumberFormat="1" applyFont="1" applyFill="1" applyAlignment="1">
      <alignment horizontal="left" vertical="justify" wrapText="1"/>
    </xf>
    <xf numFmtId="0" fontId="5" fillId="2" borderId="0" xfId="0" applyFont="1" applyFill="1"/>
    <xf numFmtId="43" fontId="5" fillId="2" borderId="0" xfId="1" applyFont="1" applyFill="1" applyBorder="1"/>
    <xf numFmtId="0" fontId="10" fillId="2" borderId="0" xfId="0" applyFont="1" applyFill="1"/>
    <xf numFmtId="10" fontId="10" fillId="2" borderId="0" xfId="2" applyNumberFormat="1" applyFont="1" applyFill="1" applyBorder="1"/>
    <xf numFmtId="43" fontId="10" fillId="2" borderId="0" xfId="1" applyFont="1" applyFill="1" applyBorder="1"/>
    <xf numFmtId="10" fontId="4" fillId="0" borderId="0" xfId="1" applyNumberFormat="1" applyFont="1"/>
    <xf numFmtId="10" fontId="4" fillId="0" borderId="0" xfId="0" applyNumberFormat="1" applyFont="1"/>
    <xf numFmtId="9" fontId="4" fillId="0" borderId="0" xfId="2" applyFont="1"/>
    <xf numFmtId="9" fontId="4" fillId="0" borderId="0" xfId="0" applyNumberFormat="1" applyFont="1"/>
    <xf numFmtId="43" fontId="3" fillId="0" borderId="0" xfId="1" applyFont="1" applyFill="1"/>
    <xf numFmtId="43" fontId="3" fillId="3" borderId="0" xfId="1" applyFont="1" applyFill="1"/>
    <xf numFmtId="43" fontId="3" fillId="3" borderId="0" xfId="0" applyNumberFormat="1" applyFont="1" applyFill="1"/>
    <xf numFmtId="0" fontId="3" fillId="0" borderId="0" xfId="0" applyFont="1" applyAlignment="1">
      <alignment horizontal="center"/>
    </xf>
    <xf numFmtId="49" fontId="5" fillId="2" borderId="0" xfId="0" applyNumberFormat="1" applyFont="1" applyFill="1" applyAlignment="1">
      <alignment horizontal="center" vertical="top" wrapText="1"/>
    </xf>
    <xf numFmtId="0" fontId="5" fillId="2" borderId="0" xfId="0" applyFont="1" applyFill="1" applyAlignment="1">
      <alignment horizontal="center" vertical="center"/>
    </xf>
    <xf numFmtId="0" fontId="11" fillId="0" borderId="0" xfId="0" applyFont="1"/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colors>
    <mruColors>
      <color rgb="FFB8E0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91440</xdr:colOff>
      <xdr:row>0</xdr:row>
      <xdr:rowOff>83820</xdr:rowOff>
    </xdr:from>
    <xdr:to>
      <xdr:col>0</xdr:col>
      <xdr:colOff>2636520</xdr:colOff>
      <xdr:row>3</xdr:row>
      <xdr:rowOff>140839</xdr:rowOff>
    </xdr:to>
    <xdr:pic>
      <xdr:nvPicPr>
        <xdr:cNvPr id="2" name="Imagen 1" descr="Un letrero de color negro&#10;&#10;Descripción generada automáticamente con confianza media">
          <a:extLst>
            <a:ext uri="{FF2B5EF4-FFF2-40B4-BE49-F238E27FC236}">
              <a16:creationId xmlns:a16="http://schemas.microsoft.com/office/drawing/2014/main" id="{1F16DAB3-068E-48A3-9FE5-56D593DE5F2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8772"/>
        <a:stretch/>
      </xdr:blipFill>
      <xdr:spPr bwMode="auto">
        <a:xfrm>
          <a:off x="91440" y="83820"/>
          <a:ext cx="2545080" cy="605659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89D675-155F-4630-879B-FF246755829C}">
  <dimension ref="A1:AU57"/>
  <sheetViews>
    <sheetView showGridLines="0" tabSelected="1" zoomScaleNormal="100" workbookViewId="0">
      <pane xSplit="1" ySplit="8" topLeftCell="AR9" activePane="bottomRight" state="frozen"/>
      <selection pane="topRight" activeCell="B1" sqref="B1"/>
      <selection pane="bottomLeft" activeCell="A9" sqref="A9"/>
      <selection pane="bottomRight" activeCell="AU25" sqref="AU25"/>
    </sheetView>
  </sheetViews>
  <sheetFormatPr baseColWidth="10" defaultColWidth="11.44140625" defaultRowHeight="14.4" outlineLevelCol="1" x14ac:dyDescent="0.35"/>
  <cols>
    <col min="1" max="1" width="41.88671875" style="1" bestFit="1" customWidth="1"/>
    <col min="2" max="2" width="24.6640625" style="1" hidden="1" customWidth="1" outlineLevel="1"/>
    <col min="3" max="3" width="24.5546875" style="1" hidden="1" customWidth="1" outlineLevel="1"/>
    <col min="4" max="4" width="24.6640625" style="1" hidden="1" customWidth="1" outlineLevel="1"/>
    <col min="5" max="5" width="25" style="1" hidden="1" customWidth="1" outlineLevel="1"/>
    <col min="6" max="7" width="24.33203125" style="1" hidden="1" customWidth="1" outlineLevel="1"/>
    <col min="8" max="8" width="25.33203125" style="1" hidden="1" customWidth="1" outlineLevel="1"/>
    <col min="9" max="9" width="24.33203125" style="1" hidden="1" customWidth="1" outlineLevel="1"/>
    <col min="10" max="10" width="25.109375" style="1" hidden="1" customWidth="1" outlineLevel="1"/>
    <col min="11" max="11" width="24.6640625" style="1" hidden="1" customWidth="1" outlineLevel="1"/>
    <col min="12" max="12" width="24" style="1" hidden="1" customWidth="1" outlineLevel="1"/>
    <col min="13" max="13" width="24.5546875" style="1" hidden="1" customWidth="1" outlineLevel="1"/>
    <col min="14" max="14" width="25" style="1" hidden="1" customWidth="1" outlineLevel="1"/>
    <col min="15" max="18" width="25.33203125" style="1" hidden="1" customWidth="1" outlineLevel="1"/>
    <col min="19" max="19" width="25" style="1" hidden="1" customWidth="1" outlineLevel="1"/>
    <col min="20" max="20" width="24.33203125" style="1" hidden="1" customWidth="1" outlineLevel="1"/>
    <col min="21" max="21" width="25.5546875" style="1" hidden="1" customWidth="1" outlineLevel="1"/>
    <col min="22" max="23" width="26.33203125" style="1" hidden="1" customWidth="1" outlineLevel="1"/>
    <col min="24" max="24" width="26.88671875" style="1" hidden="1" customWidth="1" outlineLevel="1"/>
    <col min="25" max="25" width="25.6640625" style="1" hidden="1" customWidth="1" outlineLevel="1"/>
    <col min="26" max="26" width="25.33203125" style="1" bestFit="1" customWidth="1" collapsed="1"/>
    <col min="27" max="27" width="26.109375" style="1" bestFit="1" customWidth="1"/>
    <col min="28" max="28" width="24.6640625" style="1" bestFit="1" customWidth="1"/>
    <col min="29" max="29" width="25.5546875" style="1" bestFit="1" customWidth="1"/>
    <col min="30" max="30" width="25.33203125" style="1" bestFit="1" customWidth="1"/>
    <col min="31" max="31" width="24.44140625" style="3" bestFit="1" customWidth="1"/>
    <col min="32" max="32" width="24.44140625" style="3" customWidth="1"/>
    <col min="33" max="33" width="26.88671875" style="3" customWidth="1"/>
    <col min="34" max="34" width="25.33203125" style="1" customWidth="1"/>
    <col min="35" max="35" width="25.5546875" style="1" bestFit="1" customWidth="1"/>
    <col min="36" max="36" width="25.33203125" style="1" customWidth="1"/>
    <col min="37" max="37" width="25.5546875" style="1" bestFit="1" customWidth="1"/>
    <col min="38" max="39" width="25.5546875" style="1" customWidth="1"/>
    <col min="40" max="40" width="25.33203125" style="1" customWidth="1"/>
    <col min="41" max="41" width="30.6640625" style="1" bestFit="1" customWidth="1"/>
    <col min="42" max="47" width="30" style="1" customWidth="1"/>
    <col min="48" max="16384" width="11.44140625" style="1"/>
  </cols>
  <sheetData>
    <row r="1" spans="1:47" x14ac:dyDescent="0.35">
      <c r="A1" s="54" t="s">
        <v>0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</row>
    <row r="2" spans="1:47" x14ac:dyDescent="0.35">
      <c r="A2" s="54" t="s">
        <v>1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D2" s="54"/>
      <c r="AE2" s="54"/>
      <c r="AF2" s="54"/>
      <c r="AG2" s="54"/>
      <c r="AH2" s="54"/>
      <c r="AI2" s="54"/>
      <c r="AJ2" s="54"/>
      <c r="AK2" s="54"/>
      <c r="AL2" s="54"/>
      <c r="AM2" s="54"/>
      <c r="AN2" s="54"/>
      <c r="AO2" s="54"/>
      <c r="AP2" s="54"/>
      <c r="AQ2" s="54"/>
    </row>
    <row r="3" spans="1:47" x14ac:dyDescent="0.35">
      <c r="A3" s="54" t="s">
        <v>48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54"/>
      <c r="AB3" s="54"/>
      <c r="AC3" s="54"/>
      <c r="AD3" s="54"/>
      <c r="AE3" s="54"/>
      <c r="AF3" s="54"/>
      <c r="AG3" s="54"/>
      <c r="AH3" s="54"/>
      <c r="AI3" s="54"/>
      <c r="AJ3" s="54"/>
      <c r="AK3" s="54"/>
      <c r="AL3" s="54"/>
      <c r="AM3" s="54"/>
      <c r="AN3" s="54"/>
      <c r="AO3" s="54"/>
      <c r="AP3" s="54"/>
      <c r="AQ3" s="54"/>
    </row>
    <row r="4" spans="1:47" x14ac:dyDescent="0.35">
      <c r="A4" s="54" t="s">
        <v>2</v>
      </c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54"/>
      <c r="AO4" s="54"/>
      <c r="AP4" s="54"/>
      <c r="AQ4" s="54"/>
      <c r="AU4" s="57">
        <v>1000000</v>
      </c>
    </row>
    <row r="5" spans="1:47" ht="6.6" customHeight="1" x14ac:dyDescent="0.3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1:47" ht="13.95" customHeight="1" x14ac:dyDescent="0.35">
      <c r="A6" s="56" t="s">
        <v>3</v>
      </c>
      <c r="B6" s="55" t="s">
        <v>4</v>
      </c>
      <c r="C6" s="55"/>
      <c r="D6" s="55" t="s">
        <v>5</v>
      </c>
      <c r="E6" s="55"/>
      <c r="F6" s="55" t="s">
        <v>6</v>
      </c>
      <c r="G6" s="55"/>
      <c r="H6" s="55" t="s">
        <v>7</v>
      </c>
      <c r="I6" s="55"/>
      <c r="J6" s="55" t="s">
        <v>8</v>
      </c>
      <c r="K6" s="55"/>
      <c r="L6" s="55" t="s">
        <v>9</v>
      </c>
      <c r="M6" s="55"/>
      <c r="N6" s="55" t="s">
        <v>10</v>
      </c>
      <c r="O6" s="55"/>
      <c r="P6" s="55" t="s">
        <v>11</v>
      </c>
      <c r="Q6" s="55"/>
      <c r="R6" s="55" t="s">
        <v>12</v>
      </c>
      <c r="S6" s="55"/>
      <c r="T6" s="55" t="s">
        <v>13</v>
      </c>
      <c r="U6" s="55"/>
      <c r="V6" s="55" t="s">
        <v>14</v>
      </c>
      <c r="W6" s="55"/>
      <c r="X6" s="55" t="s">
        <v>15</v>
      </c>
      <c r="Y6" s="55"/>
      <c r="Z6" s="55" t="s">
        <v>16</v>
      </c>
      <c r="AA6" s="55"/>
      <c r="AB6" s="55" t="s">
        <v>17</v>
      </c>
      <c r="AC6" s="55"/>
      <c r="AD6" s="55" t="s">
        <v>18</v>
      </c>
      <c r="AE6" s="55"/>
      <c r="AF6" s="55" t="s">
        <v>19</v>
      </c>
      <c r="AG6" s="55"/>
      <c r="AH6" s="55" t="s">
        <v>20</v>
      </c>
      <c r="AI6" s="55"/>
      <c r="AJ6" s="55" t="s">
        <v>21</v>
      </c>
      <c r="AK6" s="55"/>
      <c r="AL6" s="55" t="s">
        <v>22</v>
      </c>
      <c r="AM6" s="55"/>
      <c r="AN6" s="55" t="s">
        <v>23</v>
      </c>
      <c r="AO6" s="55"/>
      <c r="AP6" s="55" t="s">
        <v>24</v>
      </c>
      <c r="AQ6" s="55"/>
      <c r="AR6" s="55" t="s">
        <v>46</v>
      </c>
      <c r="AS6" s="55"/>
      <c r="AT6" s="55" t="s">
        <v>47</v>
      </c>
      <c r="AU6" s="55"/>
    </row>
    <row r="7" spans="1:47" ht="28.8" x14ac:dyDescent="0.35">
      <c r="A7" s="56"/>
      <c r="B7" s="4" t="s">
        <v>25</v>
      </c>
      <c r="C7" s="5" t="s">
        <v>26</v>
      </c>
      <c r="D7" s="4" t="s">
        <v>25</v>
      </c>
      <c r="E7" s="5" t="s">
        <v>26</v>
      </c>
      <c r="F7" s="4" t="s">
        <v>25</v>
      </c>
      <c r="G7" s="5" t="s">
        <v>26</v>
      </c>
      <c r="H7" s="4" t="s">
        <v>25</v>
      </c>
      <c r="I7" s="5" t="s">
        <v>26</v>
      </c>
      <c r="J7" s="4" t="s">
        <v>25</v>
      </c>
      <c r="K7" s="5" t="s">
        <v>26</v>
      </c>
      <c r="L7" s="4" t="s">
        <v>25</v>
      </c>
      <c r="M7" s="5" t="s">
        <v>26</v>
      </c>
      <c r="N7" s="4" t="s">
        <v>25</v>
      </c>
      <c r="O7" s="6" t="s">
        <v>26</v>
      </c>
      <c r="P7" s="4" t="s">
        <v>25</v>
      </c>
      <c r="Q7" s="6" t="s">
        <v>26</v>
      </c>
      <c r="R7" s="4" t="s">
        <v>25</v>
      </c>
      <c r="S7" s="6" t="s">
        <v>26</v>
      </c>
      <c r="T7" s="4" t="s">
        <v>25</v>
      </c>
      <c r="U7" s="6" t="s">
        <v>26</v>
      </c>
      <c r="V7" s="4" t="s">
        <v>25</v>
      </c>
      <c r="W7" s="6" t="s">
        <v>26</v>
      </c>
      <c r="X7" s="4" t="s">
        <v>25</v>
      </c>
      <c r="Y7" s="6" t="s">
        <v>26</v>
      </c>
      <c r="Z7" s="4" t="s">
        <v>25</v>
      </c>
      <c r="AA7" s="6" t="s">
        <v>26</v>
      </c>
      <c r="AB7" s="4" t="s">
        <v>25</v>
      </c>
      <c r="AC7" s="6" t="s">
        <v>26</v>
      </c>
      <c r="AD7" s="4" t="s">
        <v>25</v>
      </c>
      <c r="AE7" s="7" t="s">
        <v>26</v>
      </c>
      <c r="AF7" s="4" t="s">
        <v>25</v>
      </c>
      <c r="AG7" s="7" t="s">
        <v>26</v>
      </c>
      <c r="AH7" s="4" t="s">
        <v>25</v>
      </c>
      <c r="AI7" s="7" t="s">
        <v>26</v>
      </c>
      <c r="AJ7" s="4" t="s">
        <v>25</v>
      </c>
      <c r="AK7" s="7" t="s">
        <v>26</v>
      </c>
      <c r="AL7" s="4" t="s">
        <v>25</v>
      </c>
      <c r="AM7" s="7" t="s">
        <v>26</v>
      </c>
      <c r="AN7" s="4" t="s">
        <v>25</v>
      </c>
      <c r="AO7" s="7" t="s">
        <v>26</v>
      </c>
      <c r="AP7" s="4" t="s">
        <v>25</v>
      </c>
      <c r="AQ7" s="7" t="s">
        <v>26</v>
      </c>
      <c r="AR7" s="4" t="s">
        <v>25</v>
      </c>
      <c r="AS7" s="7" t="s">
        <v>26</v>
      </c>
      <c r="AT7" s="4" t="s">
        <v>25</v>
      </c>
      <c r="AU7" s="7" t="s">
        <v>26</v>
      </c>
    </row>
    <row r="8" spans="1:47" x14ac:dyDescent="0.35">
      <c r="A8" s="8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AF8" s="1"/>
      <c r="AG8" s="1"/>
      <c r="AP8" s="20"/>
      <c r="AQ8" s="20"/>
      <c r="AR8" s="20"/>
      <c r="AS8" s="20"/>
      <c r="AT8" s="20"/>
      <c r="AU8" s="20"/>
    </row>
    <row r="9" spans="1:47" ht="16.2" x14ac:dyDescent="0.35">
      <c r="A9" s="8" t="s">
        <v>27</v>
      </c>
      <c r="B9" s="9">
        <f t="shared" ref="B9:M9" si="0">SUM(B11:B13)</f>
        <v>16588518.161507893</v>
      </c>
      <c r="C9" s="9">
        <f t="shared" si="0"/>
        <v>16250569.324620076</v>
      </c>
      <c r="D9" s="9">
        <f t="shared" si="0"/>
        <v>17011943.308975384</v>
      </c>
      <c r="E9" s="9">
        <f t="shared" si="0"/>
        <v>16596384.291589806</v>
      </c>
      <c r="F9" s="9">
        <f t="shared" si="0"/>
        <v>17085925.479460198</v>
      </c>
      <c r="G9" s="9">
        <f t="shared" si="0"/>
        <v>16636467.032389419</v>
      </c>
      <c r="H9" s="9">
        <f t="shared" si="0"/>
        <v>18203456.199764628</v>
      </c>
      <c r="I9" s="9">
        <f t="shared" si="0"/>
        <v>17767079.988670051</v>
      </c>
      <c r="J9" s="9">
        <f t="shared" si="0"/>
        <v>18528436.232602406</v>
      </c>
      <c r="K9" s="9">
        <f t="shared" si="0"/>
        <v>18028889.173860509</v>
      </c>
      <c r="L9" s="9">
        <f t="shared" si="0"/>
        <v>19514398.486423276</v>
      </c>
      <c r="M9" s="9">
        <f t="shared" si="0"/>
        <v>18984602.310677931</v>
      </c>
      <c r="N9" s="10">
        <f t="shared" ref="N9:Q9" si="1">SUM(N11:N13)</f>
        <v>20110073.596499078</v>
      </c>
      <c r="O9" s="10">
        <f t="shared" si="1"/>
        <v>19741510.416208263</v>
      </c>
      <c r="P9" s="9">
        <f>SUM(P11:P13)</f>
        <v>20842422.759870891</v>
      </c>
      <c r="Q9" s="9">
        <f t="shared" si="1"/>
        <v>20497378.006111939</v>
      </c>
      <c r="R9" s="9">
        <f t="shared" ref="R9:W9" si="2">SUM(R11:R13)</f>
        <v>20539709.396597069</v>
      </c>
      <c r="S9" s="9">
        <f t="shared" si="2"/>
        <v>20145393.135976255</v>
      </c>
      <c r="T9" s="9">
        <f t="shared" si="2"/>
        <v>21088940.13005406</v>
      </c>
      <c r="U9" s="9">
        <f t="shared" si="2"/>
        <v>20628830.530332081</v>
      </c>
      <c r="V9" s="9">
        <f t="shared" si="2"/>
        <v>21121880.260822564</v>
      </c>
      <c r="W9" s="9">
        <f t="shared" si="2"/>
        <v>20669292.437499337</v>
      </c>
      <c r="X9" s="9">
        <f t="shared" ref="X9:Y9" si="3">SUM(X11:X13)</f>
        <v>20953636.624324363</v>
      </c>
      <c r="Y9" s="9">
        <f t="shared" si="3"/>
        <v>20505514.688800327</v>
      </c>
      <c r="Z9" s="9">
        <f t="shared" ref="Z9:AA9" si="4">SUM(Z11:Z13)</f>
        <v>21051004.518078234</v>
      </c>
      <c r="AA9" s="9">
        <f t="shared" si="4"/>
        <v>20610074.101254053</v>
      </c>
      <c r="AB9" s="9">
        <f t="shared" ref="AB9:AC9" si="5">SUM(AB11:AB13)</f>
        <v>21350716.405247737</v>
      </c>
      <c r="AC9" s="9">
        <f t="shared" si="5"/>
        <v>20885962.820348646</v>
      </c>
      <c r="AD9" s="11">
        <v>21776031.7923114</v>
      </c>
      <c r="AE9" s="11">
        <f t="shared" ref="AE9:AM9" si="6">+AE11+AE12+AE13</f>
        <v>21275390.485913847</v>
      </c>
      <c r="AF9" s="11">
        <f t="shared" si="6"/>
        <v>21324955.390638966</v>
      </c>
      <c r="AG9" s="11">
        <f t="shared" si="6"/>
        <v>20955360.364346456</v>
      </c>
      <c r="AH9" s="11">
        <f t="shared" si="6"/>
        <v>21249213.499414537</v>
      </c>
      <c r="AI9" s="11">
        <f t="shared" si="6"/>
        <v>20821761.003971525</v>
      </c>
      <c r="AJ9" s="11">
        <f t="shared" si="6"/>
        <v>20913535.504485868</v>
      </c>
      <c r="AK9" s="11">
        <f t="shared" si="6"/>
        <v>20493404.192203946</v>
      </c>
      <c r="AL9" s="11">
        <f t="shared" si="6"/>
        <v>21033213.364328444</v>
      </c>
      <c r="AM9" s="11">
        <f t="shared" si="6"/>
        <v>20585503.555904344</v>
      </c>
      <c r="AN9" s="11">
        <f t="shared" ref="AN9:AO9" si="7">+AN11+AN12+AN13</f>
        <v>21233006.826619033</v>
      </c>
      <c r="AO9" s="11">
        <f t="shared" si="7"/>
        <v>20671985.162262615</v>
      </c>
      <c r="AP9" s="11">
        <f t="shared" ref="AP9:AQ9" si="8">+AP11+AP12+AP13</f>
        <v>21541504.251445316</v>
      </c>
      <c r="AQ9" s="11">
        <f t="shared" si="8"/>
        <v>21110540.595703311</v>
      </c>
      <c r="AR9" s="11">
        <f t="shared" ref="AR9:AT9" si="9">+AR11+AR12+AR13</f>
        <v>21846311.99199168</v>
      </c>
      <c r="AS9" s="11">
        <f t="shared" si="9"/>
        <v>21458797.163256623</v>
      </c>
      <c r="AT9" s="11">
        <f t="shared" si="9"/>
        <v>22138137.120306257</v>
      </c>
      <c r="AU9" s="11">
        <f>+AU11+AU12+AU13</f>
        <v>21863270.936186355</v>
      </c>
    </row>
    <row r="10" spans="1:47" x14ac:dyDescent="0.35">
      <c r="A10" s="12" t="s">
        <v>28</v>
      </c>
      <c r="B10" s="13">
        <f>+B9/B$36</f>
        <v>0.43847675207939096</v>
      </c>
      <c r="C10" s="13">
        <f>+C9/C$36</f>
        <v>0.42954390425507943</v>
      </c>
      <c r="D10" s="13">
        <v>0</v>
      </c>
      <c r="E10" s="13">
        <v>0</v>
      </c>
      <c r="F10" s="13">
        <v>0</v>
      </c>
      <c r="G10" s="13">
        <v>0</v>
      </c>
      <c r="H10" s="13">
        <v>0</v>
      </c>
      <c r="I10" s="13">
        <v>0</v>
      </c>
      <c r="J10" s="13">
        <f>+J9/J$36</f>
        <v>0.50963521545217172</v>
      </c>
      <c r="K10" s="13">
        <f>+K9/K$36</f>
        <v>0.49589488843728535</v>
      </c>
      <c r="L10" s="13">
        <v>0</v>
      </c>
      <c r="M10" s="13">
        <v>0</v>
      </c>
      <c r="N10" s="14">
        <v>0</v>
      </c>
      <c r="O10" s="14">
        <v>0</v>
      </c>
      <c r="P10" s="13">
        <v>0</v>
      </c>
      <c r="Q10" s="13">
        <v>0</v>
      </c>
      <c r="R10" s="13">
        <f>+R9/R$36</f>
        <v>0.51204716444129139</v>
      </c>
      <c r="S10" s="13">
        <f>+S9/S$36</f>
        <v>0.50221700963017069</v>
      </c>
      <c r="U10" s="15"/>
      <c r="AD10" s="3"/>
      <c r="AG10" s="1"/>
      <c r="AH10" s="3"/>
      <c r="AJ10" s="3"/>
      <c r="AL10" s="3"/>
      <c r="AN10" s="3"/>
      <c r="AP10" s="3"/>
      <c r="AR10" s="3"/>
      <c r="AT10" s="3"/>
      <c r="AU10" s="18"/>
    </row>
    <row r="11" spans="1:47" x14ac:dyDescent="0.35">
      <c r="A11" s="1" t="s">
        <v>29</v>
      </c>
      <c r="B11" s="16">
        <v>16493193.180677228</v>
      </c>
      <c r="C11" s="16">
        <v>16155572.776781771</v>
      </c>
      <c r="D11" s="16">
        <v>16901791.699399486</v>
      </c>
      <c r="E11" s="16">
        <v>16486465.690085869</v>
      </c>
      <c r="F11" s="16">
        <v>17031667.476640563</v>
      </c>
      <c r="G11" s="16">
        <v>16582361.350046892</v>
      </c>
      <c r="H11" s="16">
        <v>18130743.973806985</v>
      </c>
      <c r="I11" s="16">
        <v>17694416.300628647</v>
      </c>
      <c r="J11" s="16">
        <v>18445874.231546745</v>
      </c>
      <c r="K11" s="16">
        <v>17946327.172804847</v>
      </c>
      <c r="L11" s="16">
        <v>19432472.349351171</v>
      </c>
      <c r="M11" s="16">
        <v>18902676.173605826</v>
      </c>
      <c r="N11" s="17">
        <v>19983002.583405498</v>
      </c>
      <c r="O11" s="17">
        <v>19614439.403114684</v>
      </c>
      <c r="P11" s="3">
        <v>20584486.817391589</v>
      </c>
      <c r="Q11" s="3">
        <v>20239442.063632637</v>
      </c>
      <c r="R11" s="18">
        <v>20298692.487154216</v>
      </c>
      <c r="S11" s="18">
        <v>19904376.226533402</v>
      </c>
      <c r="T11" s="3">
        <v>20875719.142263245</v>
      </c>
      <c r="U11" s="3">
        <v>20415713.787610684</v>
      </c>
      <c r="V11" s="3">
        <v>20909659.226822563</v>
      </c>
      <c r="W11" s="19">
        <v>20457170.5</v>
      </c>
      <c r="X11" s="19">
        <v>20749770.588271301</v>
      </c>
      <c r="Y11" s="19">
        <v>20301733.167835958</v>
      </c>
      <c r="Z11" s="19">
        <v>20853389.743050385</v>
      </c>
      <c r="AA11" s="18">
        <v>20412546.920818612</v>
      </c>
      <c r="AB11" s="19">
        <v>21162804.479874149</v>
      </c>
      <c r="AC11" s="3">
        <v>20698132.190677937</v>
      </c>
      <c r="AD11" s="3">
        <v>21666871.827165175</v>
      </c>
      <c r="AE11" s="3">
        <v>21166312.700450685</v>
      </c>
      <c r="AF11" s="3">
        <v>21228207.444787692</v>
      </c>
      <c r="AG11" s="3">
        <f>20858691122845.3/1000000</f>
        <v>20858691.1228453</v>
      </c>
      <c r="AH11" s="3">
        <v>21128489.460559513</v>
      </c>
      <c r="AI11" s="3">
        <v>20701116.466110013</v>
      </c>
      <c r="AJ11" s="3">
        <v>20795522.193966158</v>
      </c>
      <c r="AK11" s="3">
        <v>20375465.590295408</v>
      </c>
      <c r="AL11" s="18">
        <v>20914739.663893901</v>
      </c>
      <c r="AM11" s="3">
        <v>20467107.625679173</v>
      </c>
      <c r="AN11" s="3">
        <v>21163062.508371033</v>
      </c>
      <c r="AO11" s="18">
        <v>20602117.578539468</v>
      </c>
      <c r="AP11" s="3">
        <v>21486387.117230397</v>
      </c>
      <c r="AQ11" s="18">
        <v>21055491.142946899</v>
      </c>
      <c r="AR11" s="3">
        <v>21792722.952848766</v>
      </c>
      <c r="AS11" s="18">
        <v>21405274.62282759</v>
      </c>
      <c r="AT11" s="1">
        <v>22088715.626406252</v>
      </c>
      <c r="AU11" s="3">
        <v>21813918.893024344</v>
      </c>
    </row>
    <row r="12" spans="1:47" x14ac:dyDescent="0.35">
      <c r="A12" s="1" t="s">
        <v>30</v>
      </c>
      <c r="B12" s="16">
        <v>28295.341347385202</v>
      </c>
      <c r="C12" s="16">
        <v>27966.90835502429</v>
      </c>
      <c r="D12" s="16">
        <v>43076.780485897136</v>
      </c>
      <c r="E12" s="16">
        <v>42843.772413937557</v>
      </c>
      <c r="F12" s="16">
        <v>47649.473859594415</v>
      </c>
      <c r="G12" s="16">
        <v>47497.153382488243</v>
      </c>
      <c r="H12" s="16">
        <v>65944.187051601868</v>
      </c>
      <c r="I12" s="16">
        <v>65895.649135361644</v>
      </c>
      <c r="J12" s="16">
        <v>76019.685796139936</v>
      </c>
      <c r="K12" s="16">
        <v>76019.685796139922</v>
      </c>
      <c r="L12" s="16">
        <v>75403.353244506332</v>
      </c>
      <c r="M12" s="16">
        <v>75403.353244506303</v>
      </c>
      <c r="N12" s="17">
        <v>120800.32815035919</v>
      </c>
      <c r="O12" s="17">
        <v>120800.32815035919</v>
      </c>
      <c r="P12" s="3">
        <v>120032.31465886264</v>
      </c>
      <c r="Q12" s="3">
        <v>120032.31465886264</v>
      </c>
      <c r="R12" s="18">
        <v>116724.7397624516</v>
      </c>
      <c r="S12" s="18">
        <v>116724.7397624516</v>
      </c>
      <c r="T12" s="3">
        <v>117700.28641885518</v>
      </c>
      <c r="U12" s="3">
        <v>117596.04134943537</v>
      </c>
      <c r="V12" s="19">
        <v>116892.274</v>
      </c>
      <c r="W12" s="19">
        <f>116793177499.336/1000000</f>
        <v>116793.177499336</v>
      </c>
      <c r="X12" s="19">
        <v>108874.50770746045</v>
      </c>
      <c r="Y12" s="19">
        <v>108789.99261876979</v>
      </c>
      <c r="Z12" s="19">
        <v>97644.567113531215</v>
      </c>
      <c r="AA12" s="18">
        <v>97556.972521123564</v>
      </c>
      <c r="AB12" s="19">
        <v>90544.05900490607</v>
      </c>
      <c r="AC12" s="3">
        <v>90462.763302029343</v>
      </c>
      <c r="AD12" s="3">
        <f>90092121808.9884/1000000</f>
        <v>90092.121808988406</v>
      </c>
      <c r="AE12" s="3">
        <v>90009.942114341291</v>
      </c>
      <c r="AF12" s="3">
        <v>77708.024059972144</v>
      </c>
      <c r="AG12" s="3">
        <f>77629319709.8548/1000000</f>
        <v>77629.319709854797</v>
      </c>
      <c r="AH12" s="3">
        <v>73828.661707541323</v>
      </c>
      <c r="AI12" s="3">
        <v>73749.160714031808</v>
      </c>
      <c r="AJ12" s="3">
        <v>71194.498146310347</v>
      </c>
      <c r="AK12" s="3">
        <v>71119.789535140357</v>
      </c>
      <c r="AL12" s="18">
        <v>71817.36869696033</v>
      </c>
      <c r="AM12" s="3">
        <v>71739.598487588562</v>
      </c>
      <c r="AN12" s="3">
        <v>68172.079822280459</v>
      </c>
      <c r="AO12" s="3">
        <v>68095.345297424166</v>
      </c>
      <c r="AP12" s="3">
        <v>53619.994349278386</v>
      </c>
      <c r="AQ12" s="3">
        <v>53552.312890770299</v>
      </c>
      <c r="AR12" s="3">
        <v>52115.401384911464</v>
      </c>
      <c r="AS12" s="3">
        <v>52048.902671031043</v>
      </c>
      <c r="AT12" s="3">
        <v>48186.194244803912</v>
      </c>
      <c r="AU12" s="3">
        <v>48116.743506809828</v>
      </c>
    </row>
    <row r="13" spans="1:47" x14ac:dyDescent="0.35">
      <c r="A13" s="1" t="s">
        <v>31</v>
      </c>
      <c r="B13" s="16">
        <v>67029.63948328</v>
      </c>
      <c r="C13" s="16">
        <v>67029.63948328</v>
      </c>
      <c r="D13" s="16">
        <v>67074.829089999999</v>
      </c>
      <c r="E13" s="16">
        <v>67074.829089999999</v>
      </c>
      <c r="F13" s="16">
        <v>6608.5289600399992</v>
      </c>
      <c r="G13" s="16">
        <v>6608.5289600399992</v>
      </c>
      <c r="H13" s="16">
        <v>6768.0389060400003</v>
      </c>
      <c r="I13" s="16">
        <v>6768.0389060400003</v>
      </c>
      <c r="J13" s="16">
        <v>6542.3152595199999</v>
      </c>
      <c r="K13" s="16">
        <v>6542.3152595199999</v>
      </c>
      <c r="L13" s="16">
        <v>6522.7838275999984</v>
      </c>
      <c r="M13" s="16">
        <v>6522.7838275999984</v>
      </c>
      <c r="N13" s="17">
        <v>6270.684943219997</v>
      </c>
      <c r="O13" s="17">
        <v>6270.684943219997</v>
      </c>
      <c r="P13" s="3">
        <v>137903.62782044002</v>
      </c>
      <c r="Q13" s="3">
        <v>137903.62782044002</v>
      </c>
      <c r="R13" s="18">
        <v>124292.16968039999</v>
      </c>
      <c r="S13" s="18">
        <v>124292.16968039999</v>
      </c>
      <c r="T13" s="3">
        <v>95520.701371960007</v>
      </c>
      <c r="U13" s="3">
        <v>95520.701371960007</v>
      </c>
      <c r="V13" s="19">
        <v>95328.76</v>
      </c>
      <c r="W13" s="19">
        <v>95328.76</v>
      </c>
      <c r="X13" s="19">
        <v>94991.528345600003</v>
      </c>
      <c r="Y13" s="19">
        <v>94991.528345600003</v>
      </c>
      <c r="Z13" s="19">
        <v>99970.20791432001</v>
      </c>
      <c r="AA13" s="18">
        <v>99970.20791432001</v>
      </c>
      <c r="AB13" s="19">
        <v>97367.866368680014</v>
      </c>
      <c r="AC13" s="3">
        <v>97367.866368680014</v>
      </c>
      <c r="AD13" s="3">
        <f>19067843348.82/1000000</f>
        <v>19067.843348819999</v>
      </c>
      <c r="AE13" s="3">
        <v>19067.843348819999</v>
      </c>
      <c r="AF13" s="3">
        <v>19039.921791299996</v>
      </c>
      <c r="AG13" s="3">
        <v>19039.921791299996</v>
      </c>
      <c r="AH13" s="3">
        <v>46895.377147479994</v>
      </c>
      <c r="AI13" s="3">
        <v>46895.377147479994</v>
      </c>
      <c r="AJ13" s="3">
        <v>46818.812373400004</v>
      </c>
      <c r="AK13" s="3">
        <v>46818.812373400004</v>
      </c>
      <c r="AL13" s="18">
        <v>46656.331737579996</v>
      </c>
      <c r="AM13" s="3">
        <v>46656.331737579996</v>
      </c>
      <c r="AN13" s="3">
        <v>1772.2384257200001</v>
      </c>
      <c r="AO13" s="3">
        <v>1772.2384257200001</v>
      </c>
      <c r="AP13" s="3">
        <v>1497.1398656399999</v>
      </c>
      <c r="AQ13" s="3">
        <v>1497.1398656399999</v>
      </c>
      <c r="AR13" s="3">
        <v>1473.6377580000001</v>
      </c>
      <c r="AS13" s="3">
        <v>1473.6377580000001</v>
      </c>
      <c r="AT13" s="3">
        <v>1235.2996551999997</v>
      </c>
      <c r="AU13" s="3">
        <v>1235.2996551999997</v>
      </c>
    </row>
    <row r="14" spans="1:47" x14ac:dyDescent="0.35"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7"/>
      <c r="O14" s="17"/>
      <c r="Q14" s="3"/>
      <c r="R14" s="20"/>
      <c r="S14" s="18"/>
      <c r="W14" s="3"/>
      <c r="Y14" s="19"/>
      <c r="AA14" s="18"/>
      <c r="AC14" s="18"/>
      <c r="AD14" s="3"/>
      <c r="AF14" s="1"/>
      <c r="AG14" s="1"/>
      <c r="AL14" s="20"/>
    </row>
    <row r="15" spans="1:47" ht="16.2" x14ac:dyDescent="0.35">
      <c r="A15" s="8" t="s">
        <v>32</v>
      </c>
      <c r="B15" s="21">
        <f t="shared" ref="B15:M15" si="10">SUM(B17:B19)</f>
        <v>16675405.865023853</v>
      </c>
      <c r="C15" s="22">
        <f t="shared" si="10"/>
        <v>11565899.541366864</v>
      </c>
      <c r="D15" s="21">
        <f t="shared" si="10"/>
        <v>17098032.476828121</v>
      </c>
      <c r="E15" s="22">
        <f t="shared" si="10"/>
        <v>11671978.418867311</v>
      </c>
      <c r="F15" s="21">
        <f t="shared" si="10"/>
        <v>17172490.908801261</v>
      </c>
      <c r="G15" s="22">
        <f t="shared" si="10"/>
        <v>11806919.78718619</v>
      </c>
      <c r="H15" s="21">
        <f t="shared" si="10"/>
        <v>18289682.353865333</v>
      </c>
      <c r="I15" s="22">
        <f t="shared" si="10"/>
        <v>12830274.739241028</v>
      </c>
      <c r="J15" s="21">
        <f t="shared" si="10"/>
        <v>18610858.516762037</v>
      </c>
      <c r="K15" s="22">
        <f t="shared" si="10"/>
        <v>12875730.607632598</v>
      </c>
      <c r="L15" s="21">
        <f t="shared" si="10"/>
        <v>19596041.222999275</v>
      </c>
      <c r="M15" s="22">
        <f t="shared" si="10"/>
        <v>13350057.768499698</v>
      </c>
      <c r="N15" s="23">
        <f t="shared" ref="N15:O15" si="11">SUM(N17:N19)</f>
        <v>20190875.52703454</v>
      </c>
      <c r="O15" s="23">
        <f t="shared" si="11"/>
        <v>14082641.986517627</v>
      </c>
      <c r="P15" s="21">
        <f>SUM(P17:P19)</f>
        <v>20921741.881348651</v>
      </c>
      <c r="Q15" s="21">
        <f>SUM(Q17:Q19)</f>
        <v>14521075.266327217</v>
      </c>
      <c r="R15" s="23">
        <f>SUM(R17:R19)</f>
        <v>20619651.33349029</v>
      </c>
      <c r="S15" s="23">
        <f>SUM(S17:S19)</f>
        <v>13949945.965457805</v>
      </c>
      <c r="T15" s="23">
        <f t="shared" ref="T15:U15" si="12">SUM(T17:T19)</f>
        <v>21170536.248253491</v>
      </c>
      <c r="U15" s="23">
        <f t="shared" si="12"/>
        <v>14223557.973118244</v>
      </c>
      <c r="V15" s="23">
        <f t="shared" ref="V15:AA15" si="13">SUM(V17:V19)</f>
        <v>21203552.276822563</v>
      </c>
      <c r="W15" s="23">
        <f t="shared" si="13"/>
        <v>14229390.314779341</v>
      </c>
      <c r="X15" s="22">
        <f t="shared" si="13"/>
        <v>21032611.023666229</v>
      </c>
      <c r="Y15" s="22">
        <f t="shared" si="13"/>
        <v>14156002.487552561</v>
      </c>
      <c r="Z15" s="22">
        <f t="shared" si="13"/>
        <v>21128635.038517326</v>
      </c>
      <c r="AA15" s="22">
        <f t="shared" si="13"/>
        <v>14038445.56436394</v>
      </c>
      <c r="AB15" s="22">
        <f t="shared" ref="AB15:AC15" si="14">SUM(AB17:AB19)</f>
        <v>21427003.385884944</v>
      </c>
      <c r="AC15" s="22">
        <f t="shared" si="14"/>
        <v>14275280.839354385</v>
      </c>
      <c r="AD15" s="11">
        <v>21855561.613398898</v>
      </c>
      <c r="AE15" s="11">
        <f>+AE17+AE18</f>
        <v>14583483.870277105</v>
      </c>
      <c r="AF15" s="11">
        <f t="shared" ref="AF15:AM15" si="15">+AF17+AF18+AF19</f>
        <v>21405212.855476476</v>
      </c>
      <c r="AG15" s="11">
        <f t="shared" si="15"/>
        <v>14076688.055013176</v>
      </c>
      <c r="AH15" s="11">
        <f t="shared" si="15"/>
        <v>21329826.361459181</v>
      </c>
      <c r="AI15" s="11">
        <f t="shared" si="15"/>
        <v>13945855.476687221</v>
      </c>
      <c r="AJ15" s="11">
        <f t="shared" si="15"/>
        <v>20997745.535964366</v>
      </c>
      <c r="AK15" s="11">
        <f t="shared" si="15"/>
        <v>13724493.01481027</v>
      </c>
      <c r="AL15" s="52">
        <f t="shared" si="15"/>
        <v>21121234.376450833</v>
      </c>
      <c r="AM15" s="11">
        <f t="shared" si="15"/>
        <v>13748579.539097868</v>
      </c>
      <c r="AN15" s="11">
        <f t="shared" ref="AN15:AO15" si="16">+AN17+AN18+AN19</f>
        <v>21320733.361503661</v>
      </c>
      <c r="AO15" s="11">
        <f t="shared" si="16"/>
        <v>13928582.303173741</v>
      </c>
      <c r="AP15" s="11">
        <f t="shared" ref="AP15:AQ15" si="17">+AP17+AP18+AP19</f>
        <v>21628035.376803599</v>
      </c>
      <c r="AQ15" s="11">
        <f t="shared" si="17"/>
        <v>14145754.074418562</v>
      </c>
      <c r="AR15" s="11">
        <f t="shared" ref="AR15:AT15" si="18">+AR17+AR18+AR19</f>
        <v>21932384.303521518</v>
      </c>
      <c r="AS15" s="11">
        <f t="shared" si="18"/>
        <v>14120033.804649252</v>
      </c>
      <c r="AT15" s="11">
        <f t="shared" si="18"/>
        <v>22223016.135446217</v>
      </c>
      <c r="AU15" s="11">
        <f>+AU17+AU18+AU19</f>
        <v>14376029.474119753</v>
      </c>
    </row>
    <row r="16" spans="1:47" x14ac:dyDescent="0.35">
      <c r="A16" s="12" t="s">
        <v>28</v>
      </c>
      <c r="B16" s="13">
        <f>+B15/B$36</f>
        <v>0.44077341520881497</v>
      </c>
      <c r="C16" s="13">
        <f>+C15/C$36</f>
        <v>0.30571615959903636</v>
      </c>
      <c r="D16" s="13">
        <v>0</v>
      </c>
      <c r="E16" s="13">
        <v>0</v>
      </c>
      <c r="F16" s="13">
        <v>0</v>
      </c>
      <c r="G16" s="13">
        <v>0</v>
      </c>
      <c r="H16" s="13">
        <v>0</v>
      </c>
      <c r="I16" s="13">
        <v>0</v>
      </c>
      <c r="J16" s="13">
        <f>+J15/J$36</f>
        <v>0.51190228742837229</v>
      </c>
      <c r="K16" s="13">
        <f>+K15/K$36</f>
        <v>0.35415432041580913</v>
      </c>
      <c r="L16" s="13">
        <v>0</v>
      </c>
      <c r="M16" s="13">
        <v>0</v>
      </c>
      <c r="N16" s="14">
        <v>0</v>
      </c>
      <c r="O16" s="14">
        <v>0</v>
      </c>
      <c r="P16" s="13">
        <v>0</v>
      </c>
      <c r="Q16" s="13">
        <v>0</v>
      </c>
      <c r="R16" s="13">
        <f>+R15/R$36</f>
        <v>0.51404008660565759</v>
      </c>
      <c r="S16" s="13">
        <f>+S15/S$36</f>
        <v>0.34776686163365722</v>
      </c>
      <c r="W16" s="15"/>
      <c r="Y16" s="15"/>
      <c r="AA16" s="15"/>
      <c r="AC16" s="15"/>
      <c r="AD16" s="3"/>
      <c r="AF16" s="1"/>
      <c r="AG16" s="1"/>
      <c r="AL16" s="20"/>
    </row>
    <row r="17" spans="1:47" x14ac:dyDescent="0.35">
      <c r="A17" s="1" t="s">
        <v>29</v>
      </c>
      <c r="B17" s="16">
        <v>16497533.1806772</v>
      </c>
      <c r="C17" s="24">
        <v>11481275.737721961</v>
      </c>
      <c r="D17" s="16">
        <v>16906131.699399501</v>
      </c>
      <c r="E17" s="24">
        <v>11573173.340714371</v>
      </c>
      <c r="F17" s="16">
        <v>17036007.476640601</v>
      </c>
      <c r="G17" s="24">
        <v>11704518.70877648</v>
      </c>
      <c r="H17" s="16">
        <v>18135083.973807</v>
      </c>
      <c r="I17" s="24">
        <v>12710326.735629989</v>
      </c>
      <c r="J17" s="16">
        <v>18445874.231546745</v>
      </c>
      <c r="K17" s="24">
        <v>12746002.710868668</v>
      </c>
      <c r="L17" s="16">
        <v>19432472.349351171</v>
      </c>
      <c r="M17" s="24">
        <v>13221586.722007724</v>
      </c>
      <c r="N17" s="17">
        <v>19983002.583405498</v>
      </c>
      <c r="O17" s="25">
        <v>13908991.522411184</v>
      </c>
      <c r="P17" s="3">
        <v>20584486.817391589</v>
      </c>
      <c r="Q17" s="3">
        <v>14349391.228727086</v>
      </c>
      <c r="R17" s="18">
        <v>20298692.487154216</v>
      </c>
      <c r="S17" s="18">
        <v>13780965.823236832</v>
      </c>
      <c r="T17" s="3">
        <v>20875719.142263245</v>
      </c>
      <c r="U17" s="3">
        <v>14051629.399965856</v>
      </c>
      <c r="V17" s="3">
        <v>20909659.226822563</v>
      </c>
      <c r="W17" s="3">
        <f>14047758565541.2/1000000</f>
        <v>14047758.565541198</v>
      </c>
      <c r="X17" s="19">
        <v>20749770.588271301</v>
      </c>
      <c r="Y17" s="19">
        <v>13996830.062583804</v>
      </c>
      <c r="Z17" s="19">
        <v>20853389.743050385</v>
      </c>
      <c r="AA17" s="18">
        <v>13891605.735830914</v>
      </c>
      <c r="AB17" s="19">
        <v>21162804.479874149</v>
      </c>
      <c r="AC17" s="3">
        <v>14136332.993534146</v>
      </c>
      <c r="AD17" s="3">
        <v>21666871.827165175</v>
      </c>
      <c r="AE17" s="3">
        <v>14443443.376351595</v>
      </c>
      <c r="AF17" s="3">
        <v>21228207.444787692</v>
      </c>
      <c r="AG17" s="3">
        <f>13949901547733.6/1000000</f>
        <v>13949901.547733599</v>
      </c>
      <c r="AH17" s="3">
        <v>21128489.460559513</v>
      </c>
      <c r="AI17" s="3">
        <v>13823954.439952582</v>
      </c>
      <c r="AJ17" s="3">
        <v>20795522.193966158</v>
      </c>
      <c r="AK17" s="3">
        <f>13603821823149.4/1000000</f>
        <v>13603821.8231494</v>
      </c>
      <c r="AL17" s="18">
        <v>20914739.663893901</v>
      </c>
      <c r="AM17" s="3">
        <v>13624973.311447062</v>
      </c>
      <c r="AN17" s="3">
        <v>21163062.508371033</v>
      </c>
      <c r="AO17" s="3">
        <v>13809441.281245509</v>
      </c>
      <c r="AP17" s="3">
        <v>21486387.117230397</v>
      </c>
      <c r="AQ17" s="3">
        <v>14043581.711418999</v>
      </c>
      <c r="AR17" s="3">
        <v>21792722.952848766</v>
      </c>
      <c r="AS17" s="3">
        <v>14020305.217216833</v>
      </c>
      <c r="AT17" s="3">
        <v>22088715.626406252</v>
      </c>
      <c r="AU17" s="1">
        <v>14281657.33721712</v>
      </c>
    </row>
    <row r="18" spans="1:47" x14ac:dyDescent="0.35">
      <c r="A18" s="1" t="s">
        <v>30</v>
      </c>
      <c r="B18" s="16">
        <v>110843.0448633737</v>
      </c>
      <c r="C18" s="24">
        <v>84623.803644902524</v>
      </c>
      <c r="D18" s="16">
        <v>124825.94833861974</v>
      </c>
      <c r="E18" s="24">
        <v>98805.078152940114</v>
      </c>
      <c r="F18" s="16">
        <v>129874.90320062061</v>
      </c>
      <c r="G18" s="24">
        <v>102401.07840971139</v>
      </c>
      <c r="H18" s="16">
        <v>147830.34115228997</v>
      </c>
      <c r="I18" s="24">
        <v>119948.0036110397</v>
      </c>
      <c r="J18" s="16">
        <v>158441.96995577114</v>
      </c>
      <c r="K18" s="24">
        <v>129727.89676393094</v>
      </c>
      <c r="L18" s="16">
        <v>157046.08982050483</v>
      </c>
      <c r="M18" s="24">
        <v>128471.04649197498</v>
      </c>
      <c r="N18" s="17">
        <v>201602.25868581928</v>
      </c>
      <c r="O18" s="25">
        <v>173650.46410644223</v>
      </c>
      <c r="P18" s="3">
        <v>199351.43613662245</v>
      </c>
      <c r="Q18" s="3">
        <v>171684.03760013232</v>
      </c>
      <c r="R18" s="18">
        <v>196666.67665567261</v>
      </c>
      <c r="S18" s="18">
        <v>168980.14222097129</v>
      </c>
      <c r="T18" s="3">
        <v>199296.4046182874</v>
      </c>
      <c r="U18" s="15">
        <v>171928.57315238705</v>
      </c>
      <c r="V18" s="3">
        <v>198564.283</v>
      </c>
      <c r="W18" s="3">
        <f>181631749238.142/1000000</f>
        <v>181631.74923814199</v>
      </c>
      <c r="X18" s="19">
        <v>187848.90704932826</v>
      </c>
      <c r="Y18" s="19">
        <v>159172.42496875764</v>
      </c>
      <c r="Z18" s="19">
        <v>175275.08755262359</v>
      </c>
      <c r="AA18" s="18">
        <v>146839.82853302572</v>
      </c>
      <c r="AB18" s="19">
        <v>166831.03964211565</v>
      </c>
      <c r="AC18" s="3">
        <v>138947.84582023905</v>
      </c>
      <c r="AD18" s="3">
        <v>169621.9428848761</v>
      </c>
      <c r="AE18" s="3">
        <v>140040.4939255093</v>
      </c>
      <c r="AF18" s="3">
        <v>157965.48889748345</v>
      </c>
      <c r="AG18" s="3">
        <f>126786507279.576/1000000</f>
        <v>126786.50727957601</v>
      </c>
      <c r="AH18" s="3">
        <v>154441.52375218816</v>
      </c>
      <c r="AI18" s="3">
        <v>121901.03673463856</v>
      </c>
      <c r="AJ18" s="3">
        <v>155404.52962480928</v>
      </c>
      <c r="AK18" s="3">
        <f>120671191660.869/1000000</f>
        <v>120671.19166086901</v>
      </c>
      <c r="AL18" s="18">
        <v>159838.38081934879</v>
      </c>
      <c r="AM18" s="3">
        <v>123606.22765080701</v>
      </c>
      <c r="AN18" s="3">
        <v>155898.61470690777</v>
      </c>
      <c r="AO18" s="3">
        <v>119141.02192823215</v>
      </c>
      <c r="AP18" s="3">
        <v>140151.11970756116</v>
      </c>
      <c r="AQ18" s="3">
        <v>102172.362999563</v>
      </c>
      <c r="AR18" s="3">
        <v>138187.71291475042</v>
      </c>
      <c r="AS18" s="3">
        <v>99728.587432419998</v>
      </c>
      <c r="AT18" s="3">
        <v>133065.20938476588</v>
      </c>
      <c r="AU18" s="1">
        <v>94372.136902631872</v>
      </c>
    </row>
    <row r="19" spans="1:47" x14ac:dyDescent="0.35">
      <c r="A19" s="1" t="s">
        <v>31</v>
      </c>
      <c r="B19" s="16">
        <v>67029.63948328</v>
      </c>
      <c r="C19" s="24">
        <v>0</v>
      </c>
      <c r="D19" s="16">
        <v>67074.829089999999</v>
      </c>
      <c r="E19" s="24">
        <v>0</v>
      </c>
      <c r="F19" s="16">
        <v>6608.5289600399992</v>
      </c>
      <c r="G19" s="24">
        <v>0</v>
      </c>
      <c r="H19" s="16">
        <v>6768.0389060400003</v>
      </c>
      <c r="I19" s="24">
        <v>0</v>
      </c>
      <c r="J19" s="16">
        <v>6542.3152595199999</v>
      </c>
      <c r="K19" s="24">
        <v>0</v>
      </c>
      <c r="L19" s="16">
        <v>6522.7838275999984</v>
      </c>
      <c r="M19" s="24">
        <v>0</v>
      </c>
      <c r="N19" s="17">
        <v>6270.684943219997</v>
      </c>
      <c r="O19" s="25">
        <v>0</v>
      </c>
      <c r="P19" s="3">
        <v>137903.62782044002</v>
      </c>
      <c r="Q19" s="25">
        <v>0</v>
      </c>
      <c r="R19" s="18">
        <v>124292.16968039999</v>
      </c>
      <c r="S19" s="25">
        <v>0</v>
      </c>
      <c r="T19" s="3">
        <v>95520.701371960007</v>
      </c>
      <c r="U19" s="15">
        <v>0</v>
      </c>
      <c r="V19" s="3">
        <v>95328.767000000007</v>
      </c>
      <c r="W19" s="1">
        <v>0</v>
      </c>
      <c r="X19" s="19">
        <v>94991.528345600003</v>
      </c>
      <c r="Y19" s="19">
        <v>0</v>
      </c>
      <c r="Z19" s="19">
        <v>99970.20791432001</v>
      </c>
      <c r="AA19" s="18">
        <v>0</v>
      </c>
      <c r="AB19" s="19">
        <v>97367.866368680014</v>
      </c>
      <c r="AC19" s="3">
        <v>0</v>
      </c>
      <c r="AD19" s="3">
        <v>19067.843348819995</v>
      </c>
      <c r="AE19" s="3">
        <v>0</v>
      </c>
      <c r="AF19" s="3">
        <v>19039.921791299996</v>
      </c>
      <c r="AG19" s="3">
        <v>0</v>
      </c>
      <c r="AH19" s="3">
        <v>46895.377147479994</v>
      </c>
      <c r="AI19" s="3">
        <v>0</v>
      </c>
      <c r="AJ19" s="3">
        <v>46818.812373400004</v>
      </c>
      <c r="AK19" s="3">
        <v>0</v>
      </c>
      <c r="AL19" s="18">
        <v>46656.331737579996</v>
      </c>
      <c r="AM19" s="3">
        <v>0</v>
      </c>
      <c r="AN19" s="3">
        <v>1772.2384257200001</v>
      </c>
      <c r="AO19" s="3">
        <v>0</v>
      </c>
      <c r="AP19" s="3">
        <v>1497.1398656399999</v>
      </c>
      <c r="AQ19" s="3">
        <v>0</v>
      </c>
      <c r="AR19" s="3">
        <v>1473.6377580000001</v>
      </c>
      <c r="AS19" s="3">
        <v>0</v>
      </c>
      <c r="AT19" s="3">
        <v>1235.2996551999997</v>
      </c>
      <c r="AU19" s="3">
        <v>0</v>
      </c>
    </row>
    <row r="20" spans="1:47" x14ac:dyDescent="0.35"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5"/>
      <c r="O20" s="25"/>
      <c r="R20" s="20"/>
      <c r="S20" s="20"/>
      <c r="U20" s="15"/>
      <c r="AD20" s="3"/>
      <c r="AF20" s="1"/>
      <c r="AG20" s="1"/>
      <c r="AL20" s="20"/>
    </row>
    <row r="21" spans="1:47" ht="16.2" x14ac:dyDescent="0.35">
      <c r="A21" s="8" t="s">
        <v>33</v>
      </c>
      <c r="B21" s="9">
        <f t="shared" ref="B21:M21" si="19">SUM(B23:B25)</f>
        <v>18245337.480386972</v>
      </c>
      <c r="C21" s="21">
        <f t="shared" si="19"/>
        <v>12681425.560599564</v>
      </c>
      <c r="D21" s="9">
        <f t="shared" si="19"/>
        <v>18664569.165453453</v>
      </c>
      <c r="E21" s="21">
        <f t="shared" si="19"/>
        <v>12736066.977223033</v>
      </c>
      <c r="F21" s="9">
        <f t="shared" si="19"/>
        <v>18725881.14746245</v>
      </c>
      <c r="G21" s="21">
        <f t="shared" si="19"/>
        <v>12960869.162533294</v>
      </c>
      <c r="H21" s="9">
        <f t="shared" si="19"/>
        <v>19889875.870974228</v>
      </c>
      <c r="I21" s="21">
        <f t="shared" si="19"/>
        <v>14018303.992615215</v>
      </c>
      <c r="J21" s="9">
        <f t="shared" si="19"/>
        <v>20569272.246865291</v>
      </c>
      <c r="K21" s="21">
        <f t="shared" si="19"/>
        <v>14415107.919655431</v>
      </c>
      <c r="L21" s="9">
        <f t="shared" si="19"/>
        <v>21533310.066795994</v>
      </c>
      <c r="M21" s="21">
        <f t="shared" si="19"/>
        <v>14857405.420816163</v>
      </c>
      <c r="N21" s="10">
        <f t="shared" ref="N21:O21" si="20">SUM(N23:N25)</f>
        <v>22185193.49284339</v>
      </c>
      <c r="O21" s="23">
        <f t="shared" si="20"/>
        <v>15642955.948966876</v>
      </c>
      <c r="P21" s="9">
        <f>SUM(P23:P25)</f>
        <v>22920849.584700845</v>
      </c>
      <c r="Q21" s="9">
        <f>SUM(Q23:Q25)</f>
        <v>16083734.326234985</v>
      </c>
      <c r="R21" s="10">
        <f>SUM(R23:R25)</f>
        <v>22669594.646590699</v>
      </c>
      <c r="S21" s="10">
        <f>SUM(S23:S25)</f>
        <v>15590951.748448202</v>
      </c>
      <c r="T21" s="10">
        <f>SUM(T23:T25)</f>
        <v>23252156.572120015</v>
      </c>
      <c r="U21" s="10">
        <f t="shared" ref="U21" si="21">SUM(U23:U25)</f>
        <v>15898764.760495141</v>
      </c>
      <c r="V21" s="10">
        <f t="shared" ref="V21:AA21" si="22">SUM(V23:V25)</f>
        <v>23259663.133000001</v>
      </c>
      <c r="W21" s="10">
        <f t="shared" si="22"/>
        <v>15805513.845529828</v>
      </c>
      <c r="X21" s="26">
        <f t="shared" si="22"/>
        <v>23032861.977074984</v>
      </c>
      <c r="Y21" s="26">
        <f t="shared" si="22"/>
        <v>15664757.361989228</v>
      </c>
      <c r="Z21" s="26">
        <f t="shared" si="22"/>
        <v>23040363.618397605</v>
      </c>
      <c r="AA21" s="26">
        <f t="shared" si="22"/>
        <v>15486916.349269681</v>
      </c>
      <c r="AB21" s="26">
        <f>SUM(AB23:AB25)</f>
        <v>23257436.06571063</v>
      </c>
      <c r="AC21" s="26">
        <f t="shared" ref="AC21" si="23">SUM(AC23:AC25)</f>
        <v>15639316.536101121</v>
      </c>
      <c r="AD21" s="11">
        <v>23641779.072955217</v>
      </c>
      <c r="AE21" s="11">
        <f>+AE23+AE24</f>
        <v>15877587.23773874</v>
      </c>
      <c r="AF21" s="11">
        <f>SUM(AF23:AF25)</f>
        <v>23149020.148420237</v>
      </c>
      <c r="AG21" s="11">
        <f>+AG23+AG24+AG25</f>
        <v>15337040.42876197</v>
      </c>
      <c r="AH21" s="11">
        <f>SUM(AH23:AH25)</f>
        <v>22978161.900700074</v>
      </c>
      <c r="AI21" s="11">
        <f>+AI23+AI24+AI25</f>
        <v>15161446.453223597</v>
      </c>
      <c r="AJ21" s="51">
        <f>SUM(AJ23:AJ25)</f>
        <v>22611667.898791861</v>
      </c>
      <c r="AK21" s="11">
        <f>+AK23+AK24+AK25</f>
        <v>14869199.157762511</v>
      </c>
      <c r="AL21" s="52">
        <f>SUM(AL23:AL25)</f>
        <v>22804078.794233751</v>
      </c>
      <c r="AM21" s="11">
        <f>+AM23+AM24+AM25</f>
        <v>14600538.559990639</v>
      </c>
      <c r="AN21" s="51">
        <f>SUM(AN23:AN25)</f>
        <v>22984676.588065829</v>
      </c>
      <c r="AO21" s="11">
        <f>+AO23+AO24+AO25</f>
        <v>14756604.212969393</v>
      </c>
      <c r="AP21" s="51">
        <f>SUM(AP23:AP25)</f>
        <v>23182873.561624419</v>
      </c>
      <c r="AQ21" s="11">
        <f>+AQ23+AQ24+AQ25</f>
        <v>14898119.937980199</v>
      </c>
      <c r="AR21" s="51">
        <f>SUM(AR23:AR25)</f>
        <v>23436956.945117958</v>
      </c>
      <c r="AS21" s="11">
        <f>+AS23+AS24+AS25</f>
        <v>15169476.156307802</v>
      </c>
      <c r="AT21" s="51">
        <f>SUM(AT23:AT25)</f>
        <v>23667427.291429318</v>
      </c>
      <c r="AU21" s="11">
        <f>+AU23+AU24+AU25</f>
        <v>15372413.452403579</v>
      </c>
    </row>
    <row r="22" spans="1:47" x14ac:dyDescent="0.35">
      <c r="A22" s="12" t="s">
        <v>28</v>
      </c>
      <c r="B22" s="13">
        <f>+B21/B$36</f>
        <v>0.48227070321181997</v>
      </c>
      <c r="C22" s="13">
        <f>+C21/C$36</f>
        <v>0.33520235125346587</v>
      </c>
      <c r="D22" s="13">
        <v>0</v>
      </c>
      <c r="E22" s="13">
        <v>0</v>
      </c>
      <c r="F22" s="13">
        <v>0</v>
      </c>
      <c r="G22" s="13">
        <v>0</v>
      </c>
      <c r="H22" s="13">
        <v>0</v>
      </c>
      <c r="I22" s="13">
        <v>0</v>
      </c>
      <c r="J22" s="13">
        <f>+J21/J$36</f>
        <v>0.56576957502652703</v>
      </c>
      <c r="K22" s="13">
        <f>+K21/K$36</f>
        <v>0.39649577212960829</v>
      </c>
      <c r="L22" s="13">
        <v>0</v>
      </c>
      <c r="M22" s="13">
        <v>0</v>
      </c>
      <c r="N22" s="14">
        <v>0</v>
      </c>
      <c r="O22" s="14">
        <v>0</v>
      </c>
      <c r="P22" s="13">
        <v>0</v>
      </c>
      <c r="Q22" s="13">
        <v>0</v>
      </c>
      <c r="R22" s="13">
        <f>+R21/R$36</f>
        <v>0.56514439584736265</v>
      </c>
      <c r="S22" s="13">
        <f>+S21/S$36</f>
        <v>0.38867651336179743</v>
      </c>
      <c r="W22" s="10"/>
      <c r="Y22" s="26"/>
      <c r="AA22" s="10"/>
      <c r="AC22" s="10"/>
      <c r="AD22" s="3"/>
      <c r="AF22" s="1"/>
      <c r="AG22" s="1"/>
      <c r="AL22" s="20"/>
    </row>
    <row r="23" spans="1:47" x14ac:dyDescent="0.35">
      <c r="A23" s="1" t="s">
        <v>29</v>
      </c>
      <c r="B23" s="16">
        <v>17160215.630677201</v>
      </c>
      <c r="C23" s="27">
        <v>11749990.421386145</v>
      </c>
      <c r="D23" s="16">
        <v>17572664.499399502</v>
      </c>
      <c r="E23" s="27">
        <v>11792606.598109841</v>
      </c>
      <c r="F23" s="16">
        <v>17705479.576640602</v>
      </c>
      <c r="G23" s="27">
        <v>12024808.690020787</v>
      </c>
      <c r="H23" s="16">
        <v>18819053.073807001</v>
      </c>
      <c r="I23" s="27">
        <v>13027304.60553994</v>
      </c>
      <c r="J23" s="16">
        <v>19073160.831546701</v>
      </c>
      <c r="K23" s="27">
        <v>12994339.727883652</v>
      </c>
      <c r="L23" s="16">
        <v>20058071.5493512</v>
      </c>
      <c r="M23" s="27">
        <v>13457335.615709614</v>
      </c>
      <c r="N23" s="17">
        <v>20617611.883405495</v>
      </c>
      <c r="O23" s="17">
        <v>14129368.235948173</v>
      </c>
      <c r="P23" s="19">
        <v>21232674.821424227</v>
      </c>
      <c r="Q23" s="3">
        <v>14580885.002707057</v>
      </c>
      <c r="R23" s="18">
        <v>20921301.386015449</v>
      </c>
      <c r="S23" s="18">
        <v>14020880.049261054</v>
      </c>
      <c r="T23" s="19">
        <v>21511053.69348862</v>
      </c>
      <c r="U23" s="19">
        <v>14312738.625694769</v>
      </c>
      <c r="V23" s="19">
        <v>21505897.026000001</v>
      </c>
      <c r="W23" s="19">
        <f>14196245896880.6/1000000</f>
        <v>14196245.896880599</v>
      </c>
      <c r="X23" s="19">
        <v>21318354.388271302</v>
      </c>
      <c r="Y23" s="19">
        <v>14106154.640884716</v>
      </c>
      <c r="Z23" s="19">
        <v>21378108.343050387</v>
      </c>
      <c r="AA23" s="18">
        <v>13985047.073100379</v>
      </c>
      <c r="AB23" s="19">
        <v>21666334.379874147</v>
      </c>
      <c r="AC23" s="18">
        <v>14205446.442699196</v>
      </c>
      <c r="AD23" s="3">
        <v>22129769.128988333</v>
      </c>
      <c r="AE23" s="3">
        <v>14446207.118324041</v>
      </c>
      <c r="AF23" s="3">
        <v>21663517.444813363</v>
      </c>
      <c r="AG23" s="3">
        <f>13933737160808.3/1000000</f>
        <v>13933737.160808301</v>
      </c>
      <c r="AH23" s="3">
        <v>21513391.26055951</v>
      </c>
      <c r="AI23" s="3">
        <v>13807887.866433857</v>
      </c>
      <c r="AJ23" s="3">
        <v>21172772.194742806</v>
      </c>
      <c r="AK23" s="3">
        <f>13543562508663.8/1000000</f>
        <v>13543562.508663801</v>
      </c>
      <c r="AL23" s="18">
        <v>21301517.363821428</v>
      </c>
      <c r="AM23" s="3">
        <v>13605034.452526284</v>
      </c>
      <c r="AN23" s="3">
        <v>21546131.308312077</v>
      </c>
      <c r="AO23" s="3">
        <v>13779437.837946117</v>
      </c>
      <c r="AP23" s="3">
        <v>21799843.5672355</v>
      </c>
      <c r="AQ23" s="3">
        <v>13969413.880154699</v>
      </c>
      <c r="AR23" s="3">
        <v>22084051.452778317</v>
      </c>
      <c r="AS23" s="3">
        <v>14263775.876805454</v>
      </c>
      <c r="AT23" s="3">
        <v>22345342.826406255</v>
      </c>
      <c r="AU23" s="1">
        <v>14490868.467580725</v>
      </c>
    </row>
    <row r="24" spans="1:47" x14ac:dyDescent="0.35">
      <c r="A24" s="1" t="s">
        <v>30</v>
      </c>
      <c r="B24" s="16">
        <v>1018092.2102264897</v>
      </c>
      <c r="C24" s="27">
        <v>931435.13921341812</v>
      </c>
      <c r="D24" s="16">
        <v>1024829.8369639518</v>
      </c>
      <c r="E24" s="27">
        <v>943460.37911319209</v>
      </c>
      <c r="F24" s="16">
        <v>1013793.0418618065</v>
      </c>
      <c r="G24" s="27">
        <v>936060.47251250711</v>
      </c>
      <c r="H24" s="16">
        <v>1064054.7582611849</v>
      </c>
      <c r="I24" s="27">
        <v>990999.38707527437</v>
      </c>
      <c r="J24" s="16">
        <v>1489569.1000590713</v>
      </c>
      <c r="K24" s="27">
        <v>1420768.1917717797</v>
      </c>
      <c r="L24" s="16">
        <v>1468715.7336171949</v>
      </c>
      <c r="M24" s="27">
        <v>1400069.8051065493</v>
      </c>
      <c r="N24" s="17">
        <v>1561310.9244946719</v>
      </c>
      <c r="O24" s="17">
        <v>1513587.7130187019</v>
      </c>
      <c r="P24" s="19">
        <v>1550271.1354561776</v>
      </c>
      <c r="Q24" s="3">
        <v>1502849.3235279277</v>
      </c>
      <c r="R24" s="18">
        <v>1624001.090894849</v>
      </c>
      <c r="S24" s="18">
        <v>1570071.6991871488</v>
      </c>
      <c r="T24" s="19">
        <v>1645582.1772594329</v>
      </c>
      <c r="U24" s="19">
        <v>1586026.1348003731</v>
      </c>
      <c r="V24" s="19">
        <v>1658437.34</v>
      </c>
      <c r="W24" s="19">
        <f>1609267948649.23/1000000</f>
        <v>1609267.9486492299</v>
      </c>
      <c r="X24" s="19">
        <v>1619516.0604580827</v>
      </c>
      <c r="Y24" s="19">
        <v>1558602.721104512</v>
      </c>
      <c r="Z24" s="19">
        <v>1562285.0674328993</v>
      </c>
      <c r="AA24" s="18">
        <v>1501869.2761693012</v>
      </c>
      <c r="AB24" s="19">
        <v>1493733.8194678023</v>
      </c>
      <c r="AC24" s="18">
        <v>1433870.0934019256</v>
      </c>
      <c r="AD24" s="3">
        <v>1492942.1006180644</v>
      </c>
      <c r="AE24" s="3">
        <v>1431380.1194146979</v>
      </c>
      <c r="AF24" s="3">
        <v>1466462.7818155733</v>
      </c>
      <c r="AG24" s="3">
        <f>1403303267953.67/1000000</f>
        <v>1403303.2679536699</v>
      </c>
      <c r="AH24" s="3">
        <v>1417875.2629930808</v>
      </c>
      <c r="AI24" s="3">
        <v>1353558.5867897412</v>
      </c>
      <c r="AJ24" s="3">
        <v>1392076.8916756543</v>
      </c>
      <c r="AK24" s="3">
        <f>1325636649098.71/1000000</f>
        <v>1325636.6490987099</v>
      </c>
      <c r="AL24" s="18">
        <v>1455905.0986747392</v>
      </c>
      <c r="AM24" s="3">
        <v>995504.10746435518</v>
      </c>
      <c r="AN24" s="3">
        <v>1436773.0413280318</v>
      </c>
      <c r="AO24" s="3">
        <v>977166.37502327503</v>
      </c>
      <c r="AP24" s="3">
        <v>1381532.8545232783</v>
      </c>
      <c r="AQ24" s="3">
        <v>928706.05782550096</v>
      </c>
      <c r="AR24" s="3">
        <v>1351431.8545816373</v>
      </c>
      <c r="AS24" s="3">
        <v>905700.27950234653</v>
      </c>
      <c r="AT24" s="3">
        <v>1320849.1653678634</v>
      </c>
      <c r="AU24" s="1">
        <v>881544.9848228544</v>
      </c>
    </row>
    <row r="25" spans="1:47" x14ac:dyDescent="0.35">
      <c r="A25" s="1" t="s">
        <v>31</v>
      </c>
      <c r="B25" s="16">
        <v>67029.63948328</v>
      </c>
      <c r="C25" s="27">
        <v>0</v>
      </c>
      <c r="D25" s="16">
        <v>67074.829089999999</v>
      </c>
      <c r="E25" s="27">
        <v>0</v>
      </c>
      <c r="F25" s="16">
        <v>6608.5289600399992</v>
      </c>
      <c r="G25" s="27">
        <v>0</v>
      </c>
      <c r="H25" s="16">
        <v>6768.0389060400003</v>
      </c>
      <c r="I25" s="27">
        <v>0</v>
      </c>
      <c r="J25" s="16">
        <v>6542.3152595199999</v>
      </c>
      <c r="K25" s="27">
        <v>0</v>
      </c>
      <c r="L25" s="16">
        <v>6522.7838275999984</v>
      </c>
      <c r="M25" s="27">
        <v>0</v>
      </c>
      <c r="N25" s="17">
        <v>6270.684943219997</v>
      </c>
      <c r="O25" s="17">
        <v>0</v>
      </c>
      <c r="P25" s="19">
        <v>137903.62782044002</v>
      </c>
      <c r="Q25" s="19">
        <v>0</v>
      </c>
      <c r="R25" s="18">
        <v>124292.16968039999</v>
      </c>
      <c r="S25" s="18">
        <v>0</v>
      </c>
      <c r="T25" s="19">
        <v>95520.701371960007</v>
      </c>
      <c r="U25" s="1">
        <v>0</v>
      </c>
      <c r="V25" s="19">
        <v>95328.767000000007</v>
      </c>
      <c r="W25" s="1">
        <v>0</v>
      </c>
      <c r="X25" s="19">
        <v>94991.528345600003</v>
      </c>
      <c r="Y25" s="19">
        <v>0</v>
      </c>
      <c r="Z25" s="19">
        <v>99970.20791432001</v>
      </c>
      <c r="AA25" s="18">
        <v>0</v>
      </c>
      <c r="AB25" s="19">
        <v>97367.866368680014</v>
      </c>
      <c r="AC25" s="18"/>
      <c r="AD25" s="3">
        <v>19067.843348819995</v>
      </c>
      <c r="AE25" s="3">
        <v>0</v>
      </c>
      <c r="AF25" s="3">
        <v>19039.921791299996</v>
      </c>
      <c r="AG25" s="3">
        <v>0</v>
      </c>
      <c r="AH25" s="3">
        <v>46895.377147479994</v>
      </c>
      <c r="AI25" s="3">
        <v>0</v>
      </c>
      <c r="AJ25" s="3">
        <v>46818.812373400004</v>
      </c>
      <c r="AK25" s="3">
        <v>0</v>
      </c>
      <c r="AL25" s="18">
        <v>46656.331737579996</v>
      </c>
      <c r="AM25" s="3">
        <v>0</v>
      </c>
      <c r="AN25" s="3">
        <v>1772.2384257200001</v>
      </c>
      <c r="AO25" s="3">
        <v>0</v>
      </c>
      <c r="AP25" s="3">
        <v>1497.1398656399999</v>
      </c>
      <c r="AQ25" s="3">
        <v>0</v>
      </c>
      <c r="AR25" s="3">
        <v>1473.6377580000001</v>
      </c>
      <c r="AS25" s="3">
        <v>0</v>
      </c>
      <c r="AT25" s="3">
        <v>1235.2996551999997</v>
      </c>
      <c r="AU25" s="3">
        <v>0</v>
      </c>
    </row>
    <row r="26" spans="1:47" x14ac:dyDescent="0.35"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17"/>
      <c r="O26" s="17"/>
      <c r="Q26" s="15"/>
      <c r="R26" s="20"/>
      <c r="S26" s="28"/>
      <c r="W26" s="10"/>
      <c r="Y26" s="26"/>
      <c r="AA26" s="26"/>
      <c r="AC26" s="26"/>
      <c r="AD26" s="3"/>
      <c r="AF26" s="1"/>
      <c r="AG26" s="1"/>
      <c r="AL26" s="20"/>
    </row>
    <row r="27" spans="1:47" ht="16.5" customHeight="1" x14ac:dyDescent="0.35">
      <c r="A27" s="8" t="s">
        <v>34</v>
      </c>
      <c r="B27" s="26">
        <f t="shared" ref="B27:M27" si="24">+B29</f>
        <v>1928682.55638698</v>
      </c>
      <c r="C27" s="26">
        <f t="shared" si="24"/>
        <v>1928682.55638698</v>
      </c>
      <c r="D27" s="26">
        <f t="shared" si="24"/>
        <v>2013810.88144143</v>
      </c>
      <c r="E27" s="26">
        <f t="shared" si="24"/>
        <v>2013810.88144143</v>
      </c>
      <c r="F27" s="26">
        <f t="shared" si="24"/>
        <v>1813782.2301421301</v>
      </c>
      <c r="G27" s="26">
        <f t="shared" si="24"/>
        <v>1813782.2301421301</v>
      </c>
      <c r="H27" s="26">
        <f t="shared" si="24"/>
        <v>1715831.8867975599</v>
      </c>
      <c r="I27" s="26">
        <f t="shared" si="24"/>
        <v>1715831.8867975599</v>
      </c>
      <c r="J27" s="26">
        <f t="shared" si="24"/>
        <v>1625653.6598189999</v>
      </c>
      <c r="K27" s="26">
        <f t="shared" si="24"/>
        <v>1625653.6598189999</v>
      </c>
      <c r="L27" s="26">
        <f t="shared" si="24"/>
        <v>1522384.25265341</v>
      </c>
      <c r="M27" s="26">
        <f t="shared" si="24"/>
        <v>1522384.25265341</v>
      </c>
      <c r="N27" s="10">
        <f t="shared" ref="N27:O27" si="25">+N29</f>
        <v>1465173.8744535001</v>
      </c>
      <c r="O27" s="10">
        <f t="shared" si="25"/>
        <v>1465173.8744535001</v>
      </c>
      <c r="P27" s="26">
        <f t="shared" ref="P27:U27" si="26">+P29</f>
        <v>1480063.1577470799</v>
      </c>
      <c r="Q27" s="26">
        <f t="shared" si="26"/>
        <v>1480063.1577470799</v>
      </c>
      <c r="R27" s="10">
        <f t="shared" si="26"/>
        <v>1404230.1292965899</v>
      </c>
      <c r="S27" s="10">
        <f t="shared" si="26"/>
        <v>1404230.1292965899</v>
      </c>
      <c r="T27" s="29">
        <f t="shared" si="26"/>
        <v>1300722.96</v>
      </c>
      <c r="U27" s="29">
        <f t="shared" si="26"/>
        <v>1300722.96</v>
      </c>
      <c r="V27" s="29">
        <f>+V29</f>
        <v>1250464.3600000001</v>
      </c>
      <c r="W27" s="29">
        <f t="shared" ref="W27:Y27" si="27">+W29</f>
        <v>1250464.3600000001</v>
      </c>
      <c r="X27" s="29">
        <f>+X29</f>
        <v>1367316.1469514801</v>
      </c>
      <c r="Y27" s="29">
        <f t="shared" si="27"/>
        <v>1367316.1469514801</v>
      </c>
      <c r="Z27" s="29">
        <f>+Z29</f>
        <v>1384441.4221940702</v>
      </c>
      <c r="AA27" s="29">
        <f t="shared" ref="AA27:AC27" si="28">+AA29</f>
        <v>1384441.4221940702</v>
      </c>
      <c r="AB27" s="29">
        <f>+AB29</f>
        <v>1474472.3997899101</v>
      </c>
      <c r="AC27" s="29">
        <f t="shared" si="28"/>
        <v>1474472.3997899101</v>
      </c>
      <c r="AD27" s="30">
        <f t="shared" ref="AD27:AI27" si="29">+AD29</f>
        <v>1660787.09417975</v>
      </c>
      <c r="AE27" s="30">
        <f t="shared" si="29"/>
        <v>1660787.09417975</v>
      </c>
      <c r="AF27" s="30">
        <f t="shared" si="29"/>
        <v>2086762.6953910501</v>
      </c>
      <c r="AG27" s="30">
        <f t="shared" si="29"/>
        <v>2086762.6953910501</v>
      </c>
      <c r="AH27" s="30">
        <f t="shared" si="29"/>
        <v>2215189.5605347897</v>
      </c>
      <c r="AI27" s="30">
        <f t="shared" si="29"/>
        <v>2215189.5605347897</v>
      </c>
      <c r="AJ27" s="30">
        <f t="shared" ref="AJ27:AM27" si="30">+AJ29</f>
        <v>2768889.8348197201</v>
      </c>
      <c r="AK27" s="30">
        <f t="shared" si="30"/>
        <v>2768889.8348197201</v>
      </c>
      <c r="AL27" s="53">
        <f t="shared" si="30"/>
        <v>2879718.4726447803</v>
      </c>
      <c r="AM27" s="30">
        <f t="shared" si="30"/>
        <v>2879718.4726447803</v>
      </c>
      <c r="AN27" s="30">
        <f t="shared" ref="AN27:AO27" si="31">+AN29</f>
        <v>3202393.0603701798</v>
      </c>
      <c r="AO27" s="30">
        <f t="shared" si="31"/>
        <v>3202393.0603701798</v>
      </c>
      <c r="AP27" s="30">
        <f t="shared" ref="AP27:AQ27" si="32">+AP29</f>
        <v>2987067.5603262503</v>
      </c>
      <c r="AQ27" s="30">
        <f t="shared" si="32"/>
        <v>2987067.5603262503</v>
      </c>
      <c r="AR27" s="30">
        <f t="shared" ref="AR27:AS27" si="33">+AR29</f>
        <v>3149564.4399048705</v>
      </c>
      <c r="AS27" s="30">
        <f t="shared" si="33"/>
        <v>3149564.4399048705</v>
      </c>
      <c r="AT27" s="30">
        <f t="shared" ref="AT27:AU27" si="34">+AT29</f>
        <v>3135134.5501537803</v>
      </c>
      <c r="AU27" s="30">
        <f t="shared" si="34"/>
        <v>3135134.5501537803</v>
      </c>
    </row>
    <row r="28" spans="1:47" x14ac:dyDescent="0.35">
      <c r="A28" s="12" t="s">
        <v>28</v>
      </c>
      <c r="B28" s="13">
        <f>+B27/B$36</f>
        <v>5.0979988380099373E-2</v>
      </c>
      <c r="C28" s="13">
        <f>+C27/C$36</f>
        <v>5.0979988380099373E-2</v>
      </c>
      <c r="D28" s="13">
        <v>0</v>
      </c>
      <c r="E28" s="13">
        <v>0</v>
      </c>
      <c r="F28" s="13">
        <v>0</v>
      </c>
      <c r="G28" s="13">
        <v>0</v>
      </c>
      <c r="H28" s="13">
        <v>0</v>
      </c>
      <c r="I28" s="13">
        <v>0</v>
      </c>
      <c r="J28" s="13">
        <f>+J27/J$36</f>
        <v>4.4714531910397599E-2</v>
      </c>
      <c r="K28" s="13">
        <f>+K27/K$36</f>
        <v>4.4714531910397599E-2</v>
      </c>
      <c r="L28" s="13">
        <v>0</v>
      </c>
      <c r="M28" s="13">
        <v>0</v>
      </c>
      <c r="N28" s="14">
        <v>0</v>
      </c>
      <c r="O28" s="14">
        <v>0</v>
      </c>
      <c r="P28" s="13">
        <v>0</v>
      </c>
      <c r="Q28" s="13">
        <v>0</v>
      </c>
      <c r="R28" s="13">
        <f>+R27/R$36</f>
        <v>3.5006924491759024E-2</v>
      </c>
      <c r="S28" s="13">
        <f>+S27/S$36</f>
        <v>3.5006924491759024E-2</v>
      </c>
      <c r="T28" s="31"/>
      <c r="U28" s="32"/>
      <c r="AD28" s="15"/>
      <c r="AF28" s="1"/>
      <c r="AG28" s="1"/>
      <c r="AL28" s="20"/>
    </row>
    <row r="29" spans="1:47" x14ac:dyDescent="0.35">
      <c r="A29" s="1" t="s">
        <v>29</v>
      </c>
      <c r="B29" s="27">
        <v>1928682.55638698</v>
      </c>
      <c r="C29" s="27">
        <f>+B29</f>
        <v>1928682.55638698</v>
      </c>
      <c r="D29" s="27">
        <v>2013810.88144143</v>
      </c>
      <c r="E29" s="27">
        <f>+D29</f>
        <v>2013810.88144143</v>
      </c>
      <c r="F29" s="27">
        <v>1813782.2301421301</v>
      </c>
      <c r="G29" s="27">
        <f>+F29</f>
        <v>1813782.2301421301</v>
      </c>
      <c r="H29" s="27">
        <v>1715831.8867975599</v>
      </c>
      <c r="I29" s="27">
        <f>+H29</f>
        <v>1715831.8867975599</v>
      </c>
      <c r="J29" s="27">
        <v>1625653.6598189999</v>
      </c>
      <c r="K29" s="27">
        <f>+J29</f>
        <v>1625653.6598189999</v>
      </c>
      <c r="L29" s="27">
        <v>1522384.25265341</v>
      </c>
      <c r="M29" s="27">
        <f>+L29</f>
        <v>1522384.25265341</v>
      </c>
      <c r="N29" s="17">
        <v>1465173.8744535001</v>
      </c>
      <c r="O29" s="17">
        <f>+N29</f>
        <v>1465173.8744535001</v>
      </c>
      <c r="P29" s="33">
        <v>1480063.1577470799</v>
      </c>
      <c r="Q29" s="31">
        <v>1480063.1577470799</v>
      </c>
      <c r="R29" s="34">
        <v>1404230.1292965899</v>
      </c>
      <c r="S29" s="35">
        <v>1404230.1292965899</v>
      </c>
      <c r="T29" s="31">
        <v>1300722.96</v>
      </c>
      <c r="U29" s="33">
        <f>+T29</f>
        <v>1300722.96</v>
      </c>
      <c r="V29" s="33">
        <v>1250464.3600000001</v>
      </c>
      <c r="W29" s="19">
        <v>1250464.3600000001</v>
      </c>
      <c r="X29" s="33">
        <v>1367316.1469514801</v>
      </c>
      <c r="Y29" s="33">
        <v>1367316.1469514801</v>
      </c>
      <c r="Z29" s="33">
        <v>1384441.4221940702</v>
      </c>
      <c r="AA29" s="34">
        <v>1384441.4221940702</v>
      </c>
      <c r="AB29" s="33">
        <v>1474472.3997899101</v>
      </c>
      <c r="AC29" s="34">
        <v>1474472.3997899101</v>
      </c>
      <c r="AD29" s="3">
        <v>1660787.09417975</v>
      </c>
      <c r="AE29" s="3">
        <v>1660787.09417975</v>
      </c>
      <c r="AF29" s="3">
        <v>2086762.6953910501</v>
      </c>
      <c r="AG29" s="3">
        <v>2086762.6953910501</v>
      </c>
      <c r="AH29" s="3">
        <v>2215189.5605347897</v>
      </c>
      <c r="AI29" s="3">
        <v>2215189.5605347897</v>
      </c>
      <c r="AJ29" s="3">
        <v>2768889.8348197201</v>
      </c>
      <c r="AK29" s="3">
        <v>2768889.8348197201</v>
      </c>
      <c r="AL29" s="18">
        <v>2879718.4726447803</v>
      </c>
      <c r="AM29" s="3">
        <v>2879718.4726447803</v>
      </c>
      <c r="AN29" s="3">
        <v>3202393.0603701798</v>
      </c>
      <c r="AO29" s="3">
        <v>3202393.0603701798</v>
      </c>
      <c r="AP29" s="3">
        <v>2987067.5603262503</v>
      </c>
      <c r="AQ29" s="3">
        <v>2987067.5603262503</v>
      </c>
      <c r="AR29" s="3">
        <v>3149564.4399048705</v>
      </c>
      <c r="AS29" s="3">
        <f>+AR29</f>
        <v>3149564.4399048705</v>
      </c>
      <c r="AT29" s="3">
        <v>3135134.5501537803</v>
      </c>
      <c r="AU29" s="3">
        <f>+AT29</f>
        <v>3135134.5501537803</v>
      </c>
    </row>
    <row r="30" spans="1:47" x14ac:dyDescent="0.35"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17"/>
      <c r="O30" s="17"/>
      <c r="P30" s="32"/>
      <c r="Q30" s="32"/>
      <c r="R30" s="36"/>
      <c r="S30" s="36"/>
      <c r="T30" s="31"/>
      <c r="U30" s="32"/>
      <c r="AD30" s="3"/>
      <c r="AF30" s="1"/>
      <c r="AG30" s="1"/>
      <c r="AL30" s="20"/>
    </row>
    <row r="31" spans="1:47" x14ac:dyDescent="0.35">
      <c r="A31" s="8" t="s">
        <v>35</v>
      </c>
      <c r="B31" s="26">
        <f t="shared" ref="B31:M31" si="35">SUM(B33:B34)</f>
        <v>6602113.1222163653</v>
      </c>
      <c r="C31" s="26">
        <f t="shared" si="35"/>
        <v>6602113.1222163653</v>
      </c>
      <c r="D31" s="26">
        <f t="shared" si="35"/>
        <v>6302954.6263305629</v>
      </c>
      <c r="E31" s="26">
        <f t="shared" si="35"/>
        <v>6302954.6263305629</v>
      </c>
      <c r="F31" s="26">
        <f t="shared" si="35"/>
        <v>6823108.2939206855</v>
      </c>
      <c r="G31" s="26">
        <f t="shared" si="35"/>
        <v>6823108.2939206855</v>
      </c>
      <c r="H31" s="26">
        <f t="shared" si="35"/>
        <v>7464632.8609186625</v>
      </c>
      <c r="I31" s="26">
        <f t="shared" si="35"/>
        <v>7464632.8609186625</v>
      </c>
      <c r="J31" s="26">
        <f t="shared" si="35"/>
        <v>7595479.193129045</v>
      </c>
      <c r="K31" s="26">
        <f t="shared" si="35"/>
        <v>7595479.193129045</v>
      </c>
      <c r="L31" s="26">
        <f t="shared" si="35"/>
        <v>7557402.75181311</v>
      </c>
      <c r="M31" s="26">
        <f t="shared" si="35"/>
        <v>7557402.75181311</v>
      </c>
      <c r="N31" s="10">
        <f t="shared" ref="N31:Q31" si="36">SUM(N33:N34)</f>
        <v>7842562.2239072435</v>
      </c>
      <c r="O31" s="10">
        <f t="shared" si="36"/>
        <v>7842562.2239072435</v>
      </c>
      <c r="P31" s="26">
        <f t="shared" si="36"/>
        <v>8416847.1990286931</v>
      </c>
      <c r="Q31" s="26">
        <f t="shared" si="36"/>
        <v>8416847.1990286931</v>
      </c>
      <c r="R31" s="10">
        <f t="shared" ref="R31" si="37">SUM(R33:R34)</f>
        <v>8660297.5074665211</v>
      </c>
      <c r="S31" s="10">
        <f>SUM(S33:S34)</f>
        <v>8660297.5074665211</v>
      </c>
      <c r="T31" s="29">
        <f>+T33+T34</f>
        <v>9338258.85829027</v>
      </c>
      <c r="U31" s="29">
        <f>+U33+U34</f>
        <v>9338258.85829027</v>
      </c>
      <c r="V31" s="29">
        <f t="shared" ref="V31:AA31" si="38">SUM(V33:V34)</f>
        <v>9798194.4400000013</v>
      </c>
      <c r="W31" s="29">
        <f t="shared" si="38"/>
        <v>9798194.4400000013</v>
      </c>
      <c r="X31" s="29">
        <f t="shared" si="38"/>
        <v>9729788.9012320004</v>
      </c>
      <c r="Y31" s="29">
        <f t="shared" si="38"/>
        <v>9729788.9012320004</v>
      </c>
      <c r="Z31" s="29">
        <f t="shared" si="38"/>
        <v>9521109.7382901907</v>
      </c>
      <c r="AA31" s="29">
        <f t="shared" si="38"/>
        <v>9521109.7382901907</v>
      </c>
      <c r="AB31" s="29">
        <f t="shared" ref="AB31:AC31" si="39">SUM(AB33:AB34)</f>
        <v>8118810.7485994203</v>
      </c>
      <c r="AC31" s="29">
        <f t="shared" si="39"/>
        <v>8118810.7485994203</v>
      </c>
      <c r="AD31" s="11">
        <f t="shared" ref="AD31:AI31" si="40">+AD33+AD34</f>
        <v>8994261.8807242755</v>
      </c>
      <c r="AE31" s="11">
        <f t="shared" si="40"/>
        <v>8994261.8807242755</v>
      </c>
      <c r="AF31" s="11">
        <f t="shared" si="40"/>
        <v>9016864.6075453777</v>
      </c>
      <c r="AG31" s="11">
        <f t="shared" si="40"/>
        <v>9016864.6075453777</v>
      </c>
      <c r="AH31" s="11">
        <f t="shared" si="40"/>
        <v>9479773.5828393381</v>
      </c>
      <c r="AI31" s="11">
        <f t="shared" si="40"/>
        <v>9479773.5828393381</v>
      </c>
      <c r="AJ31" s="11">
        <f t="shared" ref="AJ31:AM31" si="41">+AJ33+AJ34</f>
        <v>8945546.693658825</v>
      </c>
      <c r="AK31" s="11">
        <f t="shared" si="41"/>
        <v>8945546.693658825</v>
      </c>
      <c r="AL31" s="52">
        <f t="shared" si="41"/>
        <v>9599049.9971920941</v>
      </c>
      <c r="AM31" s="11">
        <f t="shared" si="41"/>
        <v>9599049.9971920941</v>
      </c>
      <c r="AN31" s="11">
        <f t="shared" ref="AN31:AO31" si="42">+AN33+AN34</f>
        <v>9469271.0652782433</v>
      </c>
      <c r="AO31" s="11">
        <f t="shared" si="42"/>
        <v>9469271.0652782433</v>
      </c>
      <c r="AP31" s="11">
        <f t="shared" ref="AP31:AQ31" si="43">+AP33+AP34</f>
        <v>9189662.4012470115</v>
      </c>
      <c r="AQ31" s="11">
        <f t="shared" si="43"/>
        <v>9189662.4012470115</v>
      </c>
      <c r="AR31" s="11">
        <f t="shared" ref="AR31:AS31" si="44">+AR33+AR34</f>
        <v>9055701.3837881777</v>
      </c>
      <c r="AS31" s="11">
        <f t="shared" si="44"/>
        <v>9055701.3837881777</v>
      </c>
      <c r="AT31" s="11">
        <f t="shared" ref="AT31:AU31" si="45">+AT33+AT34</f>
        <v>8900057.013812311</v>
      </c>
      <c r="AU31" s="11">
        <f t="shared" si="45"/>
        <v>8900057.013812311</v>
      </c>
    </row>
    <row r="32" spans="1:47" x14ac:dyDescent="0.35">
      <c r="A32" s="12" t="s">
        <v>28</v>
      </c>
      <c r="B32" s="13">
        <f>+B31/B$36</f>
        <v>0.17451065191630208</v>
      </c>
      <c r="C32" s="13">
        <f>+C31/C$36</f>
        <v>0.17451065191630208</v>
      </c>
      <c r="D32" s="13">
        <v>0</v>
      </c>
      <c r="E32" s="13">
        <v>0</v>
      </c>
      <c r="F32" s="13">
        <v>0</v>
      </c>
      <c r="G32" s="13">
        <v>0</v>
      </c>
      <c r="H32" s="13">
        <v>0</v>
      </c>
      <c r="I32" s="13">
        <v>0</v>
      </c>
      <c r="J32" s="13">
        <f>+J31/J$36</f>
        <v>0.20891799105213091</v>
      </c>
      <c r="K32" s="13">
        <f>+K31/K$36</f>
        <v>0.20891799105213091</v>
      </c>
      <c r="L32" s="13">
        <v>0</v>
      </c>
      <c r="M32" s="13">
        <v>0</v>
      </c>
      <c r="N32" s="14">
        <v>0</v>
      </c>
      <c r="O32" s="14">
        <v>0</v>
      </c>
      <c r="P32" s="13">
        <v>0</v>
      </c>
      <c r="Q32" s="13">
        <v>0</v>
      </c>
      <c r="R32" s="13">
        <f>+R31/R$36</f>
        <v>0.21589793196640367</v>
      </c>
      <c r="S32" s="13">
        <f>+S31/S$36</f>
        <v>0.21589793196640367</v>
      </c>
      <c r="T32" s="37"/>
      <c r="U32" s="37"/>
      <c r="V32" s="29"/>
      <c r="X32" s="29"/>
      <c r="Z32" s="29"/>
      <c r="AB32" s="29"/>
      <c r="AD32" s="3"/>
      <c r="AF32" s="1"/>
      <c r="AG32" s="1"/>
      <c r="AL32" s="20"/>
    </row>
    <row r="33" spans="1:47" x14ac:dyDescent="0.35">
      <c r="A33" s="1" t="s">
        <v>29</v>
      </c>
      <c r="B33" s="27">
        <v>3871327.5</v>
      </c>
      <c r="C33" s="27">
        <f>+B33</f>
        <v>3871327.5</v>
      </c>
      <c r="D33" s="27">
        <v>3910410.0000000005</v>
      </c>
      <c r="E33" s="27">
        <f>+D33</f>
        <v>3910410.0000000005</v>
      </c>
      <c r="F33" s="27">
        <v>3940245</v>
      </c>
      <c r="G33" s="27">
        <f>+F33</f>
        <v>3940245</v>
      </c>
      <c r="H33" s="27">
        <v>3936010</v>
      </c>
      <c r="I33" s="27">
        <f>+H33</f>
        <v>3936010</v>
      </c>
      <c r="J33" s="27">
        <v>3991698.9525800003</v>
      </c>
      <c r="K33" s="27">
        <f>+J33</f>
        <v>3991698.9525800003</v>
      </c>
      <c r="L33" s="27">
        <v>3973158.2389599998</v>
      </c>
      <c r="M33" s="27">
        <f>+L33</f>
        <v>3973158.2389599998</v>
      </c>
      <c r="N33" s="17">
        <v>4021065.8870899999</v>
      </c>
      <c r="O33" s="17">
        <f>+N33</f>
        <v>4021065.8870899999</v>
      </c>
      <c r="P33" s="17">
        <v>4076363.8895999994</v>
      </c>
      <c r="Q33" s="38">
        <v>4076363.8895999994</v>
      </c>
      <c r="R33" s="17">
        <v>4048758</v>
      </c>
      <c r="S33" s="39">
        <v>4048758</v>
      </c>
      <c r="T33" s="38">
        <v>4204431</v>
      </c>
      <c r="U33" s="38">
        <v>4204431</v>
      </c>
      <c r="V33" s="15">
        <v>4361301</v>
      </c>
      <c r="W33" s="19">
        <v>4361301</v>
      </c>
      <c r="X33" s="15">
        <v>3965346</v>
      </c>
      <c r="Y33" s="15">
        <v>3965346</v>
      </c>
      <c r="Z33" s="15">
        <v>3765132</v>
      </c>
      <c r="AA33" s="28">
        <v>3765132</v>
      </c>
      <c r="AB33" s="15">
        <v>2879543</v>
      </c>
      <c r="AC33" s="28">
        <v>2879543</v>
      </c>
      <c r="AD33" s="3">
        <v>3725448</v>
      </c>
      <c r="AE33" s="3">
        <v>3725448</v>
      </c>
      <c r="AF33" s="3">
        <v>3682200</v>
      </c>
      <c r="AG33" s="3">
        <v>3682200</v>
      </c>
      <c r="AH33" s="3">
        <v>4346876</v>
      </c>
      <c r="AI33" s="3">
        <v>4346876</v>
      </c>
      <c r="AJ33" s="3">
        <v>4184030</v>
      </c>
      <c r="AK33" s="3">
        <v>4184030</v>
      </c>
      <c r="AL33" s="18">
        <v>4386799</v>
      </c>
      <c r="AM33" s="3">
        <v>4386799</v>
      </c>
      <c r="AN33" s="3">
        <v>4307866</v>
      </c>
      <c r="AO33" s="3">
        <v>4307866</v>
      </c>
      <c r="AP33" s="3">
        <v>4245699</v>
      </c>
      <c r="AQ33" s="3">
        <v>4245699</v>
      </c>
      <c r="AR33" s="3">
        <v>4179050</v>
      </c>
      <c r="AS33" s="3">
        <f>+AR33</f>
        <v>4179050</v>
      </c>
      <c r="AT33" s="3">
        <v>3950544</v>
      </c>
      <c r="AU33" s="3">
        <v>3950544</v>
      </c>
    </row>
    <row r="34" spans="1:47" x14ac:dyDescent="0.35">
      <c r="A34" s="1" t="s">
        <v>30</v>
      </c>
      <c r="B34" s="27">
        <v>2730785.6222163653</v>
      </c>
      <c r="C34" s="27">
        <f>+B34</f>
        <v>2730785.6222163653</v>
      </c>
      <c r="D34" s="27">
        <v>2392544.6263305624</v>
      </c>
      <c r="E34" s="27">
        <f>+D34</f>
        <v>2392544.6263305624</v>
      </c>
      <c r="F34" s="27">
        <v>2882863.2939206855</v>
      </c>
      <c r="G34" s="27">
        <f>+F34</f>
        <v>2882863.2939206855</v>
      </c>
      <c r="H34" s="27">
        <v>3528622.8609186625</v>
      </c>
      <c r="I34" s="27">
        <f>+H34</f>
        <v>3528622.8609186625</v>
      </c>
      <c r="J34" s="27">
        <v>3603780.2405490447</v>
      </c>
      <c r="K34" s="27">
        <f>+J34</f>
        <v>3603780.2405490447</v>
      </c>
      <c r="L34" s="27">
        <v>3584244.5128531102</v>
      </c>
      <c r="M34" s="27">
        <f>+L34</f>
        <v>3584244.5128531102</v>
      </c>
      <c r="N34" s="17">
        <v>3821496.3368172441</v>
      </c>
      <c r="O34" s="17">
        <f>+N34</f>
        <v>3821496.3368172441</v>
      </c>
      <c r="P34" s="40">
        <v>4340483.3094286937</v>
      </c>
      <c r="Q34" s="38">
        <v>4340483.3094286937</v>
      </c>
      <c r="R34" s="41">
        <v>4611539.5074665211</v>
      </c>
      <c r="S34" s="39">
        <v>4611539.5074665211</v>
      </c>
      <c r="T34" s="38">
        <v>5133827.85829027</v>
      </c>
      <c r="U34" s="38">
        <v>5133827.85829027</v>
      </c>
      <c r="V34" s="15">
        <v>5436893.4400000004</v>
      </c>
      <c r="W34" s="19">
        <v>5436893.4400000004</v>
      </c>
      <c r="X34" s="15">
        <v>5764442.9012319995</v>
      </c>
      <c r="Y34" s="15">
        <v>5764442.9012319995</v>
      </c>
      <c r="Z34" s="15">
        <v>5755977.7382901898</v>
      </c>
      <c r="AA34" s="28">
        <v>5755977.7382901898</v>
      </c>
      <c r="AB34" s="15">
        <v>5239267.7485994203</v>
      </c>
      <c r="AC34" s="28">
        <v>5239267.7485994203</v>
      </c>
      <c r="AD34" s="3">
        <v>5268813.8807242755</v>
      </c>
      <c r="AE34" s="3">
        <v>5268813.8807242755</v>
      </c>
      <c r="AF34" s="3">
        <v>5334664.6075453777</v>
      </c>
      <c r="AG34" s="3">
        <v>5334664.6075453777</v>
      </c>
      <c r="AH34" s="3">
        <v>5132897.5828393381</v>
      </c>
      <c r="AI34" s="3">
        <v>5132897.5828393381</v>
      </c>
      <c r="AJ34" s="3">
        <v>4761516.693658825</v>
      </c>
      <c r="AK34" s="3">
        <v>4761516.693658825</v>
      </c>
      <c r="AL34" s="18">
        <v>5212250.9971920941</v>
      </c>
      <c r="AM34" s="3">
        <v>5212250.9971920941</v>
      </c>
      <c r="AN34" s="3">
        <v>5161405.0652782433</v>
      </c>
      <c r="AO34" s="3">
        <v>5161405.0652782433</v>
      </c>
      <c r="AP34" s="3">
        <v>4943963.4012470115</v>
      </c>
      <c r="AQ34" s="3">
        <v>4943963.4012470115</v>
      </c>
      <c r="AR34" s="3">
        <v>4876651.3837881777</v>
      </c>
      <c r="AS34" s="3">
        <f>+AR34</f>
        <v>4876651.3837881777</v>
      </c>
      <c r="AT34" s="3">
        <v>4949513.013812311</v>
      </c>
      <c r="AU34" s="3">
        <v>4949513.013812311</v>
      </c>
    </row>
    <row r="35" spans="1:47" x14ac:dyDescent="0.35"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AF35" s="1"/>
      <c r="AG35" s="1"/>
      <c r="AL35" s="20"/>
    </row>
    <row r="36" spans="1:47" x14ac:dyDescent="0.35">
      <c r="A36" s="1" t="s">
        <v>36</v>
      </c>
      <c r="B36" s="16">
        <v>37832149.784087896</v>
      </c>
      <c r="C36" s="16">
        <f>+B36</f>
        <v>37832149.784087896</v>
      </c>
      <c r="D36" s="16">
        <v>0</v>
      </c>
      <c r="E36" s="16">
        <v>0</v>
      </c>
      <c r="F36" s="16">
        <v>0</v>
      </c>
      <c r="G36" s="16">
        <v>0</v>
      </c>
      <c r="H36" s="16">
        <v>0</v>
      </c>
      <c r="I36" s="16">
        <v>0</v>
      </c>
      <c r="J36" s="16">
        <v>36356271.448320404</v>
      </c>
      <c r="K36" s="16">
        <f>+J36</f>
        <v>36356271.448320404</v>
      </c>
      <c r="L36" s="16">
        <v>0</v>
      </c>
      <c r="M36" s="16">
        <v>0</v>
      </c>
      <c r="N36" s="16">
        <v>0</v>
      </c>
      <c r="O36" s="16">
        <v>0</v>
      </c>
      <c r="P36" s="16">
        <v>0</v>
      </c>
      <c r="Q36" s="16">
        <v>0</v>
      </c>
      <c r="R36" s="16">
        <v>40112924.790841296</v>
      </c>
      <c r="S36" s="16">
        <f>+R36</f>
        <v>40112924.790841296</v>
      </c>
      <c r="T36" s="3">
        <v>0</v>
      </c>
      <c r="U36" s="3">
        <v>0</v>
      </c>
      <c r="V36" s="3">
        <v>0</v>
      </c>
      <c r="W36" s="3">
        <v>0</v>
      </c>
      <c r="X36" s="3">
        <v>0</v>
      </c>
      <c r="Y36" s="3">
        <v>0</v>
      </c>
      <c r="Z36" s="3">
        <v>44251689.7141224</v>
      </c>
      <c r="AA36" s="3">
        <f>+Z36</f>
        <v>44251689.7141224</v>
      </c>
      <c r="AB36" s="3"/>
      <c r="AC36" s="3"/>
      <c r="AF36" s="1"/>
      <c r="AG36" s="1"/>
      <c r="AH36" s="3">
        <v>47059272.162280098</v>
      </c>
      <c r="AI36" s="3">
        <v>47059272.162280098</v>
      </c>
      <c r="AJ36" s="3"/>
      <c r="AK36" s="3"/>
      <c r="AL36" s="3"/>
      <c r="AM36" s="3"/>
      <c r="AN36" s="3"/>
      <c r="AO36" s="3"/>
      <c r="AP36" s="3">
        <v>49115934.7426349</v>
      </c>
      <c r="AQ36" s="3">
        <v>49115934.7426349</v>
      </c>
      <c r="AR36" s="3">
        <v>49115934.7426349</v>
      </c>
      <c r="AS36" s="3">
        <v>49115934.7426349</v>
      </c>
      <c r="AT36" s="3">
        <v>49115934.7426349</v>
      </c>
      <c r="AU36" s="3">
        <v>49115934.7426349</v>
      </c>
    </row>
    <row r="37" spans="1:47" x14ac:dyDescent="0.35"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AF37" s="1"/>
      <c r="AG37" s="1"/>
    </row>
    <row r="38" spans="1:47" ht="16.2" x14ac:dyDescent="0.35">
      <c r="A38" s="42" t="s">
        <v>37</v>
      </c>
      <c r="B38" s="43">
        <f t="shared" ref="B38:M38" si="46">+B21+B27+B31</f>
        <v>26776133.15899032</v>
      </c>
      <c r="C38" s="43">
        <f t="shared" si="46"/>
        <v>21212221.239202909</v>
      </c>
      <c r="D38" s="43">
        <f t="shared" si="46"/>
        <v>26981334.673225444</v>
      </c>
      <c r="E38" s="43">
        <f t="shared" si="46"/>
        <v>21052832.484995026</v>
      </c>
      <c r="F38" s="43">
        <f t="shared" si="46"/>
        <v>27362771.671525266</v>
      </c>
      <c r="G38" s="43">
        <f t="shared" si="46"/>
        <v>21597759.68659611</v>
      </c>
      <c r="H38" s="43">
        <f t="shared" si="46"/>
        <v>29070340.61869045</v>
      </c>
      <c r="I38" s="43">
        <f t="shared" si="46"/>
        <v>23198768.740331437</v>
      </c>
      <c r="J38" s="43">
        <f t="shared" si="46"/>
        <v>29790405.099813335</v>
      </c>
      <c r="K38" s="43">
        <f t="shared" si="46"/>
        <v>23636240.772603475</v>
      </c>
      <c r="L38" s="43">
        <f t="shared" si="46"/>
        <v>30613097.071262512</v>
      </c>
      <c r="M38" s="43">
        <f t="shared" si="46"/>
        <v>23937192.425282683</v>
      </c>
      <c r="N38" s="43">
        <f t="shared" ref="N38:Q38" si="47">+N21+N27+N31</f>
        <v>31492929.591204133</v>
      </c>
      <c r="O38" s="43">
        <f t="shared" si="47"/>
        <v>24950692.047327619</v>
      </c>
      <c r="P38" s="43">
        <f>+P21+P27+P31</f>
        <v>32817759.941476617</v>
      </c>
      <c r="Q38" s="43">
        <f t="shared" si="47"/>
        <v>25980644.683010757</v>
      </c>
      <c r="R38" s="43">
        <f>+R21+R27+R31</f>
        <v>32734122.283353809</v>
      </c>
      <c r="S38" s="43">
        <f>+S21+S27+S31</f>
        <v>25655479.385211315</v>
      </c>
      <c r="T38" s="43">
        <f t="shared" ref="T38:Y38" si="48">+T31+T27+T21</f>
        <v>33891138.390410289</v>
      </c>
      <c r="U38" s="43">
        <f t="shared" si="48"/>
        <v>26537746.578785412</v>
      </c>
      <c r="V38" s="43">
        <f t="shared" si="48"/>
        <v>34308321.932999998</v>
      </c>
      <c r="W38" s="43">
        <f t="shared" si="48"/>
        <v>26854172.645529829</v>
      </c>
      <c r="X38" s="43">
        <f t="shared" si="48"/>
        <v>34129967.025258467</v>
      </c>
      <c r="Y38" s="43">
        <f t="shared" si="48"/>
        <v>26761862.410172708</v>
      </c>
      <c r="Z38" s="43">
        <f>+Z31+Z27+Z21</f>
        <v>33945914.778881863</v>
      </c>
      <c r="AA38" s="43">
        <f t="shared" ref="AA38:AD38" si="49">+AA31+AA27+AA21</f>
        <v>26392467.509753942</v>
      </c>
      <c r="AB38" s="43">
        <f t="shared" si="49"/>
        <v>32850719.214099959</v>
      </c>
      <c r="AC38" s="43">
        <f t="shared" si="49"/>
        <v>25232599.68449045</v>
      </c>
      <c r="AD38" s="43">
        <f t="shared" si="49"/>
        <v>34296828.047859244</v>
      </c>
      <c r="AE38" s="43">
        <f t="shared" ref="AE38:AL38" si="50">+AE31+AE27+AE21</f>
        <v>26532636.212642767</v>
      </c>
      <c r="AF38" s="43">
        <f t="shared" si="50"/>
        <v>34252647.451356664</v>
      </c>
      <c r="AG38" s="43">
        <f t="shared" si="50"/>
        <v>26440667.731698398</v>
      </c>
      <c r="AH38" s="43">
        <f t="shared" si="50"/>
        <v>34673125.0440742</v>
      </c>
      <c r="AI38" s="43">
        <f t="shared" si="50"/>
        <v>26856409.596597724</v>
      </c>
      <c r="AJ38" s="43">
        <f t="shared" si="50"/>
        <v>34326104.427270405</v>
      </c>
      <c r="AK38" s="43">
        <f t="shared" si="50"/>
        <v>26583635.686241053</v>
      </c>
      <c r="AL38" s="43">
        <f t="shared" si="50"/>
        <v>35282847.264070623</v>
      </c>
      <c r="AM38" s="43">
        <f>+AM31+AM27+AM21</f>
        <v>27079307.029827513</v>
      </c>
      <c r="AN38" s="43">
        <f t="shared" ref="AN38:AO38" si="51">+AN31+AN27+AN21</f>
        <v>35656340.713714257</v>
      </c>
      <c r="AO38" s="43">
        <f t="shared" si="51"/>
        <v>27428268.338617817</v>
      </c>
      <c r="AP38" s="43">
        <f t="shared" ref="AP38:AQ38" si="52">+AP31+AP27+AP21</f>
        <v>35359603.523197681</v>
      </c>
      <c r="AQ38" s="43">
        <f t="shared" si="52"/>
        <v>27074849.899553463</v>
      </c>
      <c r="AR38" s="43">
        <f t="shared" ref="AR38:AS38" si="53">+AR31+AR27+AR21</f>
        <v>35642222.768811002</v>
      </c>
      <c r="AS38" s="43">
        <f t="shared" si="53"/>
        <v>27374741.98000085</v>
      </c>
      <c r="AT38" s="43">
        <f t="shared" ref="AT38:AU38" si="54">+AT31+AT27+AT21</f>
        <v>35702618.855395406</v>
      </c>
      <c r="AU38" s="43">
        <f t="shared" si="54"/>
        <v>27407605.016369671</v>
      </c>
    </row>
    <row r="39" spans="1:47" x14ac:dyDescent="0.35">
      <c r="A39" s="44" t="s">
        <v>28</v>
      </c>
      <c r="B39" s="45">
        <f>+B38/B$36</f>
        <v>0.70776134350822151</v>
      </c>
      <c r="C39" s="45">
        <f>+C38/C$36</f>
        <v>0.56069299154986729</v>
      </c>
      <c r="D39" s="45">
        <v>0</v>
      </c>
      <c r="E39" s="45">
        <v>0</v>
      </c>
      <c r="F39" s="45">
        <v>0</v>
      </c>
      <c r="G39" s="45">
        <v>0</v>
      </c>
      <c r="H39" s="45">
        <v>0</v>
      </c>
      <c r="I39" s="45">
        <v>0</v>
      </c>
      <c r="J39" s="45">
        <f>+J38/J$36</f>
        <v>0.8194020979890555</v>
      </c>
      <c r="K39" s="45">
        <f>+K38/K$36</f>
        <v>0.65012829509213677</v>
      </c>
      <c r="L39" s="45">
        <v>0</v>
      </c>
      <c r="M39" s="45">
        <v>0</v>
      </c>
      <c r="N39" s="45">
        <v>0</v>
      </c>
      <c r="O39" s="45">
        <v>0</v>
      </c>
      <c r="P39" s="45">
        <v>0</v>
      </c>
      <c r="Q39" s="45">
        <v>0</v>
      </c>
      <c r="R39" s="45">
        <f>+R38/R$36</f>
        <v>0.81604925230552527</v>
      </c>
      <c r="S39" s="45">
        <f>+S38/S$36</f>
        <v>0.63958136981996017</v>
      </c>
      <c r="T39" s="46"/>
      <c r="U39" s="46"/>
      <c r="V39" s="43"/>
      <c r="W39" s="43"/>
      <c r="X39" s="43"/>
      <c r="Y39" s="43"/>
      <c r="Z39" s="45">
        <f>+Z38/Z$36</f>
        <v>0.76711002445740351</v>
      </c>
      <c r="AA39" s="45">
        <f>+AA38/AA$36</f>
        <v>0.5964171691579746</v>
      </c>
      <c r="AB39" s="45"/>
      <c r="AC39" s="45">
        <v>0</v>
      </c>
      <c r="AD39" s="45">
        <v>0</v>
      </c>
      <c r="AE39" s="45">
        <v>0</v>
      </c>
      <c r="AF39" s="45">
        <v>0</v>
      </c>
      <c r="AG39" s="45">
        <v>0</v>
      </c>
      <c r="AH39" s="45">
        <f>+AH38/AH$36</f>
        <v>0.73679688297147328</v>
      </c>
      <c r="AI39" s="45">
        <f>+AI38/AI$36</f>
        <v>0.57069326325289449</v>
      </c>
      <c r="AJ39" s="45">
        <v>0</v>
      </c>
      <c r="AK39" s="45">
        <v>0</v>
      </c>
      <c r="AL39" s="45">
        <v>0</v>
      </c>
      <c r="AM39" s="45">
        <v>0</v>
      </c>
      <c r="AN39" s="45">
        <v>0</v>
      </c>
      <c r="AO39" s="45">
        <v>0</v>
      </c>
      <c r="AP39" s="45">
        <f>+AP38/AP$36</f>
        <v>0.71992121718705504</v>
      </c>
      <c r="AQ39" s="45">
        <f>+AQ38/AQ$36</f>
        <v>0.55124370617039775</v>
      </c>
      <c r="AR39" s="45"/>
      <c r="AS39" s="45"/>
      <c r="AT39" s="45"/>
      <c r="AU39" s="45"/>
    </row>
    <row r="40" spans="1:47" ht="6.6" customHeight="1" x14ac:dyDescent="0.35">
      <c r="B40" s="15"/>
      <c r="D40" s="15"/>
      <c r="F40" s="15"/>
      <c r="H40" s="15"/>
      <c r="J40" s="15"/>
      <c r="L40" s="15">
        <f>30613097.0712625-L38</f>
        <v>0</v>
      </c>
      <c r="AN40" s="15"/>
    </row>
    <row r="41" spans="1:47" x14ac:dyDescent="0.35">
      <c r="A41" s="1" t="s">
        <v>38</v>
      </c>
      <c r="C41" s="47"/>
      <c r="D41" s="3"/>
      <c r="E41" s="15"/>
      <c r="K41" s="47"/>
      <c r="S41" s="48"/>
      <c r="T41" s="3"/>
      <c r="V41" s="15"/>
      <c r="X41" s="15"/>
      <c r="Z41" s="15"/>
      <c r="AB41" s="15"/>
      <c r="AD41" s="15"/>
      <c r="AI41" s="48"/>
      <c r="AK41" s="48"/>
      <c r="AL41" s="48"/>
      <c r="AM41" s="48"/>
      <c r="AN41" s="3"/>
      <c r="AO41" s="48"/>
      <c r="AQ41" s="48">
        <f>+AP39-AQ39</f>
        <v>0.16867751101665729</v>
      </c>
      <c r="AR41" s="48"/>
      <c r="AT41" s="48"/>
    </row>
    <row r="42" spans="1:47" ht="14.4" customHeight="1" x14ac:dyDescent="0.35">
      <c r="A42" s="1" t="s">
        <v>39</v>
      </c>
      <c r="N42" s="3"/>
      <c r="R42" s="3"/>
      <c r="S42" s="15"/>
      <c r="T42" s="15"/>
      <c r="V42" s="49"/>
      <c r="W42" s="49"/>
      <c r="X42" s="49"/>
      <c r="Y42" s="49"/>
      <c r="Z42" s="49"/>
      <c r="AA42" s="49"/>
      <c r="AB42" s="3"/>
    </row>
    <row r="43" spans="1:47" ht="14.4" customHeight="1" x14ac:dyDescent="0.35">
      <c r="A43" s="1" t="s">
        <v>40</v>
      </c>
      <c r="N43" s="3"/>
      <c r="R43" s="3"/>
      <c r="S43" s="15"/>
      <c r="T43" s="15"/>
      <c r="V43" s="49"/>
      <c r="W43" s="49"/>
      <c r="X43" s="49"/>
      <c r="Y43" s="49"/>
      <c r="Z43" s="49"/>
      <c r="AA43" s="49"/>
      <c r="AB43" s="3"/>
    </row>
    <row r="44" spans="1:47" ht="14.4" customHeight="1" x14ac:dyDescent="0.35">
      <c r="A44" s="1" t="s">
        <v>41</v>
      </c>
      <c r="R44" s="15"/>
      <c r="W44" s="50"/>
      <c r="Y44" s="50"/>
      <c r="AA44" s="50"/>
      <c r="AB44" s="15"/>
    </row>
    <row r="45" spans="1:47" ht="14.4" customHeight="1" x14ac:dyDescent="0.35">
      <c r="A45" s="1" t="s">
        <v>42</v>
      </c>
      <c r="R45" s="15"/>
      <c r="W45" s="50"/>
      <c r="Y45" s="50"/>
      <c r="AA45" s="50"/>
      <c r="AB45" s="15"/>
      <c r="AO45" s="3"/>
      <c r="AP45" s="3"/>
      <c r="AR45" s="3"/>
      <c r="AT45" s="3"/>
    </row>
    <row r="46" spans="1:47" ht="14.4" customHeight="1" x14ac:dyDescent="0.35">
      <c r="A46" s="1" t="s">
        <v>43</v>
      </c>
      <c r="AO46" s="3"/>
      <c r="AP46" s="3"/>
      <c r="AR46" s="3"/>
      <c r="AT46" s="3"/>
    </row>
    <row r="47" spans="1:47" x14ac:dyDescent="0.35">
      <c r="A47" s="1" t="s">
        <v>44</v>
      </c>
      <c r="X47" s="3"/>
      <c r="Z47" s="3"/>
      <c r="AO47" s="3"/>
      <c r="AP47" s="3"/>
      <c r="AR47" s="3"/>
      <c r="AT47" s="3"/>
    </row>
    <row r="48" spans="1:47" x14ac:dyDescent="0.35">
      <c r="A48" s="1" t="s">
        <v>45</v>
      </c>
      <c r="X48" s="15"/>
      <c r="Z48" s="15"/>
      <c r="AO48" s="3"/>
      <c r="AP48" s="3"/>
      <c r="AR48" s="3"/>
      <c r="AT48" s="3"/>
    </row>
    <row r="49" spans="41:41" x14ac:dyDescent="0.35">
      <c r="AO49" s="3"/>
    </row>
    <row r="50" spans="41:41" x14ac:dyDescent="0.35">
      <c r="AO50" s="3"/>
    </row>
    <row r="51" spans="41:41" x14ac:dyDescent="0.35">
      <c r="AO51" s="3"/>
    </row>
    <row r="52" spans="41:41" x14ac:dyDescent="0.35">
      <c r="AO52" s="3"/>
    </row>
    <row r="53" spans="41:41" x14ac:dyDescent="0.35">
      <c r="AO53" s="3"/>
    </row>
    <row r="54" spans="41:41" x14ac:dyDescent="0.35">
      <c r="AO54" s="3"/>
    </row>
    <row r="55" spans="41:41" x14ac:dyDescent="0.35">
      <c r="AO55" s="3"/>
    </row>
    <row r="56" spans="41:41" x14ac:dyDescent="0.35">
      <c r="AO56" s="3"/>
    </row>
    <row r="57" spans="41:41" x14ac:dyDescent="0.35">
      <c r="AO57" s="3"/>
    </row>
  </sheetData>
  <mergeCells count="28">
    <mergeCell ref="AT6:AU6"/>
    <mergeCell ref="B6:C6"/>
    <mergeCell ref="X6:Y6"/>
    <mergeCell ref="V6:W6"/>
    <mergeCell ref="T6:U6"/>
    <mergeCell ref="R6:S6"/>
    <mergeCell ref="AN6:AO6"/>
    <mergeCell ref="AB6:AC6"/>
    <mergeCell ref="H6:I6"/>
    <mergeCell ref="F6:G6"/>
    <mergeCell ref="D6:E6"/>
    <mergeCell ref="Z6:AA6"/>
    <mergeCell ref="AR6:AS6"/>
    <mergeCell ref="AP6:AQ6"/>
    <mergeCell ref="A1:AQ1"/>
    <mergeCell ref="A2:AQ2"/>
    <mergeCell ref="A3:AQ3"/>
    <mergeCell ref="A4:AQ4"/>
    <mergeCell ref="P6:Q6"/>
    <mergeCell ref="AJ6:AK6"/>
    <mergeCell ref="AF6:AG6"/>
    <mergeCell ref="N6:O6"/>
    <mergeCell ref="A6:A7"/>
    <mergeCell ref="L6:M6"/>
    <mergeCell ref="J6:K6"/>
    <mergeCell ref="AD6:AE6"/>
    <mergeCell ref="AH6:AI6"/>
    <mergeCell ref="AL6:AM6"/>
  </mergeCells>
  <phoneticPr fontId="2" type="noConversion"/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3CB904663FD934699EC38E1AF35A091" ma:contentTypeVersion="11" ma:contentTypeDescription="Crear nuevo documento." ma:contentTypeScope="" ma:versionID="9edbe2afcaa1bbc92c24bf8ae0b8e137">
  <xsd:schema xmlns:xsd="http://www.w3.org/2001/XMLSchema" xmlns:xs="http://www.w3.org/2001/XMLSchema" xmlns:p="http://schemas.microsoft.com/office/2006/metadata/properties" xmlns:ns2="344e3ce1-cf86-4fd1-af7b-0e446c4c364d" xmlns:ns3="ba1cdb2b-4f44-4c30-9ba5-49208b3733c4" targetNamespace="http://schemas.microsoft.com/office/2006/metadata/properties" ma:root="true" ma:fieldsID="aaec6372c044b3c2f0fc63c95bb0765e" ns2:_="" ns3:_="">
    <xsd:import namespace="344e3ce1-cf86-4fd1-af7b-0e446c4c364d"/>
    <xsd:import namespace="ba1cdb2b-4f44-4c30-9ba5-49208b3733c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4e3ce1-cf86-4fd1-af7b-0e446c4c364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37301049-b90b-4ad5-8634-b2f39309c4b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1cdb2b-4f44-4c30-9ba5-49208b3733c4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ddc0eaae-351b-4db8-9c0e-4d01dd76f23c}" ma:internalName="TaxCatchAll" ma:showField="CatchAllData" ma:web="ba1cdb2b-4f44-4c30-9ba5-49208b3733c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a1cdb2b-4f44-4c30-9ba5-49208b3733c4" xsi:nil="true"/>
    <lcf76f155ced4ddcb4097134ff3c332f xmlns="344e3ce1-cf86-4fd1-af7b-0e446c4c364d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BE9449F-E206-4581-BEA8-C39C94F422D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44e3ce1-cf86-4fd1-af7b-0e446c4c364d"/>
    <ds:schemaRef ds:uri="ba1cdb2b-4f44-4c30-9ba5-49208b3733c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434DE99-11E0-4BCB-A545-10FEC7ADE62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4AF5D51-9497-4D53-BEC1-726F8486B91D}">
  <ds:schemaRefs>
    <ds:schemaRef ds:uri="http://schemas.microsoft.com/office/2006/metadata/properties"/>
    <ds:schemaRef ds:uri="http://schemas.microsoft.com/office/infopath/2007/PartnerControls"/>
    <ds:schemaRef ds:uri="ba1cdb2b-4f44-4c30-9ba5-49208b3733c4"/>
    <ds:schemaRef ds:uri="344e3ce1-cf86-4fd1-af7b-0e446c4c364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Resumen</vt:lpstr>
    </vt:vector>
  </TitlesOfParts>
  <Manager/>
  <Company>Ministerio de Hacienda Costa Rica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Mitxy Yannith Rivera Cordero</dc:creator>
  <cp:keywords/>
  <dc:description/>
  <cp:lastModifiedBy>Karen Rojas Madrigal</cp:lastModifiedBy>
  <cp:revision/>
  <dcterms:created xsi:type="dcterms:W3CDTF">2020-09-08T15:32:24Z</dcterms:created>
  <dcterms:modified xsi:type="dcterms:W3CDTF">2025-08-27T22:09:36Z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0x010100C3CB904663FD934699EC38E1AF35A091</vt:lpwstr>
  </property>
</Properties>
</file>