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hidePivotFieldList="1"/>
  <mc:AlternateContent xmlns:mc="http://schemas.openxmlformats.org/markup-compatibility/2006">
    <mc:Choice Requires="x15">
      <x15ac:absPath xmlns:x15ac="http://schemas.microsoft.com/office/spreadsheetml/2010/11/ac" url="https://mhaciendacr.sharepoint.com/sites/UCSEP2/Documentos compartidos/General/01. Informes de Seguimiento/2025/Informe II Semestre 2025/Anexos Estadísticos II semestre 2025/VF/"/>
    </mc:Choice>
  </mc:AlternateContent>
  <xr:revisionPtr revIDLastSave="4" documentId="13_ncr:1_{16371D81-130E-47AA-B9AC-1ECD3570FE25}" xr6:coauthVersionLast="47" xr6:coauthVersionMax="47" xr10:uidLastSave="{2AFBA178-8481-45B1-984B-40FB6CBBED65}"/>
  <bookViews>
    <workbookView xWindow="-108" yWindow="-108" windowWidth="23256" windowHeight="12456" tabRatio="652" xr2:uid="{00000000-000D-0000-FFFF-FFFF00000000}"/>
  </bookViews>
  <sheets>
    <sheet name="Índice" sheetId="51" r:id="rId1"/>
    <sheet name="Anexo 1" sheetId="46" r:id="rId2"/>
    <sheet name="Anexo 2" sheetId="14" r:id="rId3"/>
    <sheet name="Anexo 3" sheetId="42" r:id="rId4"/>
    <sheet name="Anexo 4" sheetId="16" r:id="rId5"/>
    <sheet name="Anexo 5" sheetId="17" r:id="rId6"/>
    <sheet name="Anexo 6" sheetId="48" r:id="rId7"/>
    <sheet name="Anexo 7" sheetId="50" r:id="rId8"/>
  </sheets>
  <definedNames>
    <definedName name="_xlnm._FilterDatabase" localSheetId="1" hidden="1">'Anexo 1'!$A$10:$N$42</definedName>
    <definedName name="_xlnm.Print_Area" localSheetId="1">'Anexo 1'!$A$4:$J$57</definedName>
    <definedName name="_xlnm.Print_Area" localSheetId="2">'Anexo 2'!$A$4:$O$54</definedName>
    <definedName name="_xlnm.Print_Area" localSheetId="3">'Anexo 3'!$A$4:$P$55</definedName>
    <definedName name="_xlnm.Print_Area" localSheetId="4">'Anexo 4'!$A$4:$K$48</definedName>
    <definedName name="_xlnm.Print_Area" localSheetId="5">'Anexo 5'!$A$4:$AU$55</definedName>
    <definedName name="_xlnm.Print_Area" localSheetId="6">'Anexo 6'!$A$3:$Q$53</definedName>
    <definedName name="_xlnm.Print_Area" localSheetId="7">'Anexo 7'!$A$3:$Q$33</definedName>
    <definedName name="_xlnm.Print_Titles" localSheetId="1">'Anexo 1'!$4:$10</definedName>
    <definedName name="_xlnm.Print_Titles" localSheetId="2">'Anexo 2'!$1:$10</definedName>
    <definedName name="_xlnm.Print_Titles" localSheetId="3">'Anexo 3'!$4:$10</definedName>
    <definedName name="_xlnm.Print_Titles" localSheetId="4">'Anexo 4'!$4:$10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4" l="1"/>
  <c r="AW22" i="17"/>
  <c r="R38" i="17"/>
  <c r="S38" i="17"/>
  <c r="T38" i="17"/>
  <c r="U38" i="17"/>
  <c r="V38" i="17"/>
  <c r="W38" i="17"/>
  <c r="X38" i="17"/>
  <c r="Y38" i="17"/>
  <c r="Z38" i="17"/>
  <c r="R34" i="17"/>
  <c r="R41" i="17" s="1"/>
  <c r="S34" i="17"/>
  <c r="S41" i="17" s="1"/>
  <c r="T34" i="17"/>
  <c r="U34" i="17"/>
  <c r="V34" i="17"/>
  <c r="W34" i="17"/>
  <c r="X34" i="17"/>
  <c r="X41" i="17" s="1"/>
  <c r="Y34" i="17"/>
  <c r="Z34" i="17"/>
  <c r="R29" i="17"/>
  <c r="S29" i="17"/>
  <c r="T29" i="17"/>
  <c r="U29" i="17"/>
  <c r="U41" i="17" s="1"/>
  <c r="V29" i="17"/>
  <c r="W29" i="17"/>
  <c r="W41" i="17" s="1"/>
  <c r="X29" i="17"/>
  <c r="Y29" i="17"/>
  <c r="Z29" i="17"/>
  <c r="R19" i="17"/>
  <c r="S19" i="17"/>
  <c r="T19" i="17"/>
  <c r="U19" i="17"/>
  <c r="V19" i="17"/>
  <c r="W19" i="17"/>
  <c r="X19" i="17"/>
  <c r="Y19" i="17"/>
  <c r="Z19" i="17"/>
  <c r="T41" i="17"/>
  <c r="V41" i="17"/>
  <c r="Y41" i="17"/>
  <c r="Z41" i="17"/>
  <c r="G41" i="17"/>
  <c r="H41" i="17"/>
  <c r="I41" i="17"/>
  <c r="J41" i="17"/>
  <c r="K41" i="17"/>
  <c r="L41" i="17"/>
  <c r="M41" i="17"/>
  <c r="N41" i="17"/>
  <c r="O41" i="17"/>
  <c r="G38" i="17"/>
  <c r="H38" i="17"/>
  <c r="I38" i="17"/>
  <c r="J38" i="17"/>
  <c r="K38" i="17"/>
  <c r="L38" i="17"/>
  <c r="M38" i="17"/>
  <c r="N38" i="17"/>
  <c r="O38" i="17"/>
  <c r="H34" i="17"/>
  <c r="I34" i="17"/>
  <c r="J34" i="17"/>
  <c r="K34" i="17"/>
  <c r="L34" i="17"/>
  <c r="M34" i="17"/>
  <c r="N34" i="17"/>
  <c r="O34" i="17"/>
  <c r="G29" i="17"/>
  <c r="H29" i="17"/>
  <c r="I29" i="17"/>
  <c r="J29" i="17"/>
  <c r="K29" i="17"/>
  <c r="L29" i="17"/>
  <c r="M29" i="17"/>
  <c r="N29" i="17"/>
  <c r="O29" i="17"/>
  <c r="G19" i="17"/>
  <c r="H19" i="17"/>
  <c r="I19" i="17"/>
  <c r="J19" i="17"/>
  <c r="K19" i="17"/>
  <c r="L19" i="17"/>
  <c r="M19" i="17"/>
  <c r="N19" i="17"/>
  <c r="O19" i="17"/>
  <c r="E38" i="16"/>
  <c r="F38" i="16"/>
  <c r="G38" i="16"/>
  <c r="I38" i="16"/>
  <c r="J38" i="16"/>
  <c r="E34" i="16"/>
  <c r="F34" i="16"/>
  <c r="G34" i="16"/>
  <c r="H34" i="16"/>
  <c r="I34" i="16"/>
  <c r="J34" i="16"/>
  <c r="E29" i="16"/>
  <c r="F29" i="16"/>
  <c r="G29" i="16"/>
  <c r="I29" i="16"/>
  <c r="J29" i="16"/>
  <c r="E19" i="16"/>
  <c r="E41" i="16" s="1"/>
  <c r="F19" i="16"/>
  <c r="F41" i="16" s="1"/>
  <c r="G19" i="16"/>
  <c r="G41" i="16" s="1"/>
  <c r="J41" i="42"/>
  <c r="K41" i="42"/>
  <c r="L41" i="42"/>
  <c r="M41" i="42"/>
  <c r="N41" i="42"/>
  <c r="O41" i="42"/>
  <c r="J38" i="42"/>
  <c r="K38" i="42"/>
  <c r="L38" i="42"/>
  <c r="M38" i="42"/>
  <c r="N38" i="42"/>
  <c r="O38" i="42"/>
  <c r="J34" i="42"/>
  <c r="K34" i="42"/>
  <c r="L34" i="42"/>
  <c r="M34" i="42"/>
  <c r="N34" i="42"/>
  <c r="O34" i="42"/>
  <c r="J29" i="42"/>
  <c r="K29" i="42"/>
  <c r="L29" i="42"/>
  <c r="M29" i="42"/>
  <c r="N29" i="42"/>
  <c r="O29" i="42"/>
  <c r="J19" i="42"/>
  <c r="K19" i="42"/>
  <c r="L19" i="42"/>
  <c r="M19" i="42"/>
  <c r="N19" i="42"/>
  <c r="O19" i="42"/>
  <c r="E41" i="42"/>
  <c r="F41" i="42"/>
  <c r="G41" i="42"/>
  <c r="E38" i="42"/>
  <c r="F38" i="42"/>
  <c r="G38" i="42"/>
  <c r="E34" i="42"/>
  <c r="F34" i="42"/>
  <c r="G34" i="42"/>
  <c r="E29" i="42"/>
  <c r="F29" i="42"/>
  <c r="G29" i="42"/>
  <c r="E19" i="42"/>
  <c r="F19" i="42"/>
  <c r="G19" i="42"/>
  <c r="F41" i="14"/>
  <c r="G41" i="14"/>
  <c r="H41" i="14"/>
  <c r="F34" i="14"/>
  <c r="G34" i="14"/>
  <c r="H34" i="14"/>
  <c r="F29" i="14"/>
  <c r="G29" i="14"/>
  <c r="H29" i="14"/>
  <c r="F19" i="14"/>
  <c r="G19" i="14"/>
  <c r="H19" i="14"/>
  <c r="D41" i="14"/>
  <c r="H37" i="42"/>
  <c r="H24" i="42"/>
  <c r="H22" i="42"/>
  <c r="P37" i="17"/>
  <c r="P32" i="17"/>
  <c r="P28" i="17"/>
  <c r="P27" i="17"/>
  <c r="P26" i="17"/>
  <c r="P25" i="17"/>
  <c r="P24" i="17"/>
  <c r="P23" i="17"/>
  <c r="P22" i="17"/>
  <c r="P18" i="17"/>
  <c r="P17" i="17"/>
  <c r="P16" i="17"/>
  <c r="P15" i="17"/>
  <c r="P14" i="17"/>
  <c r="P13" i="17"/>
  <c r="P37" i="42"/>
  <c r="G37" i="14"/>
  <c r="F38" i="14" l="1"/>
  <c r="F37" i="14"/>
  <c r="G38" i="14"/>
  <c r="J13" i="16" l="1"/>
  <c r="J19" i="16" s="1"/>
  <c r="J41" i="16" s="1"/>
  <c r="O37" i="42" l="1"/>
  <c r="N37" i="42"/>
  <c r="M37" i="42"/>
  <c r="L37" i="42"/>
  <c r="K37" i="42"/>
  <c r="J37" i="42"/>
  <c r="I37" i="42"/>
  <c r="E37" i="14" l="1"/>
  <c r="E14" i="14"/>
  <c r="E13" i="14"/>
  <c r="L26" i="14" l="1"/>
  <c r="L27" i="14"/>
  <c r="N32" i="14" l="1"/>
  <c r="N17" i="14"/>
  <c r="L24" i="14"/>
  <c r="L32" i="14"/>
  <c r="L25" i="14"/>
  <c r="L22" i="14"/>
  <c r="L14" i="14"/>
  <c r="L13" i="14"/>
  <c r="O37" i="17" l="1"/>
  <c r="L28" i="48" l="1"/>
  <c r="M28" i="48"/>
  <c r="Q13" i="48" l="1"/>
  <c r="E32" i="46"/>
  <c r="AW37" i="17"/>
  <c r="AW33" i="17"/>
  <c r="AW32" i="17"/>
  <c r="AW28" i="17"/>
  <c r="AW27" i="17"/>
  <c r="AW26" i="17"/>
  <c r="AW25" i="17"/>
  <c r="AW24" i="17"/>
  <c r="AW13" i="17"/>
  <c r="AW14" i="17"/>
  <c r="AW15" i="17"/>
  <c r="AW16" i="17"/>
  <c r="AW17" i="17"/>
  <c r="AW18" i="17"/>
  <c r="I13" i="16"/>
  <c r="I19" i="16" s="1"/>
  <c r="I41" i="16" s="1"/>
  <c r="G33" i="42"/>
  <c r="G32" i="42"/>
  <c r="G28" i="42"/>
  <c r="G27" i="42"/>
  <c r="G26" i="42"/>
  <c r="G25" i="42"/>
  <c r="G24" i="42"/>
  <c r="G23" i="42"/>
  <c r="G22" i="42"/>
  <c r="G18" i="42"/>
  <c r="H18" i="42" s="1"/>
  <c r="G17" i="42"/>
  <c r="H17" i="42" s="1"/>
  <c r="G16" i="42"/>
  <c r="H16" i="42" s="1"/>
  <c r="G15" i="42"/>
  <c r="H15" i="42" s="1"/>
  <c r="G14" i="42"/>
  <c r="H14" i="42" s="1"/>
  <c r="G13" i="42"/>
  <c r="E38" i="14" l="1"/>
  <c r="G37" i="42" l="1"/>
  <c r="AA38" i="17" l="1"/>
  <c r="AA34" i="17"/>
  <c r="AA29" i="17"/>
  <c r="AA19" i="17"/>
  <c r="AA41" i="17" l="1"/>
  <c r="H24" i="16"/>
  <c r="N14" i="14" l="1"/>
  <c r="C37" i="48"/>
  <c r="C33" i="48"/>
  <c r="C32" i="48"/>
  <c r="C22" i="48"/>
  <c r="C28" i="48"/>
  <c r="C27" i="48"/>
  <c r="C26" i="48"/>
  <c r="C25" i="48"/>
  <c r="C24" i="48"/>
  <c r="C13" i="48"/>
  <c r="C14" i="48"/>
  <c r="C15" i="48"/>
  <c r="C16" i="48"/>
  <c r="C17" i="48"/>
  <c r="C18" i="48"/>
  <c r="D32" i="48"/>
  <c r="D28" i="48"/>
  <c r="D27" i="48"/>
  <c r="D26" i="48"/>
  <c r="D25" i="48"/>
  <c r="D24" i="48"/>
  <c r="D23" i="48"/>
  <c r="D22" i="48"/>
  <c r="D17" i="48"/>
  <c r="D16" i="48"/>
  <c r="D15" i="48"/>
  <c r="D14" i="48"/>
  <c r="D13" i="48"/>
  <c r="D33" i="17"/>
  <c r="D32" i="17"/>
  <c r="D28" i="17"/>
  <c r="D27" i="17"/>
  <c r="D26" i="17"/>
  <c r="D25" i="17"/>
  <c r="D24" i="17"/>
  <c r="D23" i="17"/>
  <c r="D22" i="17"/>
  <c r="D13" i="17"/>
  <c r="D14" i="17"/>
  <c r="D15" i="17"/>
  <c r="D16" i="17"/>
  <c r="D17" i="17"/>
  <c r="D18" i="17"/>
  <c r="C22" i="17"/>
  <c r="C37" i="17"/>
  <c r="C33" i="17"/>
  <c r="C32" i="17"/>
  <c r="C28" i="17"/>
  <c r="C27" i="17"/>
  <c r="C26" i="17"/>
  <c r="C25" i="17"/>
  <c r="C24" i="17"/>
  <c r="C13" i="17"/>
  <c r="C14" i="17"/>
  <c r="C15" i="17"/>
  <c r="C16" i="17"/>
  <c r="C17" i="17"/>
  <c r="C18" i="17"/>
  <c r="C37" i="16"/>
  <c r="C33" i="16"/>
  <c r="C32" i="16"/>
  <c r="C28" i="16"/>
  <c r="C27" i="16"/>
  <c r="C26" i="16"/>
  <c r="C25" i="16"/>
  <c r="C24" i="16"/>
  <c r="C22" i="16"/>
  <c r="C13" i="16"/>
  <c r="C14" i="16"/>
  <c r="C15" i="16"/>
  <c r="C16" i="16"/>
  <c r="C17" i="16"/>
  <c r="C18" i="16"/>
  <c r="C13" i="42"/>
  <c r="C14" i="42"/>
  <c r="C15" i="42"/>
  <c r="C16" i="42"/>
  <c r="C17" i="42"/>
  <c r="C18" i="42"/>
  <c r="C22" i="42"/>
  <c r="C24" i="42"/>
  <c r="C25" i="42"/>
  <c r="C26" i="42"/>
  <c r="C27" i="42"/>
  <c r="C28" i="42"/>
  <c r="C32" i="42"/>
  <c r="C33" i="42"/>
  <c r="C37" i="42"/>
  <c r="C13" i="14"/>
  <c r="C14" i="14"/>
  <c r="C15" i="14"/>
  <c r="C16" i="14"/>
  <c r="C17" i="14"/>
  <c r="C18" i="14"/>
  <c r="C22" i="14"/>
  <c r="C24" i="14"/>
  <c r="C25" i="14"/>
  <c r="C26" i="14"/>
  <c r="C27" i="14"/>
  <c r="C28" i="14"/>
  <c r="C32" i="14"/>
  <c r="C33" i="14"/>
  <c r="C37" i="14"/>
  <c r="D33" i="16"/>
  <c r="D32" i="16"/>
  <c r="D23" i="16"/>
  <c r="D24" i="16"/>
  <c r="D25" i="16"/>
  <c r="D26" i="16"/>
  <c r="D27" i="16"/>
  <c r="D28" i="16"/>
  <c r="D22" i="16"/>
  <c r="D13" i="16"/>
  <c r="D14" i="16"/>
  <c r="D15" i="16"/>
  <c r="D16" i="16"/>
  <c r="D17" i="16"/>
  <c r="D18" i="16"/>
  <c r="D33" i="42"/>
  <c r="D32" i="42"/>
  <c r="D28" i="42"/>
  <c r="D23" i="42"/>
  <c r="D24" i="42"/>
  <c r="D25" i="42"/>
  <c r="D26" i="42"/>
  <c r="D27" i="42"/>
  <c r="D22" i="42"/>
  <c r="D18" i="42"/>
  <c r="D17" i="42"/>
  <c r="D16" i="42"/>
  <c r="D15" i="42"/>
  <c r="D14" i="42"/>
  <c r="D13" i="42"/>
  <c r="E37" i="46"/>
  <c r="D37" i="48" s="1"/>
  <c r="D33" i="14"/>
  <c r="D32" i="14"/>
  <c r="D23" i="14"/>
  <c r="D24" i="14"/>
  <c r="D25" i="14"/>
  <c r="D26" i="14"/>
  <c r="D27" i="14"/>
  <c r="D28" i="14"/>
  <c r="D22" i="14"/>
  <c r="D13" i="14"/>
  <c r="D14" i="14"/>
  <c r="D15" i="14"/>
  <c r="D16" i="14"/>
  <c r="D17" i="14"/>
  <c r="D18" i="14"/>
  <c r="E34" i="46"/>
  <c r="E29" i="46"/>
  <c r="E19" i="46"/>
  <c r="D34" i="14" l="1"/>
  <c r="D37" i="14"/>
  <c r="D38" i="14" s="1"/>
  <c r="E38" i="46"/>
  <c r="E41" i="46" s="1"/>
  <c r="D37" i="42"/>
  <c r="D29" i="14"/>
  <c r="D19" i="14"/>
  <c r="D37" i="17"/>
  <c r="D37" i="16"/>
  <c r="J37" i="17"/>
  <c r="N37" i="17"/>
  <c r="M37" i="17"/>
  <c r="L37" i="17"/>
  <c r="K37" i="17"/>
  <c r="I37" i="17"/>
  <c r="Q38" i="17" l="1"/>
  <c r="F38" i="17"/>
  <c r="Q34" i="17"/>
  <c r="G34" i="17"/>
  <c r="F34" i="17"/>
  <c r="Q29" i="17"/>
  <c r="F29" i="17"/>
  <c r="Q19" i="17"/>
  <c r="F19" i="17"/>
  <c r="K38" i="16"/>
  <c r="K34" i="16"/>
  <c r="K29" i="16"/>
  <c r="P38" i="42"/>
  <c r="I34" i="42"/>
  <c r="P29" i="42"/>
  <c r="I29" i="42"/>
  <c r="P19" i="42"/>
  <c r="I19" i="42"/>
  <c r="I38" i="42"/>
  <c r="F41" i="17" l="1"/>
  <c r="Q41" i="17"/>
  <c r="I41" i="42"/>
  <c r="N18" i="14"/>
  <c r="M22" i="48" l="1"/>
  <c r="I33" i="14"/>
  <c r="AL33" i="17" s="1"/>
  <c r="H33" i="14" l="1"/>
  <c r="E33" i="42" s="1"/>
  <c r="E28" i="17" l="1"/>
  <c r="E33" i="17"/>
  <c r="P34" i="17"/>
  <c r="P38" i="17" l="1"/>
  <c r="P29" i="17"/>
  <c r="P19" i="17"/>
  <c r="E18" i="17"/>
  <c r="E17" i="17"/>
  <c r="I13" i="48"/>
  <c r="J13" i="48"/>
  <c r="L13" i="48"/>
  <c r="M13" i="48"/>
  <c r="N13" i="48"/>
  <c r="K13" i="48" s="1"/>
  <c r="I14" i="48"/>
  <c r="J14" i="48"/>
  <c r="L14" i="48"/>
  <c r="M14" i="48"/>
  <c r="N14" i="48"/>
  <c r="O14" i="48" s="1"/>
  <c r="Q14" i="48"/>
  <c r="I15" i="48"/>
  <c r="J15" i="48"/>
  <c r="L15" i="48"/>
  <c r="M15" i="48"/>
  <c r="N15" i="48"/>
  <c r="O15" i="48" s="1"/>
  <c r="Q15" i="48"/>
  <c r="I16" i="48"/>
  <c r="J16" i="48"/>
  <c r="L16" i="48"/>
  <c r="M16" i="48"/>
  <c r="N16" i="48"/>
  <c r="O16" i="48" s="1"/>
  <c r="Q16" i="48"/>
  <c r="I17" i="48"/>
  <c r="J17" i="48"/>
  <c r="L17" i="48"/>
  <c r="M17" i="48"/>
  <c r="N17" i="48"/>
  <c r="O17" i="48" s="1"/>
  <c r="Q17" i="48"/>
  <c r="I18" i="48"/>
  <c r="J18" i="48"/>
  <c r="L18" i="48"/>
  <c r="M18" i="48"/>
  <c r="N18" i="48"/>
  <c r="O18" i="48" s="1"/>
  <c r="Q18" i="48"/>
  <c r="I22" i="48"/>
  <c r="J22" i="48"/>
  <c r="L22" i="48"/>
  <c r="N22" i="48"/>
  <c r="O22" i="48" s="1"/>
  <c r="Q22" i="48"/>
  <c r="J23" i="48"/>
  <c r="L23" i="48"/>
  <c r="M23" i="48"/>
  <c r="P23" i="48" s="1"/>
  <c r="N23" i="48"/>
  <c r="O23" i="48" s="1"/>
  <c r="Q23" i="48"/>
  <c r="I24" i="48"/>
  <c r="J24" i="48"/>
  <c r="L24" i="48"/>
  <c r="M24" i="48"/>
  <c r="N24" i="48"/>
  <c r="O24" i="48" s="1"/>
  <c r="Q24" i="48"/>
  <c r="I25" i="48"/>
  <c r="J25" i="48"/>
  <c r="L25" i="48"/>
  <c r="M25" i="48"/>
  <c r="N25" i="48"/>
  <c r="O25" i="48" s="1"/>
  <c r="Q25" i="48"/>
  <c r="I26" i="48"/>
  <c r="J26" i="48"/>
  <c r="L26" i="48"/>
  <c r="M26" i="48"/>
  <c r="N26" i="48"/>
  <c r="K26" i="48" s="1"/>
  <c r="Q26" i="48"/>
  <c r="I27" i="48"/>
  <c r="J27" i="48"/>
  <c r="L27" i="48"/>
  <c r="M27" i="48"/>
  <c r="N27" i="48"/>
  <c r="K27" i="48" s="1"/>
  <c r="Q27" i="48"/>
  <c r="I28" i="48"/>
  <c r="J28" i="48"/>
  <c r="N28" i="48"/>
  <c r="K28" i="48" s="1"/>
  <c r="Q28" i="48"/>
  <c r="I32" i="48"/>
  <c r="J32" i="48"/>
  <c r="L32" i="48"/>
  <c r="M32" i="48"/>
  <c r="N32" i="48"/>
  <c r="Q32" i="48"/>
  <c r="I37" i="48"/>
  <c r="J37" i="48"/>
  <c r="L37" i="48"/>
  <c r="M37" i="48"/>
  <c r="N37" i="48"/>
  <c r="K37" i="48" s="1"/>
  <c r="Q37" i="48"/>
  <c r="P41" i="17" l="1"/>
  <c r="O32" i="48"/>
  <c r="K32" i="48"/>
  <c r="K25" i="48"/>
  <c r="K18" i="48"/>
  <c r="K23" i="48"/>
  <c r="K17" i="48"/>
  <c r="O37" i="48"/>
  <c r="K24" i="48"/>
  <c r="K15" i="48"/>
  <c r="O28" i="48"/>
  <c r="O27" i="48"/>
  <c r="O26" i="48"/>
  <c r="K16" i="48"/>
  <c r="O13" i="48"/>
  <c r="K22" i="48"/>
  <c r="K14" i="48"/>
  <c r="Z15" i="17" l="1"/>
  <c r="Z13" i="17"/>
  <c r="Z32" i="17"/>
  <c r="Z28" i="17"/>
  <c r="Z25" i="17"/>
  <c r="Z24" i="17"/>
  <c r="Z23" i="17"/>
  <c r="Z22" i="17"/>
  <c r="E34" i="14" l="1"/>
  <c r="E19" i="14"/>
  <c r="E29" i="14"/>
  <c r="N28" i="14"/>
  <c r="H28" i="14"/>
  <c r="E28" i="42" s="1"/>
  <c r="I28" i="14"/>
  <c r="H18" i="14"/>
  <c r="E18" i="42" s="1"/>
  <c r="I18" i="14"/>
  <c r="AL28" i="17" l="1"/>
  <c r="AL18" i="17"/>
  <c r="E41" i="14"/>
  <c r="N25" i="14" l="1"/>
  <c r="N16" i="14"/>
  <c r="N13" i="14"/>
  <c r="H27" i="42" l="1"/>
  <c r="H26" i="42"/>
  <c r="H13" i="42"/>
  <c r="H32" i="42" l="1"/>
  <c r="A7" i="14" l="1"/>
  <c r="M26" i="14" l="1"/>
  <c r="P26" i="48" s="1"/>
  <c r="M14" i="14"/>
  <c r="P14" i="48" s="1"/>
  <c r="M15" i="14"/>
  <c r="P15" i="48" s="1"/>
  <c r="M24" i="14"/>
  <c r="P24" i="48" s="1"/>
  <c r="M13" i="14"/>
  <c r="P13" i="48" s="1"/>
  <c r="M37" i="14"/>
  <c r="P37" i="48" s="1"/>
  <c r="M25" i="14"/>
  <c r="P25" i="48" s="1"/>
  <c r="M16" i="14"/>
  <c r="P16" i="48" s="1"/>
  <c r="M17" i="14"/>
  <c r="P17" i="48" s="1"/>
  <c r="M33" i="14"/>
  <c r="M18" i="14"/>
  <c r="P18" i="48" s="1"/>
  <c r="M32" i="14"/>
  <c r="P32" i="48" s="1"/>
  <c r="M22" i="14"/>
  <c r="P22" i="48" s="1"/>
  <c r="M28" i="14"/>
  <c r="P28" i="48" s="1"/>
  <c r="M27" i="14"/>
  <c r="P27" i="48" s="1"/>
  <c r="O28" i="14"/>
  <c r="O18" i="14"/>
  <c r="N24" i="14" l="1"/>
  <c r="N22" i="14"/>
  <c r="H14" i="16" l="1"/>
  <c r="H25" i="16"/>
  <c r="D19" i="48" l="1"/>
  <c r="K13" i="16" l="1"/>
  <c r="K19" i="16" s="1"/>
  <c r="K41" i="16" s="1"/>
  <c r="P34" i="42" l="1"/>
  <c r="P41" i="42" s="1"/>
  <c r="H17" i="16" l="1"/>
  <c r="B17" i="16"/>
  <c r="B17" i="42"/>
  <c r="H17" i="14"/>
  <c r="E17" i="42" s="1"/>
  <c r="B17" i="14"/>
  <c r="I17" i="14" l="1"/>
  <c r="AL17" i="17" l="1"/>
  <c r="O17" i="14"/>
  <c r="N27" i="14" l="1"/>
  <c r="E37" i="17" l="1"/>
  <c r="E38" i="17" l="1"/>
  <c r="O27" i="14"/>
  <c r="O32" i="14" l="1"/>
  <c r="N26" i="14"/>
  <c r="O26" i="14"/>
  <c r="A27" i="48" l="1"/>
  <c r="A27" i="17"/>
  <c r="E27" i="17"/>
  <c r="A27" i="16"/>
  <c r="A27" i="42"/>
  <c r="A27" i="14"/>
  <c r="H27" i="14" l="1"/>
  <c r="E27" i="42" s="1"/>
  <c r="I27" i="14"/>
  <c r="AL27" i="17" l="1"/>
  <c r="O15" i="14"/>
  <c r="N15" i="14"/>
  <c r="A26" i="48" l="1"/>
  <c r="E26" i="17"/>
  <c r="A26" i="17"/>
  <c r="H26" i="16"/>
  <c r="H29" i="16" s="1"/>
  <c r="A26" i="16"/>
  <c r="A26" i="42"/>
  <c r="B26" i="14" l="1"/>
  <c r="I26" i="14"/>
  <c r="A26" i="14"/>
  <c r="AL26" i="17" l="1"/>
  <c r="H26" i="14"/>
  <c r="E26" i="42" l="1"/>
  <c r="E32" i="17" l="1"/>
  <c r="E34" i="17" l="1"/>
  <c r="A32" i="42" l="1"/>
  <c r="I32" i="14"/>
  <c r="A32" i="14"/>
  <c r="AL32" i="17" l="1"/>
  <c r="H32" i="14"/>
  <c r="E32" i="42" l="1"/>
  <c r="H13" i="14" l="1"/>
  <c r="H14" i="14"/>
  <c r="E14" i="42" s="1"/>
  <c r="O16" i="14"/>
  <c r="D34" i="48"/>
  <c r="E13" i="17"/>
  <c r="E14" i="17"/>
  <c r="E15" i="17"/>
  <c r="E16" i="17"/>
  <c r="E22" i="17"/>
  <c r="E23" i="17"/>
  <c r="E24" i="17"/>
  <c r="E25" i="17"/>
  <c r="D34" i="17"/>
  <c r="O13" i="14"/>
  <c r="O14" i="14"/>
  <c r="AQ23" i="17"/>
  <c r="H37" i="16"/>
  <c r="H38" i="16" s="1"/>
  <c r="H15" i="16"/>
  <c r="H16" i="16"/>
  <c r="B16" i="16"/>
  <c r="A7" i="48"/>
  <c r="A7" i="17"/>
  <c r="A7" i="16"/>
  <c r="A7" i="42"/>
  <c r="O25" i="14"/>
  <c r="H13" i="16"/>
  <c r="H19" i="16" s="1"/>
  <c r="O37" i="14"/>
  <c r="N37" i="14"/>
  <c r="O24" i="14"/>
  <c r="D34" i="16"/>
  <c r="D34" i="42"/>
  <c r="O22" i="14"/>
  <c r="H41" i="16" l="1"/>
  <c r="E19" i="17"/>
  <c r="D19" i="16"/>
  <c r="E13" i="42"/>
  <c r="E29" i="17"/>
  <c r="D19" i="42"/>
  <c r="D19" i="17"/>
  <c r="D29" i="16"/>
  <c r="D29" i="17"/>
  <c r="D29" i="48"/>
  <c r="D29" i="42"/>
  <c r="H16" i="14"/>
  <c r="E16" i="42" s="1"/>
  <c r="I16" i="14"/>
  <c r="H25" i="14"/>
  <c r="E25" i="42" s="1"/>
  <c r="I25" i="14"/>
  <c r="H15" i="14"/>
  <c r="E15" i="42" s="1"/>
  <c r="I15" i="14"/>
  <c r="H24" i="14"/>
  <c r="E24" i="42" s="1"/>
  <c r="I24" i="14"/>
  <c r="I14" i="14"/>
  <c r="H23" i="14"/>
  <c r="E23" i="42" s="1"/>
  <c r="I23" i="14"/>
  <c r="I13" i="14"/>
  <c r="H22" i="14"/>
  <c r="I22" i="14"/>
  <c r="AL23" i="17" l="1"/>
  <c r="AL14" i="17"/>
  <c r="AL24" i="17"/>
  <c r="AL16" i="17"/>
  <c r="AL15" i="17"/>
  <c r="AL22" i="17"/>
  <c r="AL13" i="17"/>
  <c r="AL25" i="17"/>
  <c r="E41" i="17"/>
  <c r="E22" i="42"/>
  <c r="I37" i="14"/>
  <c r="H37" i="14"/>
  <c r="H38" i="14" s="1"/>
  <c r="D38" i="16"/>
  <c r="D41" i="16" s="1"/>
  <c r="D38" i="48"/>
  <c r="D41" i="48" s="1"/>
  <c r="D38" i="42"/>
  <c r="D41" i="42" s="1"/>
  <c r="D38" i="17"/>
  <c r="D41" i="17" s="1"/>
  <c r="AL37" i="17" l="1"/>
  <c r="E37" i="42"/>
</calcChain>
</file>

<file path=xl/sharedStrings.xml><?xml version="1.0" encoding="utf-8"?>
<sst xmlns="http://schemas.openxmlformats.org/spreadsheetml/2006/main" count="958" uniqueCount="261">
  <si>
    <t>del Gobierno Central y Resto del Sector Público</t>
  </si>
  <si>
    <t>II Semestre 2025</t>
  </si>
  <si>
    <t>TABLA DE CONTENIDOS</t>
  </si>
  <si>
    <t>Anexo 1</t>
  </si>
  <si>
    <t>FECHAS IMPORTANTES ASOCIADAS A LOS CONTRATOS DE PRÉSTAMO DE INVERSIÓN EN EJECUCIÓN</t>
  </si>
  <si>
    <t>Anexo 2</t>
  </si>
  <si>
    <t>ESTADO FINANCIERO, FÍSICO Y DE PLAZOS ASOCIADOS A LOS CRÉDITOS DE INVERSIÓN EN EJECUCIÓN</t>
  </si>
  <si>
    <t>Anexo 3</t>
  </si>
  <si>
    <t>PROGRAMACIÓN DE DESEMBOLSOS DE LOS CRÉDITOS EXTERNOS DE INVERSIÓN EN EJECUCIÓN</t>
  </si>
  <si>
    <t>Anexo 4</t>
  </si>
  <si>
    <t>ESTADO FINANCIERO DE LA CONTRAPARTIDA NACIONAL/INSTITUCIONAL Y DONACIÓN ASOCIADOS A LOS CRÉDITOS DE INVERSIÓN EN EJECUCIÓN</t>
  </si>
  <si>
    <t>Anexo 5</t>
  </si>
  <si>
    <t>Anexo 6</t>
  </si>
  <si>
    <t>GESTIÓN DEL VALOR PLANIFICADO DE LOS CRÉDITOS DE INVERSIÓN EN EJECUCIÓN</t>
  </si>
  <si>
    <t>Anexo 7</t>
  </si>
  <si>
    <t>AJUSTES EN EL MONTO TOTAL DEL PLAN DE INVERSIÓN DE LOS PROGRAMAS/PROYECTOS EN EJECUCIÓN</t>
  </si>
  <si>
    <t>ANEXO N° 1:</t>
  </si>
  <si>
    <t>(cifras expresadas en valores absolutos en US$)</t>
  </si>
  <si>
    <t>Referencia del Acreedor</t>
  </si>
  <si>
    <t>Nombre del Programa/Proyecto</t>
  </si>
  <si>
    <t>Organismo Ejecutor</t>
  </si>
  <si>
    <t xml:space="preserve">Deudor / Garante </t>
  </si>
  <si>
    <t xml:space="preserve">Monto del Préstamo 
(en US$) </t>
  </si>
  <si>
    <t>Fecha Suscripción del Contrato</t>
  </si>
  <si>
    <t>Fecha de Aprobación de Ley</t>
  </si>
  <si>
    <t>Número de Ley</t>
  </si>
  <si>
    <t xml:space="preserve">Fecha de entrada en vigencia del Crédito </t>
  </si>
  <si>
    <t>Fecha incorporación de recursos al Presupuesto Nacional y/o Institucional</t>
  </si>
  <si>
    <t>Fecha de vencimiento del período de desembolso original</t>
  </si>
  <si>
    <t>Fecha de vencimiento del período de desembolso con prórrogas</t>
  </si>
  <si>
    <t>Cantidad de prórrogas otorgadas al período de desembolso</t>
  </si>
  <si>
    <t>Fecha de vencimiento del Servicio de la Deuda</t>
  </si>
  <si>
    <t>BCIE</t>
  </si>
  <si>
    <t>Proyecto de Reducción de Agua No Contabilizada y Optimización de la Eficiencia Energética en el GAM</t>
  </si>
  <si>
    <t>AyA</t>
  </si>
  <si>
    <t>AYA</t>
  </si>
  <si>
    <t>N/A</t>
  </si>
  <si>
    <t>Programa de Abastecimiento del Área Metropolitana de San José, Acueductos Urbanos II y Alcantarillado Sanitario de Juanito Mora de Puntarenas</t>
  </si>
  <si>
    <t>2188-A</t>
  </si>
  <si>
    <t>Programa Acueductos y Alcantarillados en Ciudades Costeras (PAACC)</t>
  </si>
  <si>
    <t xml:space="preserve">AYA </t>
  </si>
  <si>
    <t>Programa de Alcantarillado y Control de Inundaciones para Limón</t>
  </si>
  <si>
    <t>AyA/SENARA</t>
  </si>
  <si>
    <t>GOBNO</t>
  </si>
  <si>
    <t>9690</t>
  </si>
  <si>
    <t>Proyecto de Abastecimiento de Agua para la Cuenca Media del río Tempisque y Comunidades Costeras (PAACUME)</t>
  </si>
  <si>
    <t xml:space="preserve">SENARA </t>
  </si>
  <si>
    <t>10230</t>
  </si>
  <si>
    <t>Programa de emergencia para la reconstrucción integral y resiliente de infraestructura (PROERI)</t>
  </si>
  <si>
    <t xml:space="preserve">CNE </t>
  </si>
  <si>
    <t>BID</t>
  </si>
  <si>
    <t>3071/OC-CR</t>
  </si>
  <si>
    <t>Programa de Infraestructura de Transporte</t>
  </si>
  <si>
    <t>MOPT</t>
  </si>
  <si>
    <t xml:space="preserve">3072/CH-CR </t>
  </si>
  <si>
    <t>3488/OC-CR</t>
  </si>
  <si>
    <r>
      <t xml:space="preserve">Programa de Integración Fronteriza de Costa Rica </t>
    </r>
    <r>
      <rPr>
        <b/>
        <vertAlign val="superscript"/>
        <sz val="10"/>
        <rFont val="HendersonSansW00-BasicLight"/>
      </rPr>
      <t>1/</t>
    </r>
  </si>
  <si>
    <t xml:space="preserve">COMEX </t>
  </si>
  <si>
    <t>4507/OC-CR</t>
  </si>
  <si>
    <t>Programa Red Vial Cantonal II</t>
  </si>
  <si>
    <t>4864/OC-CR</t>
  </si>
  <si>
    <t xml:space="preserve">Programa de Infraestructura Vial y Promoción de Asociaciones Público-Privadas </t>
  </si>
  <si>
    <t>4871/OC-CR</t>
  </si>
  <si>
    <r>
      <t xml:space="preserve">Programa de Seguridad Ciudadana y Prevención de Violencia </t>
    </r>
    <r>
      <rPr>
        <b/>
        <vertAlign val="superscript"/>
        <sz val="10"/>
        <rFont val="HendersonSansW00-BasicLight"/>
      </rPr>
      <t>2/</t>
    </r>
  </si>
  <si>
    <t>MJP</t>
  </si>
  <si>
    <t>5823/OC-CR</t>
  </si>
  <si>
    <t>Programa de Infraestructura Vial y Movilidad Urbana: Conectividad Resiliente</t>
  </si>
  <si>
    <t xml:space="preserve">MOPT </t>
  </si>
  <si>
    <t>BIRF</t>
  </si>
  <si>
    <t>9075-CR</t>
  </si>
  <si>
    <r>
      <t xml:space="preserve">Proyecto Hacienda Digital para el Bicentenario </t>
    </r>
    <r>
      <rPr>
        <b/>
        <vertAlign val="superscript"/>
        <sz val="10"/>
        <color rgb="FF000000"/>
        <rFont val="HendersonSansW00-BasicLight"/>
      </rPr>
      <t>3/</t>
    </r>
  </si>
  <si>
    <t>MH</t>
  </si>
  <si>
    <t>9922</t>
  </si>
  <si>
    <t>9502-CR</t>
  </si>
  <si>
    <r>
      <t xml:space="preserve">Segundo Préstamo de Políticas de Desarrollo de la Gestión del Riesgo de Desastres en Costa Rica con Opción de Desembolso Diferido ante Catástrofes (CAT DDO) </t>
    </r>
    <r>
      <rPr>
        <b/>
        <vertAlign val="superscript"/>
        <sz val="10"/>
        <color rgb="FF000000"/>
        <rFont val="HendersonSansW00-BasicLight"/>
      </rPr>
      <t>4/</t>
    </r>
  </si>
  <si>
    <t>CNE</t>
  </si>
  <si>
    <t>10622</t>
  </si>
  <si>
    <t>N/D</t>
  </si>
  <si>
    <t>JICA</t>
  </si>
  <si>
    <t>CR-P5-2</t>
  </si>
  <si>
    <r>
      <t xml:space="preserve">Proyecto Geotérmico Borinquen I </t>
    </r>
    <r>
      <rPr>
        <b/>
        <vertAlign val="superscript"/>
        <sz val="10"/>
        <color rgb="FF000000"/>
        <rFont val="HendersonSansW00-BasicLight"/>
      </rPr>
      <t>5/</t>
    </r>
  </si>
  <si>
    <t>ICE</t>
  </si>
  <si>
    <t>ICE / GOBNO</t>
  </si>
  <si>
    <t>G. TOTAL en US$</t>
  </si>
  <si>
    <t>Fuente: Base de datos SIGADE v. 6.2.0.0 / Informes de unidades ejecutoras y coordinadoras (UE/UCP).</t>
  </si>
  <si>
    <r>
      <t>Notas</t>
    </r>
    <r>
      <rPr>
        <b/>
        <sz val="10"/>
        <color theme="1"/>
        <rFont val="HendersonSansW00-BasicLight"/>
      </rPr>
      <t>:</t>
    </r>
    <r>
      <rPr>
        <b/>
        <u/>
        <sz val="10"/>
        <color theme="1"/>
        <rFont val="HendersonSansW00-BasicLight"/>
      </rPr>
      <t xml:space="preserve"> </t>
    </r>
  </si>
  <si>
    <r>
      <t xml:space="preserve">1/ </t>
    </r>
    <r>
      <rPr>
        <sz val="10"/>
        <color rgb="FF000000"/>
        <rFont val="HendersonSansW00-BasicLight"/>
      </rPr>
      <t>Se extiende el periodo de desembolsos por tercera vez, quedando debidamente autorizado por el BID en esta ocasión por 7 meses, el cual finalizó el 31/12/2025, razón por la cual el presente informe es el último en contemplar información del PIF.</t>
    </r>
  </si>
  <si>
    <r>
      <t xml:space="preserve">4/ </t>
    </r>
    <r>
      <rPr>
        <sz val="10"/>
        <color rgb="FF000000"/>
        <rFont val="HendersonSansW00-BasicLight"/>
      </rPr>
      <t>El plazo de desembolso es por 3 años y rige al día después de la fecha de aprobación del directorio del BIRF (23/03/2023). Puede renovarse hasta 4 veces, por un máximo de 15 años en total.</t>
    </r>
  </si>
  <si>
    <r>
      <t>5/</t>
    </r>
    <r>
      <rPr>
        <sz val="10"/>
        <color rgb="FF000000"/>
        <rFont val="HendersonSansW00-BasicLight"/>
      </rPr>
      <t xml:space="preserve"> Para dolarizar los montos de los préstamos cuya moneda contractual no fue pactada en dólares, se utilizó como referencia el valor del tipo de cambio al 31 de diciembre de 2025 de dicha moneda con respecto al dólar.</t>
    </r>
  </si>
  <si>
    <r>
      <t>Abreviaturas</t>
    </r>
    <r>
      <rPr>
        <b/>
        <sz val="10"/>
        <color theme="1"/>
        <rFont val="HendersonSansW00-BasicLight"/>
      </rPr>
      <t>:</t>
    </r>
  </si>
  <si>
    <r>
      <t>N/D=</t>
    </r>
    <r>
      <rPr>
        <sz val="10"/>
        <color theme="1"/>
        <rFont val="HendersonSansW00-BasicLight"/>
      </rPr>
      <t xml:space="preserve"> Información no disponible</t>
    </r>
    <r>
      <rPr>
        <b/>
        <sz val="10"/>
        <color theme="1"/>
        <rFont val="HendersonSansW00-BasicLight"/>
      </rPr>
      <t>.</t>
    </r>
  </si>
  <si>
    <r>
      <t>N/A=</t>
    </r>
    <r>
      <rPr>
        <sz val="10"/>
        <color theme="1"/>
        <rFont val="HendersonSansW00-BasicLight"/>
      </rPr>
      <t xml:space="preserve"> No aplica</t>
    </r>
    <r>
      <rPr>
        <b/>
        <sz val="10"/>
        <color theme="1"/>
        <rFont val="HendersonSansW00-BasicLight"/>
      </rPr>
      <t>.</t>
    </r>
  </si>
  <si>
    <t>ANEXO N° 2:</t>
  </si>
  <si>
    <t>Monto del Préstamo 
(en US$)</t>
  </si>
  <si>
    <t>Monto desembolsado acumulado a diciembre 2025 de la fuente externa</t>
  </si>
  <si>
    <t xml:space="preserve">Monto desembolsado solo en el II Sem. 2025 de la fuente externa </t>
  </si>
  <si>
    <t>Monto pendiente por desembolsar a diciembre 2025</t>
  </si>
  <si>
    <r>
      <t xml:space="preserve">% de Avance al 31/12/2025 </t>
    </r>
    <r>
      <rPr>
        <b/>
        <vertAlign val="superscript"/>
        <sz val="10"/>
        <rFont val="HendersonSansW00-BasicLight"/>
      </rPr>
      <t>1/</t>
    </r>
  </si>
  <si>
    <t>Años de Ejecución del crédito desde la entrada en vigencia</t>
  </si>
  <si>
    <t>Años de Ejecución del crédito desde la incorporación presupuestaria</t>
  </si>
  <si>
    <t>Financiero</t>
  </si>
  <si>
    <t>Físico según información de UE</t>
  </si>
  <si>
    <t xml:space="preserve">Periodo estipulado en Contrato </t>
  </si>
  <si>
    <r>
      <t xml:space="preserve">Periodo estipulado con Prórrogas </t>
    </r>
    <r>
      <rPr>
        <b/>
        <vertAlign val="superscript"/>
        <sz val="10"/>
        <color theme="1"/>
        <rFont val="HendersonSansW00-BasicLight"/>
      </rPr>
      <t>2/</t>
    </r>
  </si>
  <si>
    <t>Periodo de ejecución real al 31/12/2025</t>
  </si>
  <si>
    <t>Plazo desde la incorporación del crédito hasta la fecha límite de desembolsos con prórroga (cuando aplica)</t>
  </si>
  <si>
    <r>
      <t xml:space="preserve">Proyecto de Reducción de Agua No Contabilizada y Optimización de la Eficiencia Energética en el GAM </t>
    </r>
    <r>
      <rPr>
        <b/>
        <vertAlign val="superscript"/>
        <sz val="10"/>
        <rFont val="HendersonSansW00-BasicLight"/>
      </rPr>
      <t>3/</t>
    </r>
  </si>
  <si>
    <r>
      <t xml:space="preserve">Programa de Abastecimiento del Área Metropolitana de San José, Acueductos Urbanos II y Alcantarillado Sanitario de Juanito Mora de Puntarenas </t>
    </r>
    <r>
      <rPr>
        <b/>
        <vertAlign val="superscript"/>
        <sz val="10"/>
        <rFont val="HendersonSansW00-BasicLight"/>
      </rPr>
      <t>3/</t>
    </r>
  </si>
  <si>
    <r>
      <t xml:space="preserve">Programa Acueductos y Alcantarillados en Ciudades Costeras (PAACC) </t>
    </r>
    <r>
      <rPr>
        <b/>
        <vertAlign val="superscript"/>
        <sz val="10"/>
        <rFont val="HendersonSansW00-BasicLight"/>
      </rPr>
      <t>3/ 4/</t>
    </r>
  </si>
  <si>
    <r>
      <t xml:space="preserve">Programa de Alcantarillado y Control de Inundaciones para Limón </t>
    </r>
    <r>
      <rPr>
        <vertAlign val="superscript"/>
        <sz val="10"/>
        <rFont val="HendersonSansW00-BasicLight"/>
      </rPr>
      <t xml:space="preserve"> </t>
    </r>
    <r>
      <rPr>
        <b/>
        <vertAlign val="superscript"/>
        <sz val="10"/>
        <rFont val="HendersonSansW00-BasicLight"/>
      </rPr>
      <t>5/</t>
    </r>
  </si>
  <si>
    <t>Programa de Integración Fronteriza de Costa Rica</t>
  </si>
  <si>
    <t xml:space="preserve">Programa Red Vial Cantonal II </t>
  </si>
  <si>
    <t xml:space="preserve">Programa de Seguridad Ciudadana y Prevención de Violencia </t>
  </si>
  <si>
    <t>Proyecto Hacienda Digital para el Bicentenario</t>
  </si>
  <si>
    <t>Segundo Préstamo de Políticas de Desarrollo de la Gestión del Riesgo de Desastres en Costa Rica con Opción de Desembolso Diferido ante Catástrofes (CAT DDO)</t>
  </si>
  <si>
    <r>
      <t xml:space="preserve">Proyecto Geotérmico Borinquen I </t>
    </r>
    <r>
      <rPr>
        <b/>
        <vertAlign val="superscript"/>
        <sz val="10"/>
        <rFont val="HendersonSansW00-BasicLight"/>
      </rPr>
      <t>3/ 6</t>
    </r>
    <r>
      <rPr>
        <vertAlign val="superscript"/>
        <sz val="10"/>
        <rFont val="HendersonSansW00-BasicLight"/>
      </rPr>
      <t>/</t>
    </r>
  </si>
  <si>
    <r>
      <rPr>
        <b/>
        <sz val="10"/>
        <color rgb="FF000000"/>
        <rFont val="HendersonSansW00-BasicLight"/>
      </rPr>
      <t>1/</t>
    </r>
    <r>
      <rPr>
        <sz val="10"/>
        <color rgb="FF000000"/>
        <rFont val="HendersonSansW00-BasicLight"/>
      </rPr>
      <t xml:space="preserve"> Los valores corresponden al avance físico y financiero acumulado desde que inició el Programa/Proyecto hasta el periodo de corte del Informe.</t>
    </r>
  </si>
  <si>
    <r>
      <t xml:space="preserve">2/ </t>
    </r>
    <r>
      <rPr>
        <sz val="10"/>
        <color rgb="FF000000"/>
        <rFont val="HendersonSansW00-BasicLight"/>
      </rPr>
      <t>El período de ejecución inicia con la entrada en vigencia del contrato o de la ley, finaliza con la terminación de la última prórroga, e incluye el plazo para cumplir con las condiciones previas al primer desembolso. No obstante, el BCIE establece en sus contratos de préstamo que el plazo de ejecución comienza a partir del primer desembolso.</t>
    </r>
  </si>
  <si>
    <r>
      <rPr>
        <b/>
        <sz val="10"/>
        <color rgb="FF000000"/>
        <rFont val="HendersonSansW00-BasicLight"/>
      </rPr>
      <t>4/</t>
    </r>
    <r>
      <rPr>
        <sz val="10"/>
        <color rgb="FF000000"/>
        <rFont val="HendersonSansW00-BasicLight"/>
      </rPr>
      <t xml:space="preserve"> El préstamo esta dividido en dos tractos, uno en dólares y el otro en euros, por lo tanto en este crédito los desembolsos han sido realizados según la moneda requerida.</t>
    </r>
  </si>
  <si>
    <r>
      <rPr>
        <b/>
        <sz val="10"/>
        <color theme="1"/>
        <rFont val="HendersonSansW00-BasicLight"/>
      </rPr>
      <t>5/</t>
    </r>
    <r>
      <rPr>
        <sz val="10"/>
        <color theme="1"/>
        <rFont val="HendersonSansW00-BasicLight"/>
      </rPr>
      <t xml:space="preserve"> El ajuste en el porcentaje de avance físico para SENARA se debe a la redistribución de los componentes, lo que ha alterado los pesos relativos asignados a cada uno, con el objetivo de reflejar de manera más precisa el estado real del proyecto. La variación se debe exclusivamente a esta nueva distribución, y no implica una disminución real en el progreso. Este cambio busca una evaluación más precisa y alineada con el PGI (Plan Global de Inversión). El porcentaje indicado en la celda de este informe, es en conjunto con el avance físico del AyA. </t>
    </r>
  </si>
  <si>
    <r>
      <rPr>
        <b/>
        <sz val="10"/>
        <color rgb="FF000000"/>
        <rFont val="HendersonSansW00-BasicLight"/>
      </rPr>
      <t>6/</t>
    </r>
    <r>
      <rPr>
        <sz val="10"/>
        <color rgb="FF000000"/>
        <rFont val="HendersonSansW00-BasicLight"/>
      </rPr>
      <t xml:space="preserve"> Para dolarizar los montos de los préstamos cuya moneda contractual no fue pactada en dólares, se utilizó como referencia el valor del tipo de cambio al 31 de diciembre de 2025 de dicha moneda con respecto al dólar.</t>
    </r>
  </si>
  <si>
    <t>ANEXO N° 3:</t>
  </si>
  <si>
    <t xml:space="preserve">Monto del préstamo (en US$)  </t>
  </si>
  <si>
    <r>
      <t xml:space="preserve">Monto Programado por Desembolsar </t>
    </r>
    <r>
      <rPr>
        <b/>
        <vertAlign val="superscript"/>
        <sz val="10"/>
        <color theme="1"/>
        <rFont val="HendersonSansW00-BasicLight"/>
      </rPr>
      <t>2/</t>
    </r>
  </si>
  <si>
    <r>
      <t xml:space="preserve">Monto programado por desembolsar </t>
    </r>
    <r>
      <rPr>
        <b/>
        <vertAlign val="superscript"/>
        <sz val="10"/>
        <color theme="1"/>
        <rFont val="HendersonSansW00-BasicLight"/>
      </rPr>
      <t>1/</t>
    </r>
  </si>
  <si>
    <t xml:space="preserve">Monto real desembolsado </t>
  </si>
  <si>
    <t>% Realizado sobre lo Programado</t>
  </si>
  <si>
    <t>I Trimestre 2026</t>
  </si>
  <si>
    <t>II Trimestre 2026</t>
  </si>
  <si>
    <t>III Trimestre 2026</t>
  </si>
  <si>
    <t>IV Trimestre 2026</t>
  </si>
  <si>
    <t>2027</t>
  </si>
  <si>
    <t>2028</t>
  </si>
  <si>
    <t>2029</t>
  </si>
  <si>
    <r>
      <t>Proyecto de Reducción de Agua No Contabilizada y Optimización de la Eficiencia Energética en el GAM</t>
    </r>
    <r>
      <rPr>
        <b/>
        <vertAlign val="superscript"/>
        <sz val="10"/>
        <rFont val="HendersonSansW00-BasicLight"/>
      </rPr>
      <t xml:space="preserve"> </t>
    </r>
  </si>
  <si>
    <t xml:space="preserve">Programa de Abastecimiento del Área Metropolitana de San José, Acueductos Urbanos II y Alcantarillado Sanitario de Juanito Mora de Puntarenas </t>
  </si>
  <si>
    <r>
      <t xml:space="preserve">Programa Acueductos y Alcantarillados en Ciudades Costeras (PAACC) </t>
    </r>
    <r>
      <rPr>
        <b/>
        <vertAlign val="superscript"/>
        <sz val="10"/>
        <rFont val="HendersonSansW00-BasicLight"/>
      </rPr>
      <t>3/</t>
    </r>
  </si>
  <si>
    <t xml:space="preserve">Programa de Alcantarillado y Control de Inundaciones para Limón </t>
  </si>
  <si>
    <r>
      <t xml:space="preserve">Programa de Seguridad Ciudadana y Prevención de Violencia </t>
    </r>
    <r>
      <rPr>
        <b/>
        <vertAlign val="superscript"/>
        <sz val="10"/>
        <rFont val="HendersonSansW00-BasicLight"/>
      </rPr>
      <t>4/</t>
    </r>
  </si>
  <si>
    <r>
      <t xml:space="preserve">Segundo Préstamo de Políticas de Desarrollo de la Gestión del Riesgo de Desastres en Costa Rica con Opción de Desembolso Diferido ante Catástrofes (CAT DDO) </t>
    </r>
    <r>
      <rPr>
        <b/>
        <vertAlign val="superscript"/>
        <sz val="10"/>
        <color rgb="FF000000"/>
        <rFont val="HendersonSansW00-BasicLight"/>
      </rPr>
      <t>5/</t>
    </r>
  </si>
  <si>
    <r>
      <t xml:space="preserve">Proyecto Geotérmico Borinquen I  </t>
    </r>
    <r>
      <rPr>
        <b/>
        <vertAlign val="superscript"/>
        <sz val="10"/>
        <color rgb="FF000000"/>
        <rFont val="HendersonSansW00-BasicLight"/>
      </rPr>
      <t>6/ 7/</t>
    </r>
  </si>
  <si>
    <r>
      <t>1/</t>
    </r>
    <r>
      <rPr>
        <sz val="10"/>
        <color rgb="FF000000"/>
        <rFont val="HendersonSansW00-BasicLight"/>
      </rPr>
      <t xml:space="preserve"> El monto programado por desembolsar fue suministrada por las UEs/UCPs en el Informe de Seguimiento correspondiente al I Semestre 2025.</t>
    </r>
  </si>
  <si>
    <r>
      <rPr>
        <b/>
        <sz val="10"/>
        <color rgb="FF000000"/>
        <rFont val="HendersonSansW00-BasicLight"/>
      </rPr>
      <t>3/</t>
    </r>
    <r>
      <rPr>
        <sz val="10"/>
        <color rgb="FF000000"/>
        <rFont val="HendersonSansW00-BasicLight"/>
      </rPr>
      <t>El préstamo esta dividido en dos tractos, uno en dólares y el otro en euros, por lo tanto en este crédito los desembolsos han sido realizados según la moneda requerida.</t>
    </r>
  </si>
  <si>
    <r>
      <rPr>
        <b/>
        <sz val="10"/>
        <color rgb="FF000000"/>
        <rFont val="HendersonSansW00-BasicLight"/>
      </rPr>
      <t>4/</t>
    </r>
    <r>
      <rPr>
        <sz val="10"/>
        <color rgb="FF000000"/>
        <rFont val="HendersonSansW00-BasicLight"/>
      </rPr>
      <t xml:space="preserve"> La programación de desembolsos para el Programa de Seguridad Ciudadana y Prevención de Violencia, incorpora una extensión en la fecha límite de desembolsos de 12 meses.</t>
    </r>
  </si>
  <si>
    <r>
      <rPr>
        <b/>
        <sz val="10"/>
        <color rgb="FF000000"/>
        <rFont val="HendersonSansW00-BasicLight"/>
      </rPr>
      <t>7/</t>
    </r>
    <r>
      <rPr>
        <sz val="10"/>
        <color rgb="FF000000"/>
        <rFont val="HendersonSansW00-BasicLight"/>
      </rPr>
      <t xml:space="preserve"> Para dolarizar los montos de los préstamos cuya moneda contractual no fue pactada en dólares, se utilizó como referencia el valor del tipo de cambio al 31 de diciembre de 2025 de dicha moneda con respecto al dólar.</t>
    </r>
  </si>
  <si>
    <t xml:space="preserve">Monto del Préstamo 
(en US$)  </t>
  </si>
  <si>
    <t>Contrapartida Nacional</t>
  </si>
  <si>
    <t>Donación</t>
  </si>
  <si>
    <t>Monto Original 
(en US$)</t>
  </si>
  <si>
    <t>Monto Vigente 
(en US$)</t>
  </si>
  <si>
    <t>Monto Ejecutado a diciembre 2025</t>
  </si>
  <si>
    <t xml:space="preserve">Monto Pendiente por Ejecutar </t>
  </si>
  <si>
    <t>Monto de Donación</t>
  </si>
  <si>
    <t>Monto Desembolsado a diciembre 2025</t>
  </si>
  <si>
    <t xml:space="preserve">Monto Pendiente por Desembolsar </t>
  </si>
  <si>
    <r>
      <t xml:space="preserve">Programa Acueductos y Alcantarillados en Ciudades Costeras (PAACC) </t>
    </r>
    <r>
      <rPr>
        <b/>
        <vertAlign val="superscript"/>
        <sz val="10"/>
        <rFont val="HendersonSansW00-BasicLight"/>
      </rPr>
      <t>1/</t>
    </r>
  </si>
  <si>
    <t>3072/CH-CR</t>
  </si>
  <si>
    <t>Programa de Seguridad Ciudadana y Prevención de Violencia</t>
  </si>
  <si>
    <t>NA</t>
  </si>
  <si>
    <r>
      <t xml:space="preserve">Proyecto Geotérmico Borinquen I </t>
    </r>
    <r>
      <rPr>
        <b/>
        <vertAlign val="superscript"/>
        <sz val="10"/>
        <rFont val="HendersonSansW00-BasicLight"/>
      </rPr>
      <t>2/</t>
    </r>
  </si>
  <si>
    <r>
      <rPr>
        <b/>
        <sz val="10"/>
        <color rgb="FF000000"/>
        <rFont val="HendersonSansW00-BasicLight"/>
      </rPr>
      <t>2/</t>
    </r>
    <r>
      <rPr>
        <sz val="10"/>
        <color rgb="FF000000"/>
        <rFont val="HendersonSansW00-BasicLight"/>
      </rPr>
      <t xml:space="preserve"> Para dolarizar los montos de los préstamos cuya moneda contractual no fue pactada en dólares, se utilizó como referencia el valor del tipo de cambio al 31 de diciembre de 2025 de dicha moneda con respecto al dólar.</t>
    </r>
  </si>
  <si>
    <t>ANEXO N° 5</t>
  </si>
  <si>
    <t xml:space="preserve">Monto del préstamo 
(en US$) </t>
  </si>
  <si>
    <t xml:space="preserve">Monto acumulado desembolsado a diciembre 2025
(en US$)  </t>
  </si>
  <si>
    <r>
      <t xml:space="preserve">Desembolsos </t>
    </r>
    <r>
      <rPr>
        <b/>
        <vertAlign val="superscript"/>
        <sz val="10"/>
        <color rgb="FF000000"/>
        <rFont val="HendersonSansW00-BasicLight"/>
      </rPr>
      <t>1/</t>
    </r>
  </si>
  <si>
    <r>
      <t xml:space="preserve">Comisiones de Compromisos Pagadas </t>
    </r>
    <r>
      <rPr>
        <b/>
        <vertAlign val="superscript"/>
        <sz val="10"/>
        <color rgb="FF000000"/>
        <rFont val="HendersonSansW00-BasicLight"/>
      </rPr>
      <t>1/</t>
    </r>
  </si>
  <si>
    <r>
      <t xml:space="preserve">Avance Financiero (%) </t>
    </r>
    <r>
      <rPr>
        <b/>
        <vertAlign val="superscript"/>
        <sz val="10"/>
        <color rgb="FF000000"/>
        <rFont val="HendersonSansW00-BasicLight"/>
      </rPr>
      <t>2/</t>
    </r>
  </si>
  <si>
    <r>
      <t xml:space="preserve">Avance Físico (%) </t>
    </r>
    <r>
      <rPr>
        <b/>
        <vertAlign val="superscript"/>
        <sz val="10"/>
        <color rgb="FF000000"/>
        <rFont val="HendersonSansW00-BasicLight"/>
      </rPr>
      <t>2/</t>
    </r>
  </si>
  <si>
    <r>
      <t xml:space="preserve">Desempeño del programa/proyecto según DGGDP al 
31-12-2025 </t>
    </r>
    <r>
      <rPr>
        <b/>
        <vertAlign val="superscript"/>
        <sz val="10"/>
        <color theme="1"/>
        <rFont val="HendersonSansW00-BasicLight"/>
      </rPr>
      <t>3/</t>
    </r>
  </si>
  <si>
    <r>
      <t xml:space="preserve">Programa de Alcantarillado y Control de Inundaciones para Limón </t>
    </r>
    <r>
      <rPr>
        <b/>
        <vertAlign val="superscript"/>
        <sz val="10"/>
        <rFont val="HendersonSansW00-BasicLight"/>
      </rPr>
      <t>4/</t>
    </r>
  </si>
  <si>
    <r>
      <t xml:space="preserve">Proyecto de Abastecimiento de Agua para la Cuenca Media del río Tempisque y Comunidades Costeras (PAACUME) </t>
    </r>
    <r>
      <rPr>
        <b/>
        <vertAlign val="superscript"/>
        <sz val="10"/>
        <rFont val="HendersonSansW00-BasicLight"/>
      </rPr>
      <t>4/</t>
    </r>
  </si>
  <si>
    <r>
      <t xml:space="preserve">Programa de emergencia para la reconstrucción integral y resiliente de infraestructura (PROERI) </t>
    </r>
    <r>
      <rPr>
        <b/>
        <vertAlign val="superscript"/>
        <sz val="10"/>
        <rFont val="HendersonSansW00-BasicLight"/>
      </rPr>
      <t>4/</t>
    </r>
  </si>
  <si>
    <t xml:space="preserve">3071/OC-CR
</t>
  </si>
  <si>
    <r>
      <t xml:space="preserve">Programa de Infraestructura de Transporte </t>
    </r>
    <r>
      <rPr>
        <b/>
        <vertAlign val="superscript"/>
        <sz val="10"/>
        <rFont val="HendersonSansW00-BasicLight"/>
      </rPr>
      <t>5/</t>
    </r>
  </si>
  <si>
    <r>
      <t xml:space="preserve">Proyecto Hacienda Digital para el Bicentenario </t>
    </r>
    <r>
      <rPr>
        <b/>
        <vertAlign val="superscript"/>
        <sz val="10"/>
        <rFont val="HendersonSansW00-BasicLight"/>
      </rPr>
      <t>4/</t>
    </r>
  </si>
  <si>
    <r>
      <t xml:space="preserve">Segundo Préstamo de Políticas de Desarrollo de la Gestión del Riesgo de Desastres en Costa Rica con Opción de Desembolso Diferido ante Catástrofes (CAT DDO) </t>
    </r>
    <r>
      <rPr>
        <b/>
        <vertAlign val="superscript"/>
        <sz val="10"/>
        <rFont val="HendersonSansW00-BasicLight"/>
      </rPr>
      <t>6/</t>
    </r>
  </si>
  <si>
    <r>
      <t xml:space="preserve">Proyecto Geotérmico Borinquen I </t>
    </r>
    <r>
      <rPr>
        <b/>
        <vertAlign val="superscript"/>
        <sz val="10"/>
        <color rgb="FF000000"/>
        <rFont val="HendersonSansW00-BasicLight"/>
      </rPr>
      <t>4/ 7/</t>
    </r>
  </si>
  <si>
    <r>
      <rPr>
        <b/>
        <sz val="10"/>
        <color rgb="FF000000"/>
        <rFont val="HendersonSansW00-BasicLight"/>
      </rPr>
      <t>1/</t>
    </r>
    <r>
      <rPr>
        <sz val="10"/>
        <color rgb="FF000000"/>
        <rFont val="HendersonSansW00-BasicLight"/>
      </rPr>
      <t xml:space="preserve"> Los valores corresponden al comportamiento de cada año y periodo en particular (no son acumulados).</t>
    </r>
  </si>
  <si>
    <r>
      <rPr>
        <b/>
        <sz val="10"/>
        <color rgb="FF000000"/>
        <rFont val="HendersonSansW00-BasicLight"/>
      </rPr>
      <t>2/</t>
    </r>
    <r>
      <rPr>
        <sz val="10"/>
        <color rgb="FF000000"/>
        <rFont val="HendersonSansW00-BasicLight"/>
      </rPr>
      <t xml:space="preserve"> Los valores corresponden al avance acumulado desde que inició el Programa/Proyecto hasta el final de cada periodo.</t>
    </r>
  </si>
  <si>
    <r>
      <rPr>
        <b/>
        <sz val="10"/>
        <color theme="1"/>
        <rFont val="HendersonSansW00-BasicLight"/>
      </rPr>
      <t>3/</t>
    </r>
    <r>
      <rPr>
        <sz val="10"/>
        <color theme="1"/>
        <rFont val="HendersonSansW00-BasicLight"/>
      </rPr>
      <t xml:space="preserve"> La Metodología para la Clasificación del Desempeño de los Programas/Proyectos Financiados con Endeudamiento Externo, fue creada con el fin de determinar el desempeño de los programas/proyectos en estado crítico, de alerta o con un buen desempeño, con base en distintos indicadores y en virtud de la adecuada toma de acciones por parte de los Ejecutores.</t>
    </r>
  </si>
  <si>
    <r>
      <rPr>
        <b/>
        <sz val="10"/>
        <color theme="1"/>
        <rFont val="HendersonSansW00-BasicLight"/>
      </rPr>
      <t>4/</t>
    </r>
    <r>
      <rPr>
        <sz val="10"/>
        <color theme="1"/>
        <rFont val="HendersonSansW00-BasicLight"/>
      </rPr>
      <t xml:space="preserve"> Al cierre del I semestre 2025 se realizó un ajuste de las comisiones de compromiso pagadas por los préstamos 2198, 2220, 2317 en el año 2024, 9075-CR en el año 2021 y CR-P5-2 en el año 2020.</t>
    </r>
  </si>
  <si>
    <r>
      <rPr>
        <b/>
        <sz val="10"/>
        <color rgb="FF000000"/>
        <rFont val="HendersonSansW00-BasicLight"/>
      </rPr>
      <t>5/</t>
    </r>
    <r>
      <rPr>
        <sz val="10"/>
        <color rgb="FF000000"/>
        <rFont val="HendersonSansW00-BasicLight"/>
      </rPr>
      <t xml:space="preserve"> Durante el I Trimestre 2021, el Ejecutor aplicó un cambio a la metodología que venía implementando para estimar de avance físico del Programa, considerando las mejoras implementadas por parte del PIT para el cumplimiento de las disposiciones establecidas por la CGR. Adicionalmente, durante el IV trimestre 2023, se incluye la carretera a San Carlos RN 35, con lo cual se introduce un ajuste en los porcentajes de avance físico. </t>
    </r>
  </si>
  <si>
    <r>
      <rPr>
        <b/>
        <sz val="10"/>
        <color rgb="FF000000"/>
        <rFont val="HendersonSansW00-BasicLight"/>
      </rPr>
      <t>6/</t>
    </r>
    <r>
      <rPr>
        <sz val="10"/>
        <color rgb="FF000000"/>
        <rFont val="HendersonSansW00-BasicLight"/>
      </rPr>
      <t xml:space="preserve"> Este préstamo es destinado para emergencias, no le aplica la Metodología del Desempeño, ya que es una línea de financiamiento contingente. Esto permite al gobierno realizar desembolsos de inmediato, una vez se declare una emergencia, sin necesidad de una programación previa de los mismos.</t>
    </r>
  </si>
  <si>
    <t>TIPOS DE CAMBIO</t>
  </si>
  <si>
    <t>2025 (31/12/2025)</t>
  </si>
  <si>
    <t>Euros a $</t>
  </si>
  <si>
    <t>Yenes a $</t>
  </si>
  <si>
    <t>Yuanes a $</t>
  </si>
  <si>
    <t>DEG a $</t>
  </si>
  <si>
    <t>ANEXO N° 6:</t>
  </si>
  <si>
    <t>Valor Planificado 
(PV)</t>
  </si>
  <si>
    <t>Valor Ganado 
(EV)</t>
  </si>
  <si>
    <t>Costo Real 
(AC)</t>
  </si>
  <si>
    <t>Presupuesto Hasta la Conclusión 
(BAC)</t>
  </si>
  <si>
    <t>Variación del Costo 
(CV)</t>
  </si>
  <si>
    <t>Variación del Cronograma 
(SV)</t>
  </si>
  <si>
    <t>Variación a la Conclusión 
(VAC)</t>
  </si>
  <si>
    <t>Índice de Desempeño del Costo 
(CPI)</t>
  </si>
  <si>
    <t>Índice de Desempeño del Cronograma 
(SPI)</t>
  </si>
  <si>
    <t>Estimación a la Conclusión 
(EAC)</t>
  </si>
  <si>
    <t>Estimación Hasta la Conclusión 
(ETC)</t>
  </si>
  <si>
    <r>
      <t>Estimación de tiempo hasta la Conclusión 
(TTC)</t>
    </r>
    <r>
      <rPr>
        <b/>
        <vertAlign val="superscript"/>
        <sz val="10"/>
        <color theme="1"/>
        <rFont val="HendersonSansW00-BasicLight"/>
      </rPr>
      <t xml:space="preserve"> 1/</t>
    </r>
  </si>
  <si>
    <t>Índice de Desempeño del Trabajo por Completar 
(TCPI)</t>
  </si>
  <si>
    <r>
      <t xml:space="preserve">Proyecto Hacienda Digital para el Bicentenario </t>
    </r>
    <r>
      <rPr>
        <b/>
        <vertAlign val="superscript"/>
        <sz val="10"/>
        <rFont val="HendersonSansW00-BasicLight"/>
      </rPr>
      <t>2/</t>
    </r>
  </si>
  <si>
    <r>
      <rPr>
        <sz val="10"/>
        <color rgb="FF000000"/>
        <rFont val="HendersonSansW00-BasicLight"/>
      </rPr>
      <t xml:space="preserve">Proyecto Geotérmico Borinquen I </t>
    </r>
    <r>
      <rPr>
        <b/>
        <vertAlign val="superscript"/>
        <sz val="10"/>
        <color rgb="FF000000"/>
        <rFont val="HendersonSansW00-BasicLight"/>
      </rPr>
      <t>3/</t>
    </r>
  </si>
  <si>
    <r>
      <rPr>
        <b/>
        <sz val="10"/>
        <color theme="1"/>
        <rFont val="HendersonSansW00-BasicLight"/>
      </rPr>
      <t xml:space="preserve">1/ </t>
    </r>
    <r>
      <rPr>
        <sz val="10"/>
        <color theme="1"/>
        <rFont val="HendersonSansW00-BasicLight"/>
      </rPr>
      <t>Para efectos de medir el indicador TTC se utilizan las fechas vigentes de finalización de los contratos de préstamo.</t>
    </r>
  </si>
  <si>
    <r>
      <rPr>
        <b/>
        <sz val="10"/>
        <color rgb="FF000000"/>
        <rFont val="HendersonSansW00-BasicLight"/>
      </rPr>
      <t>2/</t>
    </r>
    <r>
      <rPr>
        <sz val="10"/>
        <color rgb="FF000000"/>
        <rFont val="HendersonSansW00-BasicLight"/>
      </rPr>
      <t xml:space="preserve"> El monto del crédito se actualizó a partir de una rescisión de US$ 15MM formalizada en diciembre de 2025.</t>
    </r>
  </si>
  <si>
    <r>
      <t xml:space="preserve">3/ </t>
    </r>
    <r>
      <rPr>
        <sz val="10"/>
        <color rgb="FF000000"/>
        <rFont val="HendersonSansW00-BasicLight"/>
      </rPr>
      <t>Para dolarizar los montos de los préstamos cuya moneda contractual no fue pactada en dólares, se utilizó como referencia el valor del tipo de cambio al 31 de diciembre de 2025 de dicha moneda con respecto al dólar.</t>
    </r>
  </si>
  <si>
    <t>ANEXO N° 7:</t>
  </si>
  <si>
    <t>Nombre del Programa/proyecto</t>
  </si>
  <si>
    <t>Acreedor</t>
  </si>
  <si>
    <t>Ajuste a Reportar</t>
  </si>
  <si>
    <t>Tipo de ajuste en el Plan de Inversión Vigente (PIV)</t>
  </si>
  <si>
    <t>Fuente de financiamiento que respalda ajuste en el PIV</t>
  </si>
  <si>
    <t>Monto a ser Modificado (US$)</t>
  </si>
  <si>
    <t>Causas del ajuste en el Plan de Inversión Vigente (PIV)</t>
  </si>
  <si>
    <t>Impacto del ajuste del PIV del Programa/Proyecto</t>
  </si>
  <si>
    <t>¿Alcance afectado?</t>
  </si>
  <si>
    <t>¿Plazo afectado?</t>
  </si>
  <si>
    <t>Afectación en meses</t>
  </si>
  <si>
    <t>Información o detalles adicionales a compartir</t>
  </si>
  <si>
    <t>Ubicación del Programa/ Proyecto</t>
  </si>
  <si>
    <t>Sector</t>
  </si>
  <si>
    <t>Modificación</t>
  </si>
  <si>
    <t>Aumento</t>
  </si>
  <si>
    <t>La contrapartida aumenta porque se reconocen y formalizan sobrecostos en los proyectos AyA/BCIE, los cuales deben ser cubiertos con recursos propios del AyA y reflejados en la deuda y la planificación financiera hasta 2029.</t>
  </si>
  <si>
    <t>No se tienen impacto en el alcance del Proyecto RANC-EE, dicho incremento fue aprobado mediante el acuerdo de Junta Directiva N.° 2025-00122.</t>
  </si>
  <si>
    <t>No</t>
  </si>
  <si>
    <t>Aumento de contrapartida la cual se aprueba mediante el acuerdo de Junta Directiva del AyA
2025-00122</t>
  </si>
  <si>
    <t>Diferentes partes del país</t>
  </si>
  <si>
    <t>Salud</t>
  </si>
  <si>
    <t>28 932 859,97</t>
  </si>
  <si>
    <t>Por costos reales superiores a los estimados.</t>
  </si>
  <si>
    <t>No impacta el alcance del Programa. Hay un compromiso institucional para la gestión e incorporación de los recursos adicionales de contrapartida hasta el 2029.</t>
  </si>
  <si>
    <t>68 875 196,32</t>
  </si>
  <si>
    <t> </t>
  </si>
  <si>
    <r>
      <t>Abreviatura</t>
    </r>
    <r>
      <rPr>
        <b/>
        <sz val="10"/>
        <color theme="1"/>
        <rFont val="HendersonSansW00-BasicLight"/>
      </rPr>
      <t>:</t>
    </r>
  </si>
  <si>
    <t>Ministerio de Hacienda</t>
  </si>
  <si>
    <t>Disminución</t>
  </si>
  <si>
    <t>Fuente externa</t>
  </si>
  <si>
    <t>Previsión</t>
  </si>
  <si>
    <t>No hay impactos en términos de costos, alcance y tiempo.</t>
  </si>
  <si>
    <t>COMEX</t>
  </si>
  <si>
    <t>Los cambios se deben a variaciones en el contrato del CCF Peñas Blancas por indicaciones dadas en el Edificio H (migración) y en el Edificio A (dormitorios), entre otros. También se incluyó la cobertura de la afectación debida a la apreciación del colón en los contratos de construcción y equipamiento del Centro de Control Integrado Paso Canoas y del Centro del Control Fronterizo Peñas Blancas, estimación basada en el criterio de experto de una firma consultora contratada a través de la Cooperación Técnica No Reembolsable del BID.</t>
  </si>
  <si>
    <t>Todo el país</t>
  </si>
  <si>
    <t>Acción Exterior</t>
  </si>
  <si>
    <t>No existe afectación en los objetivos y resultados del PIF, antes bien, el ajuste viene a resguardar el cumplimiento del alcance del programa.</t>
  </si>
  <si>
    <t xml:space="preserve">Monto desembolsado solo en el I Sem. 2025 de la fuente externa </t>
  </si>
  <si>
    <r>
      <rPr>
        <b/>
        <sz val="10"/>
        <color rgb="FF000000"/>
        <rFont val="HendersonSansW00-BasicLight"/>
      </rPr>
      <t>2/</t>
    </r>
    <r>
      <rPr>
        <sz val="10"/>
        <color rgb="FF000000"/>
        <rFont val="HendersonSansW00-BasicLight"/>
      </rPr>
      <t xml:space="preserve"> La programación de desembolsos para los años 2026 en adelante, fue suministrada por las UEs/UCPs en el presente Informe de Seguimiento II Semestre 2025.</t>
    </r>
  </si>
  <si>
    <r>
      <rPr>
        <b/>
        <sz val="10"/>
        <color rgb="FF000000"/>
        <rFont val="HendersonSansW00-BasicLight"/>
      </rPr>
      <t xml:space="preserve">1/ </t>
    </r>
    <r>
      <rPr>
        <sz val="10"/>
        <color rgb="FF000000"/>
        <rFont val="HendersonSansW00-BasicLight"/>
      </rPr>
      <t>Este préstamo puede ser desembolsado tanto en euros como en dólares, por lo cual el monto total desembolsado es ajustado según el tipo de cambio de euros del día en que se realiza el desembolso.</t>
    </r>
  </si>
  <si>
    <t>DESEMBOLSOS, COMISIONES DE COMPROMISO, AVANCE FINANCIERO,  AVANCE FISICO 2015 AL 2025 Y DESEMPEÑO  DE LOS CRÉDITOS DE INVERSIÓN EN EJECUCIÓN</t>
  </si>
  <si>
    <t>Anexos al Informe de Seguimiento de los Créditos Externos de Inversión Pública en Periodo de Ejecución</t>
  </si>
  <si>
    <r>
      <t xml:space="preserve">3/ </t>
    </r>
    <r>
      <rPr>
        <sz val="10"/>
        <color theme="1"/>
        <rFont val="HendersonSansW00-BasicLight"/>
      </rPr>
      <t>Para determinar los años de ejecución (tanto para el período estipulado en el contrato como para el período de ejecución real) se utilizó la fecha de suscripción del contrato de préstamo dado que este contrato al ser "no soberano" no requirió de aprobación legislativa.</t>
    </r>
  </si>
  <si>
    <r>
      <rPr>
        <b/>
        <sz val="10"/>
        <color theme="1"/>
        <rFont val="HendersonSansW00-BasicLight"/>
      </rPr>
      <t>6/</t>
    </r>
    <r>
      <rPr>
        <sz val="10"/>
        <color theme="1"/>
        <rFont val="HendersonSansW00-BasicLight"/>
      </rPr>
      <t xml:space="preserve"> El ICE realizó un ajuste a lo interno del Proyecto, por lo tanto están realizando programaciones hasta el año 2030; no obstante, aún no se ha formalizado ninguna extensión al plazo del crédito.</t>
    </r>
  </si>
  <si>
    <t>ANEXO N° 4:</t>
  </si>
  <si>
    <r>
      <rPr>
        <b/>
        <sz val="10"/>
        <color rgb="FF000000"/>
        <rFont val="HendersonSansW00-BasicLight"/>
      </rPr>
      <t>2/</t>
    </r>
    <r>
      <rPr>
        <sz val="10"/>
        <color rgb="FF000000"/>
        <rFont val="HendersonSansW00-BasicLight"/>
      </rPr>
      <t xml:space="preserve"> La UCP del PSCPV seolicitó la segunda modificación contractual que incluía la extensión de 5 meses en el plazo para la iniciación material de obras (al 17 de diciembre 2025) y  la ampliación en 12 meses, del plazo de desembolsos del contrato de préstamo 4871/OC-CR (al 17 de marzo de 2027). La modificación contractual se formalizó en agosto 2025. </t>
    </r>
  </si>
  <si>
    <r>
      <rPr>
        <b/>
        <sz val="10"/>
        <color rgb="FF000000"/>
        <rFont val="HendersonSansW00-BasicLight"/>
      </rPr>
      <t>3/</t>
    </r>
    <r>
      <rPr>
        <sz val="10"/>
        <color rgb="FF000000"/>
        <rFont val="HendersonSansW00-BasicLight"/>
      </rPr>
      <t xml:space="preserve"> La UCP del PHD solicitó la rescisión de US$15 millones del crédito, la cual se formalizó en junio 2025. Asimismo, se extendió la fecha de cierre del proyecto en 15 meses.</t>
    </r>
  </si>
  <si>
    <t>Hacienda Pública</t>
  </si>
  <si>
    <t xml:space="preserve">En el I semestre 2025 se formalizó una rescisión de US$15 millones del saldo no desembolsado del crédito (quedando el monto del crédito en US$141,640,000). </t>
  </si>
  <si>
    <r>
      <rPr>
        <b/>
        <sz val="10"/>
        <color rgb="FF000000"/>
        <rFont val="HendersonSansW00-BasicLight"/>
      </rPr>
      <t>5/</t>
    </r>
    <r>
      <rPr>
        <sz val="10"/>
        <color rgb="FF000000"/>
        <rFont val="HendersonSansW00-BasicLight"/>
      </rPr>
      <t xml:space="preserve"> Al ser una línea de financiamiento contingente le permite al gobierno desembolsar fondos de inmediato tras una declaratoria de emergencia, por lo cual los desembolsos programados pueden variar según la emergencia. </t>
    </r>
  </si>
  <si>
    <t>A finales del II semestre 2025, la UCP inició gestiones para una nueva rescisión de US$15 millones; las razones son las siguientes: 1) ya se encuentran adjudicadas la mayoría de las contrataciones requeridas, 2) algunas contrataciones previstas fueron excluidas del Plan de Adquisiciones, ya que no se consideran necesarias para alcanzar los objetivos del proyecto y, 3) existen contrataciones que serán asumidas con recursos del presupuesto ordinario por parte del Ministerio de Hacienda.  Se espera la formalización de la rescisión en el I semestre 2026, con lo cual el monto del crédito quedaría en US$126.640.000,00.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</si>
</sst>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 &quot;€&quot;;[Red]\-#,##0\ &quot;€&quot;"/>
    <numFmt numFmtId="165" formatCode="_-* #,##0.00\ &quot;€&quot;_-;\-* #,##0.00\ &quot;€&quot;_-;_-* &quot;-&quot;??\ &quot;€&quot;_-;_-@_-"/>
    <numFmt numFmtId="166" formatCode="_(&quot;₡&quot;* #,##0.00_);_(&quot;₡&quot;* \(#,##0.00\);_(&quot;₡&quot;* &quot;-&quot;??_);_(@_)"/>
    <numFmt numFmtId="167" formatCode="_(* #,##0.00_);_(* \(#,##0.00\);_(* &quot;-&quot;??_);_(@_)"/>
    <numFmt numFmtId="168" formatCode="dd/mm/yyyy;@"/>
    <numFmt numFmtId="169" formatCode="_([$€-2]* #,##0.00_);_([$€-2]* \(#,##0.00\);_([$€-2]* &quot;-&quot;??_)"/>
    <numFmt numFmtId="170" formatCode="#,##0.0000"/>
    <numFmt numFmtId="171" formatCode="_(* #,##0.0000_);_(* \(#,##0.0000\);_(* &quot;-&quot;??_);_(@_)"/>
    <numFmt numFmtId="172" formatCode="_(* #,##0.000_);_(* \(#,##0.000\);_(* &quot;-&quot;??_);_(@_)"/>
    <numFmt numFmtId="173" formatCode="_-* #,##0.000_-;\-* #,##0.000_-;_-* &quot;-&quot;???_-;_-@_-"/>
    <numFmt numFmtId="174" formatCode="0.00_ ;[Red]\-0.00\ "/>
    <numFmt numFmtId="175" formatCode="_-* #,##0.00\ _€_-;\-* #,##0.00\ _€_-;_-* &quot;-&quot;??\ _€_-;_-@_-"/>
    <numFmt numFmtId="176" formatCode="_-&quot;XDR&quot;* #,##0.00_-;\-&quot;XDR&quot;* #,##0.00_-;_-&quot;XDR&quot;* &quot;-&quot;??_-;_-@_-"/>
    <numFmt numFmtId="177" formatCode="_(&quot;$&quot;* #,##0.00_);_(&quot;$&quot;* \(#,##0.00\);_(&quot;$&quot;* &quot;-&quot;??_);_(@_)"/>
    <numFmt numFmtId="178" formatCode="#,##0\ _$;[Red]\-#,##0\ _$"/>
    <numFmt numFmtId="179" formatCode="_-* #,##0.00\ [$€]_-;\-* #,##0.00\ [$€]_-;_-* &quot;-&quot;??\ [$€]_-;_-@_-"/>
    <numFmt numFmtId="180" formatCode="_-* #,##0.00\ &quot;$&quot;_-;\-* #,##0.00\ &quot;$&quot;_-;_-* &quot;-&quot;??\ &quot;$&quot;_-;_-@_-"/>
    <numFmt numFmtId="181" formatCode="#,##0.0"/>
    <numFmt numFmtId="182" formatCode="[$$-540A]#,##0.00"/>
    <numFmt numFmtId="183" formatCode="[$$-409]#,##0.00"/>
    <numFmt numFmtId="184" formatCode="_-* #,##0.0000_-;\-* #,##0.0000_-;_-* &quot;-&quot;????_-;_-@_-"/>
    <numFmt numFmtId="185" formatCode="0.00000000"/>
  </numFmts>
  <fonts count="67">
    <font>
      <sz val="10"/>
      <name val="Courie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Courier"/>
      <family val="3"/>
    </font>
    <font>
      <sz val="10"/>
      <name val="Courier"/>
      <family val="3"/>
    </font>
    <font>
      <sz val="10"/>
      <name val="Courier"/>
      <family val="3"/>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15"/>
      <color indexed="56"/>
      <name val="Calibri"/>
      <family val="2"/>
    </font>
    <font>
      <b/>
      <sz val="13"/>
      <color indexed="56"/>
      <name val="Calibri"/>
      <family val="2"/>
    </font>
    <font>
      <sz val="11"/>
      <color indexed="60"/>
      <name val="Calibri"/>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sz val="11"/>
      <color theme="1"/>
      <name val="Calibri"/>
      <family val="2"/>
      <scheme val="minor"/>
    </font>
    <font>
      <sz val="12"/>
      <name val="ＭＳ ゴシック"/>
      <family val="3"/>
      <charset val="128"/>
    </font>
    <font>
      <sz val="10"/>
      <name val="Arial"/>
      <family val="2"/>
    </font>
    <font>
      <u/>
      <sz val="10"/>
      <color theme="10"/>
      <name val="Courier"/>
    </font>
    <font>
      <u/>
      <sz val="10"/>
      <color theme="10"/>
      <name val="Arial"/>
      <family val="2"/>
    </font>
    <font>
      <sz val="10"/>
      <name val="Arial"/>
      <family val="2"/>
    </font>
    <font>
      <sz val="12"/>
      <color theme="1"/>
      <name val="Arial"/>
      <family val="2"/>
    </font>
    <font>
      <sz val="10"/>
      <name val="HendersonSansW00-BasicLight"/>
    </font>
    <font>
      <b/>
      <sz val="10"/>
      <name val="HendersonSansW00-BasicLight"/>
    </font>
    <font>
      <u/>
      <sz val="10"/>
      <color theme="10"/>
      <name val="HendersonSansW00-BasicLight"/>
    </font>
    <font>
      <sz val="10"/>
      <color theme="1"/>
      <name val="HendersonSansW00-BasicLight"/>
    </font>
    <font>
      <b/>
      <sz val="10"/>
      <color theme="1"/>
      <name val="HendersonSansW00-BasicLight"/>
    </font>
    <font>
      <b/>
      <u/>
      <sz val="10"/>
      <color theme="1"/>
      <name val="HendersonSansW00-BasicLight"/>
    </font>
    <font>
      <b/>
      <vertAlign val="superscript"/>
      <sz val="10"/>
      <color theme="1"/>
      <name val="HendersonSansW00-BasicLight"/>
    </font>
    <font>
      <sz val="10"/>
      <color rgb="FF0070C0"/>
      <name val="HendersonSansW00-BasicLight"/>
    </font>
    <font>
      <sz val="10"/>
      <color rgb="FF000000"/>
      <name val="HendersonSansW00-BasicLight"/>
    </font>
    <font>
      <b/>
      <sz val="10"/>
      <color rgb="FF000000"/>
      <name val="HendersonSansW00-BasicLight"/>
    </font>
    <font>
      <sz val="10"/>
      <color rgb="FFFF0000"/>
      <name val="HendersonSansW00-BasicLight"/>
    </font>
    <font>
      <b/>
      <vertAlign val="superscript"/>
      <sz val="10"/>
      <name val="HendersonSansW00-BasicLight"/>
    </font>
    <font>
      <b/>
      <sz val="10"/>
      <color theme="0"/>
      <name val="HendersonSansW00-BasicLight"/>
    </font>
    <font>
      <b/>
      <sz val="10"/>
      <color rgb="FF0070C0"/>
      <name val="HendersonSansW00-BasicLight"/>
    </font>
    <font>
      <b/>
      <u/>
      <sz val="10"/>
      <color rgb="FF000000"/>
      <name val="HendersonSansW00-BasicLight"/>
    </font>
    <font>
      <b/>
      <vertAlign val="superscript"/>
      <sz val="10"/>
      <color rgb="FF000000"/>
      <name val="HendersonSansW00-BasicLight"/>
    </font>
    <font>
      <sz val="20"/>
      <name val="HendersonSansW00-BasicSmBd"/>
    </font>
    <font>
      <b/>
      <sz val="12"/>
      <name val="HendersonSansW00-BasicLight"/>
    </font>
    <font>
      <sz val="8"/>
      <color theme="1"/>
      <name val="HendersonSansW00-BasicLight"/>
    </font>
    <font>
      <vertAlign val="superscript"/>
      <sz val="10"/>
      <name val="HendersonSansW00-BasicLight"/>
    </font>
    <font>
      <sz val="26"/>
      <color rgb="FFFF0000"/>
      <name val="HendersonSansW00-BasicLight"/>
    </font>
    <font>
      <b/>
      <sz val="12"/>
      <color rgb="FFFF0000"/>
      <name val="HendersonSansW00-BasicLight"/>
    </font>
    <font>
      <sz val="10"/>
      <name val="HendersonSansW00-BasicLight"/>
      <family val="1"/>
    </font>
    <font>
      <b/>
      <sz val="12"/>
      <color theme="1"/>
      <name val="HendersonSansW00-BasicLight"/>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theme="3" tint="0.59999389629810485"/>
        <bgColor indexed="64"/>
      </patternFill>
    </fill>
    <fill>
      <patternFill patternType="solid">
        <fgColor rgb="FFFFFFFF"/>
        <bgColor indexed="64"/>
      </patternFill>
    </fill>
    <fill>
      <patternFill patternType="solid">
        <fgColor rgb="FFFFFFFF"/>
        <bgColor rgb="FF000000"/>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auto="1"/>
      </top>
      <bottom style="medium">
        <color auto="1"/>
      </bottom>
      <diagonal/>
    </border>
  </borders>
  <cellStyleXfs count="4509">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9" borderId="0" applyNumberFormat="0" applyBorder="0" applyAlignment="0" applyProtection="0"/>
    <xf numFmtId="0" fontId="21" fillId="3"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4" fillId="21" borderId="2" applyNumberFormat="0" applyAlignment="0" applyProtection="0"/>
    <xf numFmtId="0" fontId="24" fillId="21" borderId="2" applyNumberFormat="0" applyAlignment="0" applyProtection="0"/>
    <xf numFmtId="0" fontId="24" fillId="21" borderId="2" applyNumberFormat="0" applyAlignment="0" applyProtection="0"/>
    <xf numFmtId="0" fontId="24" fillId="21" borderId="2" applyNumberFormat="0" applyAlignment="0" applyProtection="0"/>
    <xf numFmtId="0" fontId="25"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24" fillId="21" borderId="2"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169" fontId="18" fillId="0" borderId="0" applyFont="0" applyFill="0" applyBorder="0" applyAlignment="0" applyProtection="0"/>
    <xf numFmtId="169" fontId="17" fillId="0" borderId="0" applyFont="0" applyFill="0" applyBorder="0" applyAlignment="0" applyProtection="0"/>
    <xf numFmtId="0" fontId="28" fillId="0" borderId="0" applyNumberFormat="0" applyFill="0" applyBorder="0" applyAlignment="0" applyProtection="0"/>
    <xf numFmtId="0" fontId="22" fillId="4"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7" fillId="7" borderId="1" applyNumberFormat="0" applyAlignment="0" applyProtection="0"/>
    <xf numFmtId="0" fontId="25" fillId="0" borderId="3" applyNumberFormat="0" applyFill="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17" fillId="0" borderId="0"/>
    <xf numFmtId="0" fontId="15" fillId="0" borderId="0"/>
    <xf numFmtId="0" fontId="17" fillId="0" borderId="0"/>
    <xf numFmtId="0" fontId="36" fillId="0" borderId="0"/>
    <xf numFmtId="0" fontId="15" fillId="0" borderId="0"/>
    <xf numFmtId="0" fontId="14" fillId="0" borderId="0"/>
    <xf numFmtId="0" fontId="18" fillId="0" borderId="0"/>
    <xf numFmtId="0" fontId="14" fillId="0" borderId="0"/>
    <xf numFmtId="0" fontId="14"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4" fillId="23" borderId="7" applyNumberFormat="0" applyFont="0" applyAlignment="0" applyProtection="0"/>
    <xf numFmtId="0" fontId="15" fillId="23" borderId="7" applyNumberFormat="0" applyFont="0" applyAlignment="0" applyProtection="0"/>
    <xf numFmtId="0" fontId="32" fillId="20" borderId="8"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3" fillId="0" borderId="0" applyNumberFormat="0" applyFill="0" applyBorder="0" applyAlignment="0" applyProtection="0"/>
    <xf numFmtId="0" fontId="13" fillId="0" borderId="0"/>
    <xf numFmtId="167" fontId="13" fillId="0" borderId="0" applyFont="0" applyFill="0" applyBorder="0" applyAlignment="0" applyProtection="0"/>
    <xf numFmtId="9" fontId="13" fillId="0" borderId="0" applyFont="0" applyFill="0" applyBorder="0" applyAlignment="0" applyProtection="0"/>
    <xf numFmtId="0" fontId="17"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2" fillId="4" borderId="0" applyNumberFormat="0" applyBorder="0" applyAlignment="0" applyProtection="0"/>
    <xf numFmtId="0" fontId="23" fillId="20" borderId="1" applyNumberFormat="0" applyAlignment="0" applyProtection="0"/>
    <xf numFmtId="0" fontId="24" fillId="21" borderId="2" applyNumberFormat="0" applyAlignment="0" applyProtection="0"/>
    <xf numFmtId="0" fontId="25" fillId="0" borderId="3" applyNumberFormat="0" applyFill="0" applyAlignment="0" applyProtection="0"/>
    <xf numFmtId="0" fontId="26" fillId="0" borderId="0" applyNumberFormat="0" applyFill="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9" borderId="0" applyNumberFormat="0" applyBorder="0" applyAlignment="0" applyProtection="0"/>
    <xf numFmtId="0" fontId="27" fillId="7" borderId="1" applyNumberFormat="0" applyAlignment="0" applyProtection="0"/>
    <xf numFmtId="0" fontId="21" fillId="3" borderId="0" applyNumberFormat="0" applyBorder="0" applyAlignment="0" applyProtection="0"/>
    <xf numFmtId="167" fontId="15" fillId="0" borderId="0" applyFont="0" applyFill="0" applyBorder="0" applyAlignment="0" applyProtection="0"/>
    <xf numFmtId="0" fontId="31" fillId="22" borderId="0" applyNumberFormat="0" applyBorder="0" applyAlignment="0" applyProtection="0"/>
    <xf numFmtId="0" fontId="13" fillId="0" borderId="0"/>
    <xf numFmtId="0" fontId="15" fillId="0" borderId="0"/>
    <xf numFmtId="0" fontId="15" fillId="23" borderId="7" applyNumberFormat="0" applyFont="0" applyAlignment="0" applyProtection="0"/>
    <xf numFmtId="9" fontId="15" fillId="0" borderId="0" applyFont="0" applyFill="0" applyBorder="0" applyAlignment="0" applyProtection="0"/>
    <xf numFmtId="0" fontId="32" fillId="20" borderId="8" applyNumberFormat="0" applyAlignment="0" applyProtection="0"/>
    <xf numFmtId="0" fontId="33" fillId="0" borderId="0" applyNumberFormat="0" applyFill="0" applyBorder="0" applyAlignment="0" applyProtection="0"/>
    <xf numFmtId="0" fontId="28" fillId="0" borderId="0" applyNumberFormat="0" applyFill="0" applyBorder="0" applyAlignment="0" applyProtection="0"/>
    <xf numFmtId="0" fontId="34" fillId="0" borderId="0" applyNumberFormat="0" applyFill="0" applyBorder="0" applyAlignment="0" applyProtection="0"/>
    <xf numFmtId="0" fontId="29" fillId="0" borderId="4" applyNumberFormat="0" applyFill="0" applyAlignment="0" applyProtection="0"/>
    <xf numFmtId="0" fontId="30" fillId="0" borderId="5" applyNumberFormat="0" applyFill="0" applyAlignment="0" applyProtection="0"/>
    <xf numFmtId="0" fontId="26" fillId="0" borderId="6" applyNumberFormat="0" applyFill="0" applyAlignment="0" applyProtection="0"/>
    <xf numFmtId="0" fontId="35" fillId="0" borderId="9" applyNumberFormat="0" applyFill="0" applyAlignment="0" applyProtection="0"/>
    <xf numFmtId="0" fontId="15" fillId="23" borderId="7" applyNumberFormat="0" applyFont="0" applyAlignment="0" applyProtection="0"/>
    <xf numFmtId="0" fontId="12" fillId="0" borderId="0"/>
    <xf numFmtId="167" fontId="12" fillId="0" borderId="0" applyFont="0" applyFill="0" applyBorder="0" applyAlignment="0" applyProtection="0"/>
    <xf numFmtId="9" fontId="12" fillId="0" borderId="0" applyFont="0" applyFill="0" applyBorder="0" applyAlignment="0" applyProtection="0"/>
    <xf numFmtId="165"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0" fontId="15" fillId="0" borderId="0"/>
    <xf numFmtId="0" fontId="37" fillId="0" borderId="0">
      <alignment vertical="center"/>
    </xf>
    <xf numFmtId="0" fontId="12"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7" fillId="0" borderId="0" applyFont="0" applyFill="0" applyBorder="0" applyAlignment="0" applyProtection="0">
      <alignment vertical="center"/>
    </xf>
    <xf numFmtId="0" fontId="38" fillId="0" borderId="0"/>
    <xf numFmtId="165"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6" fontId="14" fillId="0" borderId="0" applyFont="0" applyFill="0" applyBorder="0" applyAlignment="0" applyProtection="0"/>
    <xf numFmtId="0" fontId="14" fillId="0" borderId="0"/>
    <xf numFmtId="0" fontId="14" fillId="0" borderId="0"/>
    <xf numFmtId="0" fontId="14" fillId="0" borderId="0"/>
    <xf numFmtId="0" fontId="11"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67" fontId="14" fillId="0" borderId="0" applyFont="0" applyFill="0" applyBorder="0" applyAlignment="0" applyProtection="0"/>
    <xf numFmtId="9" fontId="14" fillId="0" borderId="0" applyFont="0" applyFill="0" applyBorder="0" applyAlignment="0" applyProtection="0"/>
    <xf numFmtId="0" fontId="10" fillId="0" borderId="0"/>
    <xf numFmtId="0" fontId="14" fillId="0" borderId="0"/>
    <xf numFmtId="9" fontId="14" fillId="0" borderId="0" applyFont="0" applyFill="0" applyBorder="0" applyAlignment="0" applyProtection="0"/>
    <xf numFmtId="0" fontId="14" fillId="0" borderId="0"/>
    <xf numFmtId="0" fontId="10" fillId="0" borderId="0"/>
    <xf numFmtId="167" fontId="10" fillId="0" borderId="0" applyFont="0" applyFill="0" applyBorder="0" applyAlignment="0" applyProtection="0"/>
    <xf numFmtId="0" fontId="10" fillId="0" borderId="0"/>
    <xf numFmtId="167" fontId="10" fillId="0" borderId="0" applyFont="0" applyFill="0" applyBorder="0" applyAlignment="0" applyProtection="0"/>
    <xf numFmtId="0" fontId="17" fillId="0" borderId="0"/>
    <xf numFmtId="166" fontId="17" fillId="0" borderId="0" applyFont="0" applyFill="0" applyBorder="0" applyAlignment="0" applyProtection="0"/>
    <xf numFmtId="167" fontId="14" fillId="0" borderId="0" applyFont="0" applyFill="0" applyBorder="0" applyAlignment="0" applyProtection="0"/>
    <xf numFmtId="0" fontId="9" fillId="0" borderId="0"/>
    <xf numFmtId="0" fontId="14" fillId="0" borderId="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9" fontId="14" fillId="0" borderId="0" applyFont="0" applyFill="0" applyBorder="0" applyAlignment="0" applyProtection="0"/>
    <xf numFmtId="9" fontId="14" fillId="0" borderId="0" applyFont="0" applyFill="0" applyBorder="0" applyAlignment="0" applyProtection="0"/>
    <xf numFmtId="0" fontId="9" fillId="0" borderId="0"/>
    <xf numFmtId="167" fontId="9" fillId="0" borderId="0" applyFont="0" applyFill="0" applyBorder="0" applyAlignment="0" applyProtection="0"/>
    <xf numFmtId="9" fontId="9" fillId="0" borderId="0" applyFont="0" applyFill="0" applyBorder="0" applyAlignment="0" applyProtection="0"/>
    <xf numFmtId="0" fontId="9" fillId="0" borderId="0"/>
    <xf numFmtId="0" fontId="14" fillId="0" borderId="0"/>
    <xf numFmtId="0" fontId="14" fillId="23" borderId="7" applyNumberFormat="0" applyFont="0" applyAlignment="0" applyProtection="0"/>
    <xf numFmtId="9" fontId="14" fillId="0" borderId="0" applyFont="0" applyFill="0" applyBorder="0" applyAlignment="0" applyProtection="0"/>
    <xf numFmtId="0" fontId="14" fillId="23" borderId="7" applyNumberFormat="0" applyFont="0" applyAlignment="0" applyProtection="0"/>
    <xf numFmtId="0" fontId="9" fillId="0" borderId="0"/>
    <xf numFmtId="167" fontId="9" fillId="0" borderId="0" applyFont="0" applyFill="0" applyBorder="0" applyAlignment="0" applyProtection="0"/>
    <xf numFmtId="9" fontId="9" fillId="0" borderId="0" applyFont="0" applyFill="0" applyBorder="0" applyAlignment="0" applyProtection="0"/>
    <xf numFmtId="165" fontId="14" fillId="0" borderId="0" applyFont="0" applyFill="0" applyBorder="0" applyAlignment="0" applyProtection="0"/>
    <xf numFmtId="0" fontId="9" fillId="0" borderId="0"/>
    <xf numFmtId="0" fontId="14" fillId="0" borderId="0"/>
    <xf numFmtId="0" fontId="9" fillId="0" borderId="0"/>
    <xf numFmtId="0" fontId="9" fillId="0" borderId="0"/>
    <xf numFmtId="0" fontId="9" fillId="0" borderId="0"/>
    <xf numFmtId="167" fontId="9" fillId="0" borderId="0" applyFont="0" applyFill="0" applyBorder="0" applyAlignment="0" applyProtection="0"/>
    <xf numFmtId="0" fontId="9" fillId="0" borderId="0"/>
    <xf numFmtId="167" fontId="9" fillId="0" borderId="0" applyFont="0" applyFill="0" applyBorder="0" applyAlignment="0" applyProtection="0"/>
    <xf numFmtId="0" fontId="8" fillId="0" borderId="0"/>
    <xf numFmtId="0" fontId="7" fillId="0" borderId="0"/>
    <xf numFmtId="0" fontId="7" fillId="0" borderId="0"/>
    <xf numFmtId="167"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167"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167" fontId="7" fillId="0" borderId="0" applyFont="0" applyFill="0" applyBorder="0" applyAlignment="0" applyProtection="0"/>
    <xf numFmtId="0" fontId="7" fillId="0" borderId="0"/>
    <xf numFmtId="167" fontId="7" fillId="0" borderId="0" applyFont="0" applyFill="0" applyBorder="0" applyAlignment="0" applyProtection="0"/>
    <xf numFmtId="0" fontId="7" fillId="0" borderId="0"/>
    <xf numFmtId="0" fontId="7" fillId="0" borderId="0"/>
    <xf numFmtId="167"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167"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167" fontId="7" fillId="0" borderId="0" applyFont="0" applyFill="0" applyBorder="0" applyAlignment="0" applyProtection="0"/>
    <xf numFmtId="0" fontId="7" fillId="0" borderId="0"/>
    <xf numFmtId="167" fontId="7" fillId="0" borderId="0" applyFont="0" applyFill="0" applyBorder="0" applyAlignment="0" applyProtection="0"/>
    <xf numFmtId="0" fontId="7" fillId="0" borderId="0"/>
    <xf numFmtId="0" fontId="6" fillId="0" borderId="0"/>
    <xf numFmtId="167" fontId="6" fillId="0" borderId="0" applyFont="0" applyFill="0" applyBorder="0" applyAlignment="0" applyProtection="0"/>
    <xf numFmtId="0" fontId="17"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3" fontId="14"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5"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5" fillId="0" borderId="0"/>
    <xf numFmtId="43" fontId="14"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17" fillId="0" borderId="0" applyFont="0" applyFill="0" applyBorder="0" applyAlignment="0" applyProtection="0"/>
    <xf numFmtId="43" fontId="14"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39" fillId="0" borderId="0" applyNumberFormat="0" applyFill="0" applyBorder="0" applyAlignment="0" applyProtection="0"/>
    <xf numFmtId="0" fontId="41" fillId="0" borderId="0"/>
    <xf numFmtId="0" fontId="4" fillId="0" borderId="0"/>
    <xf numFmtId="9" fontId="4" fillId="0" borderId="0" applyFont="0" applyFill="0" applyBorder="0" applyAlignment="0" applyProtection="0"/>
    <xf numFmtId="0" fontId="4" fillId="0" borderId="0"/>
    <xf numFmtId="178" fontId="14" fillId="0" borderId="0" applyFill="0" applyAlignment="0" applyProtection="0"/>
    <xf numFmtId="164" fontId="14" fillId="0" borderId="0" applyFont="0" applyFill="0" applyBorder="0" applyAlignment="0" applyProtection="0"/>
    <xf numFmtId="175" fontId="14" fillId="0" borderId="0" applyFill="0" applyBorder="0" applyAlignment="0" applyProtection="0"/>
    <xf numFmtId="177" fontId="4" fillId="0" borderId="0" applyFont="0" applyFill="0" applyBorder="0" applyAlignment="0" applyProtection="0"/>
    <xf numFmtId="0" fontId="42" fillId="0" borderId="0"/>
    <xf numFmtId="0" fontId="42" fillId="0" borderId="0"/>
    <xf numFmtId="0" fontId="37" fillId="0" borderId="0">
      <alignment vertical="center"/>
    </xf>
    <xf numFmtId="0" fontId="4" fillId="0" borderId="0"/>
    <xf numFmtId="0" fontId="42" fillId="0" borderId="0"/>
    <xf numFmtId="0" fontId="42" fillId="0" borderId="0"/>
    <xf numFmtId="0" fontId="4" fillId="0" borderId="0"/>
    <xf numFmtId="9" fontId="14" fillId="0" borderId="0" applyFill="0" applyBorder="0" applyAlignment="0" applyProtection="0"/>
    <xf numFmtId="0" fontId="14" fillId="0" borderId="0" applyNumberFormat="0" applyFill="0" applyBorder="0" applyAlignment="0" applyProtection="0"/>
    <xf numFmtId="9" fontId="19" fillId="0" borderId="0" applyFont="0" applyFill="0" applyBorder="0" applyAlignment="0" applyProtection="0"/>
    <xf numFmtId="9" fontId="14" fillId="0" borderId="0" applyFill="0" applyBorder="0" applyAlignment="0" applyProtection="0"/>
    <xf numFmtId="0" fontId="4" fillId="0" borderId="0"/>
    <xf numFmtId="177" fontId="4" fillId="0" borderId="0" applyFont="0" applyFill="0" applyBorder="0" applyAlignment="0" applyProtection="0"/>
    <xf numFmtId="0" fontId="4" fillId="0" borderId="0"/>
    <xf numFmtId="0" fontId="4" fillId="0" borderId="0"/>
    <xf numFmtId="0" fontId="4" fillId="0" borderId="0"/>
    <xf numFmtId="9" fontId="19" fillId="0" borderId="0" applyFont="0" applyFill="0" applyBorder="0" applyAlignment="0" applyProtection="0"/>
    <xf numFmtId="0" fontId="14" fillId="0" borderId="0"/>
    <xf numFmtId="179" fontId="14" fillId="0" borderId="0" applyFont="0" applyFill="0" applyBorder="0" applyAlignment="0" applyProtection="0"/>
    <xf numFmtId="0" fontId="14" fillId="0" borderId="0" applyNumberFormat="0" applyFont="0" applyFill="0" applyBorder="0" applyAlignment="0" applyProtection="0">
      <alignment vertical="top"/>
    </xf>
    <xf numFmtId="43" fontId="1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4" fillId="0" borderId="0" applyFont="0" applyFill="0" applyBorder="0" applyAlignment="0" applyProtection="0"/>
    <xf numFmtId="0" fontId="4" fillId="0" borderId="0"/>
    <xf numFmtId="0" fontId="4" fillId="0" borderId="0"/>
    <xf numFmtId="0" fontId="4" fillId="0" borderId="0"/>
    <xf numFmtId="177" fontId="4" fillId="0" borderId="0" applyFont="0" applyFill="0" applyBorder="0" applyAlignment="0" applyProtection="0"/>
    <xf numFmtId="0" fontId="4" fillId="0" borderId="0"/>
    <xf numFmtId="0" fontId="4" fillId="0" borderId="0"/>
    <xf numFmtId="0" fontId="4" fillId="0" borderId="0"/>
    <xf numFmtId="176" fontId="14" fillId="0" borderId="0" applyFont="0" applyFill="0" applyBorder="0" applyAlignment="0" applyProtection="0"/>
    <xf numFmtId="43"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80"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177" fontId="4" fillId="0" borderId="0" applyFont="0" applyFill="0" applyBorder="0" applyAlignment="0" applyProtection="0"/>
    <xf numFmtId="0" fontId="4" fillId="0" borderId="0"/>
    <xf numFmtId="0" fontId="4" fillId="0" borderId="0"/>
    <xf numFmtId="0" fontId="4" fillId="0" borderId="0"/>
    <xf numFmtId="177" fontId="4" fillId="0" borderId="0" applyFont="0" applyFill="0" applyBorder="0" applyAlignment="0" applyProtection="0"/>
    <xf numFmtId="0" fontId="4" fillId="0" borderId="0"/>
    <xf numFmtId="0" fontId="4" fillId="0" borderId="0"/>
    <xf numFmtId="0" fontId="4" fillId="0" borderId="0"/>
    <xf numFmtId="43" fontId="1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4" fillId="0" borderId="0" applyFont="0" applyFill="0" applyBorder="0" applyAlignment="0" applyProtection="0"/>
    <xf numFmtId="0" fontId="4" fillId="0" borderId="0"/>
    <xf numFmtId="0" fontId="4" fillId="0" borderId="0"/>
    <xf numFmtId="0" fontId="4" fillId="0" borderId="0"/>
    <xf numFmtId="177" fontId="4" fillId="0" borderId="0" applyFont="0" applyFill="0" applyBorder="0" applyAlignment="0" applyProtection="0"/>
    <xf numFmtId="0" fontId="4" fillId="0" borderId="0"/>
    <xf numFmtId="0" fontId="4" fillId="0" borderId="0"/>
    <xf numFmtId="0" fontId="4" fillId="0" borderId="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177" fontId="4" fillId="0" borderId="0" applyFont="0" applyFill="0" applyBorder="0" applyAlignment="0" applyProtection="0"/>
    <xf numFmtId="43" fontId="14" fillId="0" borderId="0" applyFont="0" applyFill="0" applyBorder="0" applyAlignment="0" applyProtection="0"/>
    <xf numFmtId="0" fontId="4" fillId="0" borderId="0"/>
    <xf numFmtId="0" fontId="4" fillId="0" borderId="0"/>
    <xf numFmtId="0" fontId="4" fillId="0" borderId="0"/>
    <xf numFmtId="177" fontId="4" fillId="0" borderId="0" applyFont="0" applyFill="0" applyBorder="0" applyAlignment="0" applyProtection="0"/>
    <xf numFmtId="0" fontId="4" fillId="0" borderId="0"/>
    <xf numFmtId="0" fontId="4" fillId="0" borderId="0"/>
    <xf numFmtId="0" fontId="4" fillId="0" borderId="0"/>
    <xf numFmtId="43" fontId="1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4" fillId="0" borderId="0" applyFont="0" applyFill="0" applyBorder="0" applyAlignment="0" applyProtection="0"/>
    <xf numFmtId="0" fontId="4" fillId="0" borderId="0"/>
    <xf numFmtId="0" fontId="4" fillId="0" borderId="0"/>
    <xf numFmtId="0" fontId="4" fillId="0" borderId="0"/>
    <xf numFmtId="177" fontId="4" fillId="0" borderId="0" applyFont="0" applyFill="0" applyBorder="0" applyAlignment="0" applyProtection="0"/>
    <xf numFmtId="0" fontId="4" fillId="0" borderId="0"/>
    <xf numFmtId="0" fontId="4" fillId="0" borderId="0"/>
    <xf numFmtId="0" fontId="4" fillId="0" borderId="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177" fontId="4" fillId="0" borderId="0" applyFont="0" applyFill="0" applyBorder="0" applyAlignment="0" applyProtection="0"/>
    <xf numFmtId="0" fontId="4" fillId="0" borderId="0"/>
    <xf numFmtId="0" fontId="4" fillId="0" borderId="0"/>
    <xf numFmtId="0" fontId="4" fillId="0" borderId="0"/>
    <xf numFmtId="177" fontId="4" fillId="0" borderId="0" applyFont="0" applyFill="0" applyBorder="0" applyAlignment="0" applyProtection="0"/>
    <xf numFmtId="0" fontId="4" fillId="0" borderId="0"/>
    <xf numFmtId="0" fontId="4" fillId="0" borderId="0"/>
    <xf numFmtId="0" fontId="4" fillId="0" borderId="0"/>
    <xf numFmtId="43" fontId="1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4" fillId="0" borderId="0" applyFont="0" applyFill="0" applyBorder="0" applyAlignment="0" applyProtection="0"/>
    <xf numFmtId="0" fontId="4" fillId="0" borderId="0"/>
    <xf numFmtId="0" fontId="4" fillId="0" borderId="0"/>
    <xf numFmtId="0" fontId="4" fillId="0" borderId="0"/>
    <xf numFmtId="177" fontId="4" fillId="0" borderId="0" applyFont="0" applyFill="0" applyBorder="0" applyAlignment="0" applyProtection="0"/>
    <xf numFmtId="0" fontId="4" fillId="0" borderId="0"/>
    <xf numFmtId="0" fontId="4" fillId="0" borderId="0"/>
    <xf numFmtId="0" fontId="4" fillId="0" borderId="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177" fontId="4" fillId="0" borderId="0" applyFont="0" applyFill="0" applyBorder="0" applyAlignment="0" applyProtection="0"/>
    <xf numFmtId="0" fontId="4" fillId="0" borderId="0"/>
    <xf numFmtId="0" fontId="4" fillId="0" borderId="0"/>
    <xf numFmtId="0" fontId="4" fillId="0" borderId="0"/>
    <xf numFmtId="177" fontId="4" fillId="0" borderId="0" applyFont="0" applyFill="0" applyBorder="0" applyAlignment="0" applyProtection="0"/>
    <xf numFmtId="0" fontId="4" fillId="0" borderId="0"/>
    <xf numFmtId="0" fontId="4" fillId="0" borderId="0"/>
    <xf numFmtId="0" fontId="4" fillId="0" borderId="0"/>
    <xf numFmtId="43" fontId="1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4" fillId="0" borderId="0" applyFont="0" applyFill="0" applyBorder="0" applyAlignment="0" applyProtection="0"/>
    <xf numFmtId="0" fontId="4" fillId="0" borderId="0"/>
    <xf numFmtId="0" fontId="4" fillId="0" borderId="0"/>
    <xf numFmtId="0" fontId="4" fillId="0" borderId="0"/>
    <xf numFmtId="177" fontId="4" fillId="0" borderId="0" applyFont="0" applyFill="0" applyBorder="0" applyAlignment="0" applyProtection="0"/>
    <xf numFmtId="0" fontId="4" fillId="0" borderId="0"/>
    <xf numFmtId="0" fontId="4" fillId="0" borderId="0"/>
    <xf numFmtId="0" fontId="4" fillId="0" borderId="0"/>
    <xf numFmtId="43" fontId="14" fillId="0" borderId="0" applyFont="0" applyFill="0" applyBorder="0" applyAlignment="0" applyProtection="0"/>
    <xf numFmtId="0" fontId="4" fillId="0" borderId="0"/>
    <xf numFmtId="0" fontId="14" fillId="0" borderId="0"/>
    <xf numFmtId="180" fontId="4" fillId="0" borderId="0" applyFont="0" applyFill="0" applyBorder="0" applyAlignment="0" applyProtection="0"/>
    <xf numFmtId="9"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180"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164"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ill="0" applyBorder="0" applyAlignment="0" applyProtection="0"/>
    <xf numFmtId="177" fontId="4" fillId="0" borderId="0" applyFont="0" applyFill="0" applyBorder="0" applyAlignment="0" applyProtection="0"/>
    <xf numFmtId="0" fontId="4" fillId="0" borderId="0"/>
    <xf numFmtId="0" fontId="4" fillId="0" borderId="0"/>
    <xf numFmtId="0" fontId="4" fillId="0" borderId="0"/>
    <xf numFmtId="177"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177" fontId="4" fillId="0" borderId="0" applyFont="0" applyFill="0" applyBorder="0" applyAlignment="0" applyProtection="0"/>
    <xf numFmtId="0" fontId="4" fillId="0" borderId="0"/>
    <xf numFmtId="0" fontId="4" fillId="0" borderId="0"/>
    <xf numFmtId="0" fontId="4" fillId="0" borderId="0"/>
    <xf numFmtId="177" fontId="4" fillId="0" borderId="0" applyFont="0" applyFill="0" applyBorder="0" applyAlignment="0" applyProtection="0"/>
    <xf numFmtId="0" fontId="4" fillId="0" borderId="0"/>
    <xf numFmtId="0" fontId="4" fillId="0" borderId="0"/>
    <xf numFmtId="0" fontId="4" fillId="0" borderId="0"/>
    <xf numFmtId="175" fontId="14" fillId="0" borderId="0" applyFont="0" applyFill="0" applyBorder="0" applyAlignment="0" applyProtection="0"/>
    <xf numFmtId="175" fontId="14" fillId="0" borderId="0" applyFont="0" applyFill="0" applyBorder="0" applyAlignment="0" applyProtection="0"/>
    <xf numFmtId="0" fontId="4" fillId="0" borderId="0"/>
    <xf numFmtId="43" fontId="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164" fontId="14" fillId="0" borderId="0" applyFont="0" applyFill="0" applyBorder="0" applyAlignment="0" applyProtection="0"/>
    <xf numFmtId="177" fontId="4" fillId="0" borderId="0" applyFont="0" applyFill="0" applyBorder="0" applyAlignment="0" applyProtection="0"/>
    <xf numFmtId="0" fontId="4" fillId="0" borderId="0"/>
    <xf numFmtId="0" fontId="4" fillId="0" borderId="0"/>
    <xf numFmtId="0" fontId="4" fillId="0" borderId="0"/>
    <xf numFmtId="177" fontId="4" fillId="0" borderId="0" applyFont="0" applyFill="0" applyBorder="0" applyAlignment="0" applyProtection="0"/>
    <xf numFmtId="0" fontId="4" fillId="0" borderId="0"/>
    <xf numFmtId="0" fontId="4" fillId="0" borderId="0"/>
    <xf numFmtId="0" fontId="4" fillId="0" borderId="0"/>
    <xf numFmtId="43" fontId="1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4" fillId="0" borderId="0" applyFont="0" applyFill="0" applyBorder="0" applyAlignment="0" applyProtection="0"/>
    <xf numFmtId="0" fontId="4" fillId="0" borderId="0"/>
    <xf numFmtId="0" fontId="4" fillId="0" borderId="0"/>
    <xf numFmtId="0" fontId="4" fillId="0" borderId="0"/>
    <xf numFmtId="177" fontId="4" fillId="0" borderId="0" applyFont="0" applyFill="0" applyBorder="0" applyAlignment="0" applyProtection="0"/>
    <xf numFmtId="0" fontId="4" fillId="0" borderId="0"/>
    <xf numFmtId="0" fontId="4" fillId="0" borderId="0"/>
    <xf numFmtId="0" fontId="4" fillId="0" borderId="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177" fontId="4" fillId="0" borderId="0" applyFont="0" applyFill="0" applyBorder="0" applyAlignment="0" applyProtection="0"/>
    <xf numFmtId="0" fontId="4" fillId="0" borderId="0"/>
    <xf numFmtId="0" fontId="4" fillId="0" borderId="0"/>
    <xf numFmtId="0" fontId="4" fillId="0" borderId="0"/>
    <xf numFmtId="177" fontId="4" fillId="0" borderId="0" applyFont="0" applyFill="0" applyBorder="0" applyAlignment="0" applyProtection="0"/>
    <xf numFmtId="0" fontId="4" fillId="0" borderId="0"/>
    <xf numFmtId="0" fontId="4" fillId="0" borderId="0"/>
    <xf numFmtId="0" fontId="4" fillId="0" borderId="0"/>
    <xf numFmtId="43" fontId="1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4" fillId="0" borderId="0" applyFont="0" applyFill="0" applyBorder="0" applyAlignment="0" applyProtection="0"/>
    <xf numFmtId="0" fontId="4" fillId="0" borderId="0"/>
    <xf numFmtId="0" fontId="4" fillId="0" borderId="0"/>
    <xf numFmtId="0" fontId="4" fillId="0" borderId="0"/>
    <xf numFmtId="177" fontId="4" fillId="0" borderId="0" applyFont="0" applyFill="0" applyBorder="0" applyAlignment="0" applyProtection="0"/>
    <xf numFmtId="0" fontId="4" fillId="0" borderId="0"/>
    <xf numFmtId="0" fontId="4" fillId="0" borderId="0"/>
    <xf numFmtId="0" fontId="4" fillId="0" borderId="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177" fontId="4" fillId="0" borderId="0" applyFont="0" applyFill="0" applyBorder="0" applyAlignment="0" applyProtection="0"/>
    <xf numFmtId="43" fontId="14" fillId="0" borderId="0" applyFont="0" applyFill="0" applyBorder="0" applyAlignment="0" applyProtection="0"/>
    <xf numFmtId="0" fontId="4" fillId="0" borderId="0"/>
    <xf numFmtId="0" fontId="4" fillId="0" borderId="0"/>
    <xf numFmtId="0" fontId="4" fillId="0" borderId="0"/>
    <xf numFmtId="177" fontId="4" fillId="0" borderId="0" applyFont="0" applyFill="0" applyBorder="0" applyAlignment="0" applyProtection="0"/>
    <xf numFmtId="0" fontId="4" fillId="0" borderId="0"/>
    <xf numFmtId="0" fontId="4" fillId="0" borderId="0"/>
    <xf numFmtId="0" fontId="4" fillId="0" borderId="0"/>
    <xf numFmtId="43" fontId="1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4" fillId="0" borderId="0" applyFont="0" applyFill="0" applyBorder="0" applyAlignment="0" applyProtection="0"/>
    <xf numFmtId="0" fontId="4" fillId="0" borderId="0"/>
    <xf numFmtId="0" fontId="4" fillId="0" borderId="0"/>
    <xf numFmtId="0" fontId="4" fillId="0" borderId="0"/>
    <xf numFmtId="177" fontId="4" fillId="0" borderId="0" applyFont="0" applyFill="0" applyBorder="0" applyAlignment="0" applyProtection="0"/>
    <xf numFmtId="0" fontId="4" fillId="0" borderId="0"/>
    <xf numFmtId="0" fontId="4" fillId="0" borderId="0"/>
    <xf numFmtId="0" fontId="4" fillId="0" borderId="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177" fontId="4" fillId="0" borderId="0" applyFont="0" applyFill="0" applyBorder="0" applyAlignment="0" applyProtection="0"/>
    <xf numFmtId="0" fontId="4" fillId="0" borderId="0"/>
    <xf numFmtId="0" fontId="4" fillId="0" borderId="0"/>
    <xf numFmtId="0" fontId="4" fillId="0" borderId="0"/>
    <xf numFmtId="177" fontId="4" fillId="0" borderId="0" applyFont="0" applyFill="0" applyBorder="0" applyAlignment="0" applyProtection="0"/>
    <xf numFmtId="0" fontId="4" fillId="0" borderId="0"/>
    <xf numFmtId="0" fontId="4" fillId="0" borderId="0"/>
    <xf numFmtId="0" fontId="4" fillId="0" borderId="0"/>
    <xf numFmtId="43" fontId="1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4" fillId="0" borderId="0" applyFont="0" applyFill="0" applyBorder="0" applyAlignment="0" applyProtection="0"/>
    <xf numFmtId="0" fontId="4" fillId="0" borderId="0"/>
    <xf numFmtId="0" fontId="4" fillId="0" borderId="0"/>
    <xf numFmtId="0" fontId="4" fillId="0" borderId="0"/>
    <xf numFmtId="177" fontId="4" fillId="0" borderId="0" applyFont="0" applyFill="0" applyBorder="0" applyAlignment="0" applyProtection="0"/>
    <xf numFmtId="0" fontId="4" fillId="0" borderId="0"/>
    <xf numFmtId="0" fontId="4" fillId="0" borderId="0"/>
    <xf numFmtId="0" fontId="4" fillId="0" borderId="0"/>
    <xf numFmtId="43" fontId="14" fillId="0" borderId="0" applyFont="0" applyFill="0" applyBorder="0" applyAlignment="0" applyProtection="0"/>
    <xf numFmtId="43" fontId="1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177" fontId="4" fillId="0" borderId="0" applyFont="0" applyFill="0" applyBorder="0" applyAlignment="0" applyProtection="0"/>
    <xf numFmtId="0" fontId="4" fillId="0" borderId="0"/>
    <xf numFmtId="0" fontId="4" fillId="0" borderId="0"/>
    <xf numFmtId="0" fontId="4" fillId="0" borderId="0"/>
    <xf numFmtId="177" fontId="4" fillId="0" borderId="0" applyFont="0" applyFill="0" applyBorder="0" applyAlignment="0" applyProtection="0"/>
    <xf numFmtId="0" fontId="4" fillId="0" borderId="0"/>
    <xf numFmtId="0" fontId="4" fillId="0" borderId="0"/>
    <xf numFmtId="0" fontId="4" fillId="0" borderId="0"/>
    <xf numFmtId="43" fontId="1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4" fillId="0" borderId="0" applyFont="0" applyFill="0" applyBorder="0" applyAlignment="0" applyProtection="0"/>
    <xf numFmtId="0" fontId="4" fillId="0" borderId="0"/>
    <xf numFmtId="0" fontId="4" fillId="0" borderId="0"/>
    <xf numFmtId="0" fontId="4" fillId="0" borderId="0"/>
    <xf numFmtId="177" fontId="4" fillId="0" borderId="0" applyFont="0" applyFill="0" applyBorder="0" applyAlignment="0" applyProtection="0"/>
    <xf numFmtId="0" fontId="4" fillId="0" borderId="0"/>
    <xf numFmtId="0" fontId="4" fillId="0" borderId="0"/>
    <xf numFmtId="0" fontId="4" fillId="0" borderId="0"/>
    <xf numFmtId="43" fontId="14" fillId="0" borderId="0" applyFont="0" applyFill="0" applyBorder="0" applyAlignment="0" applyProtection="0"/>
    <xf numFmtId="0" fontId="4" fillId="0" borderId="0"/>
    <xf numFmtId="180" fontId="4" fillId="0" borderId="0" applyFont="0" applyFill="0" applyBorder="0" applyAlignment="0" applyProtection="0"/>
    <xf numFmtId="9"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180"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164" fontId="14" fillId="0" borderId="0" applyFont="0" applyFill="0" applyBorder="0" applyAlignment="0" applyProtection="0"/>
    <xf numFmtId="177" fontId="4" fillId="0" borderId="0" applyFont="0" applyFill="0" applyBorder="0" applyAlignment="0" applyProtection="0"/>
    <xf numFmtId="0" fontId="4" fillId="0" borderId="0"/>
    <xf numFmtId="0" fontId="4" fillId="0" borderId="0"/>
    <xf numFmtId="0" fontId="4" fillId="0" borderId="0"/>
    <xf numFmtId="177"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177" fontId="4" fillId="0" borderId="0" applyFont="0" applyFill="0" applyBorder="0" applyAlignment="0" applyProtection="0"/>
    <xf numFmtId="0" fontId="4" fillId="0" borderId="0"/>
    <xf numFmtId="0" fontId="4" fillId="0" borderId="0"/>
    <xf numFmtId="0" fontId="4" fillId="0" borderId="0"/>
    <xf numFmtId="177"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0" fillId="0" borderId="0" applyNumberFormat="0" applyFill="0" applyBorder="0" applyAlignment="0" applyProtection="0"/>
    <xf numFmtId="43" fontId="14"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14"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14"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3" fillId="0" borderId="0"/>
    <xf numFmtId="43" fontId="14"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4" fontId="17" fillId="0" borderId="0" applyFont="0" applyFill="0" applyBorder="0" applyAlignment="0" applyProtection="0"/>
    <xf numFmtId="43" fontId="14"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4" fillId="0" borderId="0"/>
    <xf numFmtId="0" fontId="3" fillId="0" borderId="0"/>
    <xf numFmtId="9" fontId="3" fillId="0" borderId="0" applyFont="0" applyFill="0" applyBorder="0" applyAlignment="0" applyProtection="0"/>
    <xf numFmtId="0" fontId="3" fillId="0" borderId="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77" fontId="3" fillId="0" borderId="0" applyFont="0" applyFill="0" applyBorder="0" applyAlignment="0" applyProtection="0"/>
    <xf numFmtId="43" fontId="14"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4" fillId="0" borderId="0" applyFont="0" applyFill="0" applyBorder="0" applyAlignment="0" applyProtection="0"/>
    <xf numFmtId="0" fontId="3" fillId="0" borderId="0"/>
    <xf numFmtId="180"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180"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77" fontId="3" fillId="0" borderId="0" applyFont="0" applyFill="0" applyBorder="0" applyAlignment="0" applyProtection="0"/>
    <xf numFmtId="43" fontId="14"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43" fontId="14" fillId="0" borderId="0" applyFont="0" applyFill="0" applyBorder="0" applyAlignment="0" applyProtection="0"/>
    <xf numFmtId="0" fontId="3" fillId="0" borderId="0"/>
    <xf numFmtId="180"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180"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177" fontId="3" fillId="0" borderId="0" applyFont="0" applyFill="0" applyBorder="0" applyAlignment="0" applyProtection="0"/>
    <xf numFmtId="0" fontId="3" fillId="0" borderId="0"/>
    <xf numFmtId="0" fontId="3" fillId="0" borderId="0"/>
    <xf numFmtId="0" fontId="3" fillId="0" borderId="0"/>
    <xf numFmtId="177"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14"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14"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14"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2" fillId="0" borderId="0"/>
    <xf numFmtId="43" fontId="14"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17" fillId="0" borderId="0" applyFont="0" applyFill="0" applyBorder="0" applyAlignment="0" applyProtection="0"/>
    <xf numFmtId="43" fontId="14"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43" fontId="14"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0" fontId="2" fillId="0" borderId="0"/>
    <xf numFmtId="180"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180"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43" fontId="14"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0" fontId="2" fillId="0" borderId="0"/>
    <xf numFmtId="180"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180"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14"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14"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14"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2" fillId="0" borderId="0"/>
    <xf numFmtId="43" fontId="14"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17" fillId="0" borderId="0" applyFont="0" applyFill="0" applyBorder="0" applyAlignment="0" applyProtection="0"/>
    <xf numFmtId="43" fontId="14"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43" fontId="14"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0" fontId="2" fillId="0" borderId="0"/>
    <xf numFmtId="180"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180"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43" fontId="14"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0" fontId="2" fillId="0" borderId="0"/>
    <xf numFmtId="180"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180"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177" fontId="2" fillId="0" borderId="0" applyFont="0" applyFill="0" applyBorder="0" applyAlignment="0" applyProtection="0"/>
    <xf numFmtId="0" fontId="2" fillId="0" borderId="0"/>
    <xf numFmtId="0" fontId="2" fillId="0" borderId="0"/>
    <xf numFmtId="0" fontId="2" fillId="0" borderId="0"/>
    <xf numFmtId="177"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 fillId="0" borderId="0"/>
    <xf numFmtId="43" fontId="14"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7"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4"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 fillId="0" borderId="0"/>
    <xf numFmtId="43" fontId="14"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7"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 fillId="0" borderId="0"/>
    <xf numFmtId="43" fontId="14"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7"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4"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 fillId="0" borderId="0"/>
    <xf numFmtId="43" fontId="14"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7"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xf numFmtId="0" fontId="1"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cellStyleXfs>
  <cellXfs count="486">
    <xf numFmtId="0" fontId="0" fillId="0" borderId="0" xfId="0"/>
    <xf numFmtId="167" fontId="46" fillId="25" borderId="0" xfId="162" applyFont="1" applyFill="1" applyBorder="1" applyAlignment="1" applyProtection="1">
      <alignment horizontal="center" vertical="center"/>
    </xf>
    <xf numFmtId="10" fontId="46" fillId="25" borderId="0" xfId="186" applyNumberFormat="1" applyFont="1" applyFill="1" applyBorder="1" applyAlignment="1" applyProtection="1">
      <alignment horizontal="center" vertical="center"/>
    </xf>
    <xf numFmtId="10" fontId="47" fillId="25" borderId="0" xfId="186" applyNumberFormat="1" applyFont="1" applyFill="1" applyBorder="1" applyAlignment="1" applyProtection="1">
      <alignment horizontal="center" vertical="center"/>
    </xf>
    <xf numFmtId="10" fontId="46" fillId="0" borderId="0" xfId="186" applyNumberFormat="1" applyFont="1" applyFill="1" applyBorder="1" applyAlignment="1" applyProtection="1">
      <alignment horizontal="center" vertical="center"/>
    </xf>
    <xf numFmtId="10" fontId="47" fillId="26" borderId="23" xfId="186" applyNumberFormat="1" applyFont="1" applyFill="1" applyBorder="1" applyAlignment="1" applyProtection="1">
      <alignment horizontal="center" vertical="center" wrapText="1"/>
    </xf>
    <xf numFmtId="172" fontId="46" fillId="0" borderId="0" xfId="162" applyNumberFormat="1" applyFont="1" applyFill="1" applyProtection="1"/>
    <xf numFmtId="10" fontId="47" fillId="0" borderId="0" xfId="186" applyNumberFormat="1" applyFont="1" applyFill="1" applyBorder="1" applyAlignment="1" applyProtection="1">
      <alignment horizontal="center" vertical="center"/>
    </xf>
    <xf numFmtId="10" fontId="46" fillId="0" borderId="0" xfId="343" applyNumberFormat="1" applyFont="1" applyFill="1" applyBorder="1" applyAlignment="1" applyProtection="1">
      <alignment horizontal="center" vertical="center"/>
    </xf>
    <xf numFmtId="10" fontId="47" fillId="0" borderId="0" xfId="343" applyNumberFormat="1" applyFont="1" applyFill="1" applyBorder="1" applyAlignment="1" applyProtection="1">
      <alignment horizontal="center" vertical="center"/>
    </xf>
    <xf numFmtId="10" fontId="43" fillId="0" borderId="0" xfId="343" applyNumberFormat="1" applyFont="1" applyFill="1" applyBorder="1" applyAlignment="1" applyProtection="1">
      <alignment horizontal="center" vertical="center"/>
    </xf>
    <xf numFmtId="10" fontId="43" fillId="0" borderId="0" xfId="186" applyNumberFormat="1" applyFont="1" applyFill="1" applyBorder="1" applyAlignment="1" applyProtection="1">
      <alignment horizontal="center" vertical="center"/>
    </xf>
    <xf numFmtId="10" fontId="47" fillId="0" borderId="10" xfId="343" applyNumberFormat="1" applyFont="1" applyFill="1" applyBorder="1" applyAlignment="1" applyProtection="1">
      <alignment horizontal="center" vertical="center"/>
    </xf>
    <xf numFmtId="10" fontId="47" fillId="24" borderId="10" xfId="343" applyNumberFormat="1" applyFont="1" applyFill="1" applyBorder="1" applyAlignment="1" applyProtection="1">
      <alignment horizontal="center" vertical="center"/>
    </xf>
    <xf numFmtId="10" fontId="46" fillId="25" borderId="10" xfId="343" applyNumberFormat="1" applyFont="1" applyFill="1" applyBorder="1" applyAlignment="1" applyProtection="1">
      <alignment horizontal="center" vertical="center"/>
    </xf>
    <xf numFmtId="171" fontId="46" fillId="25" borderId="24" xfId="308" applyNumberFormat="1" applyFont="1" applyFill="1" applyBorder="1" applyAlignment="1" applyProtection="1">
      <alignment horizontal="left" vertical="center"/>
    </xf>
    <xf numFmtId="171" fontId="46" fillId="0" borderId="24" xfId="308" applyNumberFormat="1" applyFont="1" applyFill="1" applyBorder="1" applyAlignment="1" applyProtection="1">
      <alignment horizontal="left" vertical="center"/>
    </xf>
    <xf numFmtId="171" fontId="46" fillId="25" borderId="0" xfId="308" applyNumberFormat="1" applyFont="1" applyFill="1" applyBorder="1" applyAlignment="1" applyProtection="1">
      <alignment horizontal="left" vertical="top"/>
    </xf>
    <xf numFmtId="167" fontId="46" fillId="25" borderId="0" xfId="308" applyFont="1" applyFill="1" applyBorder="1" applyAlignment="1" applyProtection="1">
      <alignment horizontal="left" vertical="top"/>
    </xf>
    <xf numFmtId="167" fontId="46" fillId="0" borderId="0" xfId="162" applyFont="1" applyProtection="1"/>
    <xf numFmtId="167" fontId="46" fillId="25" borderId="0" xfId="162" applyFont="1" applyFill="1" applyBorder="1" applyProtection="1"/>
    <xf numFmtId="4" fontId="46" fillId="0" borderId="10" xfId="162" applyNumberFormat="1" applyFont="1" applyFill="1" applyBorder="1" applyAlignment="1" applyProtection="1">
      <alignment horizontal="center" vertical="center"/>
    </xf>
    <xf numFmtId="167" fontId="46" fillId="25" borderId="0" xfId="162" applyFont="1" applyFill="1" applyProtection="1"/>
    <xf numFmtId="9" fontId="46" fillId="0" borderId="0" xfId="343" applyFont="1" applyAlignment="1" applyProtection="1">
      <alignment horizontal="center" vertical="center"/>
    </xf>
    <xf numFmtId="167" fontId="46" fillId="25" borderId="0" xfId="308" applyFont="1" applyFill="1" applyBorder="1" applyAlignment="1" applyProtection="1">
      <alignment horizontal="center" vertical="center"/>
    </xf>
    <xf numFmtId="10" fontId="46" fillId="25" borderId="0" xfId="343" applyNumberFormat="1" applyFont="1" applyFill="1" applyBorder="1" applyAlignment="1" applyProtection="1">
      <alignment horizontal="center"/>
    </xf>
    <xf numFmtId="10" fontId="46" fillId="25" borderId="0" xfId="343" applyNumberFormat="1" applyFont="1" applyFill="1" applyBorder="1" applyAlignment="1" applyProtection="1">
      <alignment horizontal="center" vertical="center"/>
    </xf>
    <xf numFmtId="10" fontId="47" fillId="25" borderId="0" xfId="343" applyNumberFormat="1" applyFont="1" applyFill="1" applyBorder="1" applyAlignment="1" applyProtection="1">
      <alignment horizontal="center" vertical="center"/>
    </xf>
    <xf numFmtId="10" fontId="46" fillId="25" borderId="0" xfId="343" applyNumberFormat="1" applyFont="1" applyFill="1" applyBorder="1" applyAlignment="1" applyProtection="1">
      <alignment vertical="center"/>
    </xf>
    <xf numFmtId="172" fontId="46" fillId="0" borderId="0" xfId="162" applyNumberFormat="1" applyFont="1" applyFill="1" applyAlignment="1" applyProtection="1">
      <alignment vertical="center"/>
    </xf>
    <xf numFmtId="10" fontId="46" fillId="0" borderId="14" xfId="343" applyNumberFormat="1" applyFont="1" applyFill="1" applyBorder="1" applyAlignment="1" applyProtection="1">
      <alignment horizontal="center" vertical="center"/>
    </xf>
    <xf numFmtId="10" fontId="43" fillId="0" borderId="14" xfId="343" applyNumberFormat="1" applyFont="1" applyFill="1" applyBorder="1" applyAlignment="1" applyProtection="1">
      <alignment horizontal="center" vertical="center"/>
    </xf>
    <xf numFmtId="10" fontId="47" fillId="24" borderId="13" xfId="343" applyNumberFormat="1" applyFont="1" applyFill="1" applyBorder="1" applyAlignment="1" applyProtection="1">
      <alignment horizontal="center" vertical="center"/>
    </xf>
    <xf numFmtId="44" fontId="46" fillId="0" borderId="0" xfId="186" applyNumberFormat="1" applyFont="1" applyFill="1" applyProtection="1"/>
    <xf numFmtId="10" fontId="47" fillId="0" borderId="14" xfId="343" applyNumberFormat="1" applyFont="1" applyFill="1" applyBorder="1" applyAlignment="1" applyProtection="1">
      <alignment horizontal="center" vertical="center"/>
    </xf>
    <xf numFmtId="10" fontId="47" fillId="0" borderId="17" xfId="343" applyNumberFormat="1" applyFont="1" applyFill="1" applyBorder="1" applyAlignment="1" applyProtection="1">
      <alignment horizontal="center" vertical="center"/>
    </xf>
    <xf numFmtId="10" fontId="47" fillId="0" borderId="13" xfId="343" applyNumberFormat="1" applyFont="1" applyFill="1" applyBorder="1" applyAlignment="1" applyProtection="1">
      <alignment horizontal="center" vertical="center"/>
    </xf>
    <xf numFmtId="10" fontId="47" fillId="0" borderId="18" xfId="343" applyNumberFormat="1" applyFont="1" applyFill="1" applyBorder="1" applyAlignment="1" applyProtection="1">
      <alignment horizontal="center" vertical="center"/>
    </xf>
    <xf numFmtId="167" fontId="46" fillId="25" borderId="0" xfId="308" applyFont="1" applyFill="1" applyAlignment="1" applyProtection="1">
      <alignment horizontal="left" vertical="center"/>
    </xf>
    <xf numFmtId="10" fontId="46" fillId="25" borderId="0" xfId="343" applyNumberFormat="1" applyFont="1" applyFill="1" applyAlignment="1" applyProtection="1">
      <alignment horizontal="left" vertical="center"/>
    </xf>
    <xf numFmtId="167" fontId="46" fillId="0" borderId="0" xfId="162" applyFont="1" applyFill="1" applyAlignment="1" applyProtection="1">
      <alignment vertical="center"/>
    </xf>
    <xf numFmtId="9" fontId="46" fillId="0" borderId="0" xfId="186" applyFont="1" applyFill="1" applyAlignment="1" applyProtection="1">
      <alignment vertical="center"/>
    </xf>
    <xf numFmtId="10" fontId="46" fillId="0" borderId="17" xfId="343" applyNumberFormat="1" applyFont="1" applyFill="1" applyBorder="1" applyAlignment="1" applyProtection="1">
      <alignment horizontal="center" vertical="center"/>
    </xf>
    <xf numFmtId="4" fontId="46" fillId="0" borderId="0" xfId="414" applyNumberFormat="1" applyFont="1" applyFill="1" applyAlignment="1" applyProtection="1">
      <alignment horizontal="left" vertical="center"/>
    </xf>
    <xf numFmtId="4" fontId="53" fillId="0" borderId="0" xfId="414" applyNumberFormat="1" applyFont="1" applyFill="1" applyAlignment="1" applyProtection="1">
      <alignment horizontal="left" vertical="center"/>
    </xf>
    <xf numFmtId="0" fontId="46" fillId="0" borderId="0" xfId="414" applyNumberFormat="1" applyFont="1" applyFill="1" applyAlignment="1" applyProtection="1">
      <alignment horizontal="left" vertical="center"/>
    </xf>
    <xf numFmtId="167" fontId="46" fillId="25" borderId="0" xfId="308" applyFont="1" applyFill="1" applyBorder="1" applyAlignment="1" applyProtection="1">
      <alignment horizontal="left" vertical="center"/>
    </xf>
    <xf numFmtId="4" fontId="46" fillId="0" borderId="0" xfId="162" applyNumberFormat="1" applyFont="1" applyFill="1" applyBorder="1" applyAlignment="1" applyProtection="1">
      <alignment horizontal="center" vertical="center"/>
    </xf>
    <xf numFmtId="167" fontId="46" fillId="25" borderId="0" xfId="162" applyFont="1" applyFill="1" applyAlignment="1" applyProtection="1">
      <alignment vertical="center"/>
    </xf>
    <xf numFmtId="167" fontId="46" fillId="0" borderId="0" xfId="162" applyFont="1" applyAlignment="1" applyProtection="1">
      <alignment vertical="center"/>
    </xf>
    <xf numFmtId="167" fontId="46" fillId="0" borderId="0" xfId="162" applyFont="1" applyFill="1" applyProtection="1"/>
    <xf numFmtId="49" fontId="47" fillId="26" borderId="23" xfId="186" applyNumberFormat="1" applyFont="1" applyFill="1" applyBorder="1" applyAlignment="1" applyProtection="1">
      <alignment horizontal="center" vertical="center" wrapText="1"/>
    </xf>
    <xf numFmtId="1" fontId="44" fillId="26" borderId="23" xfId="186" applyNumberFormat="1" applyFont="1" applyFill="1" applyBorder="1" applyAlignment="1" applyProtection="1">
      <alignment horizontal="center" vertical="center" wrapText="1"/>
    </xf>
    <xf numFmtId="185" fontId="46" fillId="0" borderId="0" xfId="162" applyNumberFormat="1" applyFont="1" applyAlignment="1" applyProtection="1">
      <alignment vertical="center"/>
    </xf>
    <xf numFmtId="10" fontId="44" fillId="26" borderId="23" xfId="186" applyNumberFormat="1" applyFont="1" applyFill="1" applyBorder="1" applyAlignment="1" applyProtection="1">
      <alignment horizontal="center" vertical="center" wrapText="1"/>
    </xf>
    <xf numFmtId="185" fontId="46" fillId="0" borderId="0" xfId="162" applyNumberFormat="1" applyFont="1" applyProtection="1"/>
    <xf numFmtId="0" fontId="43" fillId="0" borderId="0" xfId="0" applyFont="1"/>
    <xf numFmtId="0" fontId="43" fillId="0" borderId="0" xfId="0" applyFont="1" applyAlignment="1">
      <alignment horizontal="center" vertical="center"/>
    </xf>
    <xf numFmtId="0" fontId="60" fillId="0" borderId="0" xfId="0" applyFont="1" applyAlignment="1">
      <alignment horizontal="center" vertical="center" wrapText="1"/>
    </xf>
    <xf numFmtId="0" fontId="44" fillId="0" borderId="0" xfId="0" applyFont="1" applyAlignment="1">
      <alignment horizontal="center" vertical="center"/>
    </xf>
    <xf numFmtId="0" fontId="64" fillId="0" borderId="0" xfId="0" applyFont="1" applyAlignment="1">
      <alignment horizontal="center" vertical="center"/>
    </xf>
    <xf numFmtId="0" fontId="43" fillId="0" borderId="0" xfId="0" applyFont="1" applyAlignment="1">
      <alignment vertical="center"/>
    </xf>
    <xf numFmtId="0" fontId="43" fillId="0" borderId="0" xfId="0" applyFont="1" applyAlignment="1">
      <alignment horizontal="justify" vertical="center"/>
    </xf>
    <xf numFmtId="0" fontId="43" fillId="25" borderId="0" xfId="0" applyFont="1" applyFill="1" applyAlignment="1">
      <alignment horizontal="justify" vertical="center"/>
    </xf>
    <xf numFmtId="0" fontId="43" fillId="0" borderId="0" xfId="0" applyFont="1" applyAlignment="1">
      <alignment horizontal="left"/>
    </xf>
    <xf numFmtId="0" fontId="44" fillId="0" borderId="0" xfId="0" applyFont="1"/>
    <xf numFmtId="0" fontId="46" fillId="0" borderId="0" xfId="0" applyFont="1" applyAlignment="1">
      <alignment horizontal="center"/>
    </xf>
    <xf numFmtId="0" fontId="46" fillId="0" borderId="0" xfId="0" applyFont="1"/>
    <xf numFmtId="0" fontId="46" fillId="0" borderId="0" xfId="0" applyFont="1" applyAlignment="1">
      <alignment vertical="center"/>
    </xf>
    <xf numFmtId="14" fontId="47" fillId="0" borderId="0" xfId="0" applyNumberFormat="1" applyFont="1" applyAlignment="1">
      <alignment horizontal="center" vertical="center"/>
    </xf>
    <xf numFmtId="14" fontId="47" fillId="0" borderId="0" xfId="177" applyNumberFormat="1" applyFont="1" applyAlignment="1">
      <alignment horizontal="center" vertical="center"/>
    </xf>
    <xf numFmtId="14" fontId="47" fillId="0" borderId="10" xfId="177" applyNumberFormat="1" applyFont="1" applyBorder="1" applyAlignment="1">
      <alignment horizontal="center" vertical="center"/>
    </xf>
    <xf numFmtId="0" fontId="47" fillId="26" borderId="12" xfId="0" applyFont="1" applyFill="1" applyBorder="1" applyAlignment="1">
      <alignment horizontal="center" vertical="center" wrapText="1"/>
    </xf>
    <xf numFmtId="0" fontId="44" fillId="26" borderId="12" xfId="0" applyFont="1" applyFill="1" applyBorder="1" applyAlignment="1">
      <alignment horizontal="center" vertical="center" wrapText="1"/>
    </xf>
    <xf numFmtId="0" fontId="46" fillId="0" borderId="0" xfId="0" applyFont="1" applyAlignment="1">
      <alignment horizontal="center" vertical="center"/>
    </xf>
    <xf numFmtId="0" fontId="46" fillId="0" borderId="15" xfId="0" applyFont="1" applyBorder="1" applyAlignment="1">
      <alignment horizontal="left"/>
    </xf>
    <xf numFmtId="0" fontId="46" fillId="0" borderId="16" xfId="0" applyFont="1" applyBorder="1" applyAlignment="1">
      <alignment horizontal="left"/>
    </xf>
    <xf numFmtId="0" fontId="46" fillId="0" borderId="16" xfId="0" applyFont="1" applyBorder="1"/>
    <xf numFmtId="0" fontId="46" fillId="0" borderId="20" xfId="0" applyFont="1" applyBorder="1"/>
    <xf numFmtId="2" fontId="46" fillId="0" borderId="0" xfId="0" applyNumberFormat="1" applyFont="1" applyAlignment="1">
      <alignment vertical="center"/>
    </xf>
    <xf numFmtId="0" fontId="48" fillId="0" borderId="14" xfId="0" applyFont="1" applyBorder="1" applyAlignment="1">
      <alignment vertical="center"/>
    </xf>
    <xf numFmtId="0" fontId="46" fillId="0" borderId="0" xfId="0" applyFont="1" applyAlignment="1">
      <alignment horizontal="right"/>
    </xf>
    <xf numFmtId="0" fontId="46" fillId="25" borderId="0" xfId="0" applyFont="1" applyFill="1"/>
    <xf numFmtId="3" fontId="46" fillId="25" borderId="0" xfId="0" applyNumberFormat="1" applyFont="1" applyFill="1" applyAlignment="1">
      <alignment horizontal="right"/>
    </xf>
    <xf numFmtId="0" fontId="46" fillId="0" borderId="17" xfId="0" applyFont="1" applyBorder="1"/>
    <xf numFmtId="0" fontId="47" fillId="0" borderId="14" xfId="0" applyFont="1" applyBorder="1" applyAlignment="1">
      <alignment horizontal="left" vertical="center"/>
    </xf>
    <xf numFmtId="0" fontId="43" fillId="25" borderId="0" xfId="0" applyFont="1" applyFill="1" applyAlignment="1">
      <alignment horizontal="left" vertical="center" wrapText="1"/>
    </xf>
    <xf numFmtId="4" fontId="46" fillId="25" borderId="0" xfId="0" applyNumberFormat="1" applyFont="1" applyFill="1" applyAlignment="1">
      <alignment horizontal="center" vertical="center"/>
    </xf>
    <xf numFmtId="14" fontId="46" fillId="25" borderId="0" xfId="0" applyNumberFormat="1" applyFont="1" applyFill="1" applyAlignment="1">
      <alignment horizontal="center" vertical="center"/>
    </xf>
    <xf numFmtId="49" fontId="46" fillId="25" borderId="0" xfId="0" applyNumberFormat="1" applyFont="1" applyFill="1" applyAlignment="1">
      <alignment horizontal="center" vertical="center"/>
    </xf>
    <xf numFmtId="14" fontId="46" fillId="25" borderId="0" xfId="0" applyNumberFormat="1" applyFont="1" applyFill="1" applyAlignment="1">
      <alignment horizontal="center" vertical="center" wrapText="1"/>
    </xf>
    <xf numFmtId="14" fontId="43" fillId="25" borderId="0" xfId="0" applyNumberFormat="1" applyFont="1" applyFill="1" applyAlignment="1">
      <alignment horizontal="center" vertical="center"/>
    </xf>
    <xf numFmtId="14" fontId="46" fillId="0" borderId="17" xfId="0" applyNumberFormat="1" applyFont="1" applyBorder="1" applyAlignment="1">
      <alignment horizontal="center" vertical="center"/>
    </xf>
    <xf numFmtId="2" fontId="46" fillId="25" borderId="0" xfId="0" applyNumberFormat="1" applyFont="1" applyFill="1" applyAlignment="1">
      <alignment vertical="center"/>
    </xf>
    <xf numFmtId="4" fontId="46" fillId="25" borderId="0" xfId="0" applyNumberFormat="1" applyFont="1" applyFill="1" applyAlignment="1">
      <alignment vertical="center"/>
    </xf>
    <xf numFmtId="0" fontId="46" fillId="25" borderId="0" xfId="0" applyFont="1" applyFill="1" applyAlignment="1">
      <alignment vertical="center"/>
    </xf>
    <xf numFmtId="14" fontId="43" fillId="0" borderId="0" xfId="0" applyNumberFormat="1" applyFont="1" applyAlignment="1">
      <alignment horizontal="center" vertical="center"/>
    </xf>
    <xf numFmtId="14" fontId="46" fillId="0" borderId="17" xfId="0" applyNumberFormat="1" applyFont="1" applyBorder="1" applyAlignment="1">
      <alignment horizontal="center" vertical="center" wrapText="1"/>
    </xf>
    <xf numFmtId="0" fontId="46" fillId="25" borderId="0" xfId="0" applyFont="1" applyFill="1" applyAlignment="1">
      <alignment horizontal="center" vertical="center"/>
    </xf>
    <xf numFmtId="0" fontId="43" fillId="25" borderId="0" xfId="0" applyFont="1" applyFill="1" applyAlignment="1">
      <alignment horizontal="center" vertical="center"/>
    </xf>
    <xf numFmtId="0" fontId="44" fillId="25" borderId="14" xfId="0" applyFont="1" applyFill="1" applyBorder="1" applyAlignment="1">
      <alignment horizontal="left" vertical="center"/>
    </xf>
    <xf numFmtId="0" fontId="43" fillId="25" borderId="0" xfId="176" applyFont="1" applyFill="1" applyAlignment="1">
      <alignment horizontal="left" vertical="center" wrapText="1"/>
    </xf>
    <xf numFmtId="4" fontId="43" fillId="0" borderId="0" xfId="0" applyNumberFormat="1" applyFont="1" applyAlignment="1">
      <alignment horizontal="center" vertical="center"/>
    </xf>
    <xf numFmtId="14" fontId="43" fillId="0" borderId="0" xfId="0" applyNumberFormat="1" applyFont="1" applyAlignment="1">
      <alignment horizontal="center" vertical="center" wrapText="1"/>
    </xf>
    <xf numFmtId="14" fontId="43" fillId="25" borderId="0" xfId="0" applyNumberFormat="1" applyFont="1" applyFill="1" applyAlignment="1">
      <alignment horizontal="center" vertical="center" wrapText="1"/>
    </xf>
    <xf numFmtId="14" fontId="43" fillId="25" borderId="17" xfId="0" applyNumberFormat="1" applyFont="1" applyFill="1" applyBorder="1" applyAlignment="1">
      <alignment horizontal="center" vertical="center" wrapText="1"/>
    </xf>
    <xf numFmtId="0" fontId="44" fillId="25" borderId="0" xfId="0" applyFont="1" applyFill="1" applyAlignment="1">
      <alignment horizontal="left" vertical="center" wrapText="1"/>
    </xf>
    <xf numFmtId="0" fontId="47" fillId="0" borderId="0" xfId="0" applyFont="1" applyAlignment="1">
      <alignment horizontal="center" vertical="center"/>
    </xf>
    <xf numFmtId="0" fontId="47" fillId="0" borderId="0" xfId="0" applyFont="1" applyAlignment="1">
      <alignment vertical="center"/>
    </xf>
    <xf numFmtId="4" fontId="47" fillId="25" borderId="0" xfId="0" applyNumberFormat="1" applyFont="1" applyFill="1" applyAlignment="1">
      <alignment horizontal="center" vertical="center"/>
    </xf>
    <xf numFmtId="168" fontId="46" fillId="25" borderId="0" xfId="0" applyNumberFormat="1" applyFont="1" applyFill="1" applyAlignment="1">
      <alignment horizontal="center" vertical="center"/>
    </xf>
    <xf numFmtId="0" fontId="47" fillId="0" borderId="0" xfId="0" applyFont="1"/>
    <xf numFmtId="168" fontId="47" fillId="25" borderId="0" xfId="0" applyNumberFormat="1" applyFont="1" applyFill="1" applyAlignment="1">
      <alignment horizontal="center" vertical="center"/>
    </xf>
    <xf numFmtId="0" fontId="48" fillId="0" borderId="14" xfId="0" applyFont="1" applyBorder="1" applyAlignment="1">
      <alignment horizontal="left" vertical="center"/>
    </xf>
    <xf numFmtId="0" fontId="46" fillId="0" borderId="17" xfId="0" applyFont="1" applyBorder="1" applyAlignment="1">
      <alignment horizontal="center" vertical="center"/>
    </xf>
    <xf numFmtId="0" fontId="47" fillId="0" borderId="14" xfId="0" applyFont="1" applyBorder="1" applyAlignment="1">
      <alignment horizontal="left" vertical="center" wrapText="1"/>
    </xf>
    <xf numFmtId="0" fontId="43" fillId="25" borderId="0" xfId="0" applyFont="1" applyFill="1" applyAlignment="1">
      <alignment horizontal="left" vertical="center"/>
    </xf>
    <xf numFmtId="14" fontId="46" fillId="25" borderId="0" xfId="177" applyNumberFormat="1" applyFont="1" applyFill="1" applyAlignment="1">
      <alignment horizontal="center" vertical="center"/>
    </xf>
    <xf numFmtId="14" fontId="46" fillId="0" borderId="0" xfId="0" applyNumberFormat="1" applyFont="1" applyAlignment="1">
      <alignment horizontal="center" vertical="center"/>
    </xf>
    <xf numFmtId="0" fontId="47" fillId="25" borderId="14" xfId="0" applyFont="1" applyFill="1" applyBorder="1" applyAlignment="1">
      <alignment horizontal="left" vertical="center" wrapText="1"/>
    </xf>
    <xf numFmtId="0" fontId="43" fillId="25" borderId="0" xfId="0" applyFont="1" applyFill="1" applyAlignment="1">
      <alignment horizontal="justify" vertical="center" wrapText="1"/>
    </xf>
    <xf numFmtId="168" fontId="46" fillId="25" borderId="0" xfId="177" applyNumberFormat="1" applyFont="1" applyFill="1" applyAlignment="1">
      <alignment horizontal="center" vertical="center"/>
    </xf>
    <xf numFmtId="3" fontId="46" fillId="0" borderId="0" xfId="0" applyNumberFormat="1" applyFont="1" applyAlignment="1">
      <alignment horizontal="center" vertical="center"/>
    </xf>
    <xf numFmtId="4" fontId="46" fillId="0" borderId="0" xfId="0" applyNumberFormat="1" applyFont="1" applyAlignment="1">
      <alignment horizontal="center" vertical="center"/>
    </xf>
    <xf numFmtId="14" fontId="46" fillId="0" borderId="0" xfId="0" applyNumberFormat="1" applyFont="1" applyAlignment="1">
      <alignment horizontal="center" vertical="center" wrapText="1"/>
    </xf>
    <xf numFmtId="0" fontId="47" fillId="25" borderId="0" xfId="0" applyFont="1" applyFill="1" applyAlignment="1">
      <alignment horizontal="center" vertical="center"/>
    </xf>
    <xf numFmtId="3" fontId="47" fillId="25" borderId="0" xfId="0" applyNumberFormat="1" applyFont="1" applyFill="1" applyAlignment="1">
      <alignment horizontal="center" vertical="center"/>
    </xf>
    <xf numFmtId="3" fontId="46" fillId="25" borderId="0" xfId="0" applyNumberFormat="1" applyFont="1" applyFill="1" applyAlignment="1">
      <alignment horizontal="center" vertical="center"/>
    </xf>
    <xf numFmtId="0" fontId="47" fillId="0" borderId="17" xfId="0" applyFont="1" applyBorder="1" applyAlignment="1">
      <alignment horizontal="center" vertical="center"/>
    </xf>
    <xf numFmtId="2" fontId="47" fillId="0" borderId="0" xfId="0" applyNumberFormat="1" applyFont="1" applyAlignment="1">
      <alignment vertical="center"/>
    </xf>
    <xf numFmtId="0" fontId="46" fillId="0" borderId="14" xfId="0" applyFont="1" applyBorder="1" applyAlignment="1">
      <alignment horizontal="left" vertical="center"/>
    </xf>
    <xf numFmtId="0" fontId="51" fillId="25" borderId="0" xfId="0" applyFont="1" applyFill="1" applyAlignment="1">
      <alignment vertical="center" wrapText="1"/>
    </xf>
    <xf numFmtId="0" fontId="44" fillId="25" borderId="14" xfId="0" applyFont="1" applyFill="1" applyBorder="1" applyAlignment="1">
      <alignment horizontal="left" vertical="center" wrapText="1"/>
    </xf>
    <xf numFmtId="0" fontId="51" fillId="25" borderId="0" xfId="0" applyFont="1" applyFill="1" applyAlignment="1">
      <alignment horizontal="left" vertical="center" wrapText="1"/>
    </xf>
    <xf numFmtId="0" fontId="61" fillId="0" borderId="0" xfId="0" applyFont="1" applyAlignment="1">
      <alignment horizontal="center" vertical="center" wrapText="1"/>
    </xf>
    <xf numFmtId="4" fontId="43" fillId="0" borderId="0" xfId="0" applyNumberFormat="1" applyFont="1" applyAlignment="1">
      <alignment horizontal="center" vertical="center" wrapText="1"/>
    </xf>
    <xf numFmtId="14" fontId="46" fillId="25" borderId="17" xfId="0" applyNumberFormat="1" applyFont="1" applyFill="1" applyBorder="1" applyAlignment="1">
      <alignment horizontal="center" vertical="center"/>
    </xf>
    <xf numFmtId="0" fontId="43" fillId="25" borderId="0" xfId="0" applyFont="1" applyFill="1" applyAlignment="1">
      <alignment vertical="center"/>
    </xf>
    <xf numFmtId="0" fontId="43" fillId="25" borderId="0" xfId="0" applyFont="1" applyFill="1" applyAlignment="1">
      <alignment vertical="center" wrapText="1"/>
    </xf>
    <xf numFmtId="0" fontId="46" fillId="0" borderId="0" xfId="0" applyFont="1" applyAlignment="1">
      <alignment vertical="center" wrapText="1"/>
    </xf>
    <xf numFmtId="0" fontId="47" fillId="0" borderId="0" xfId="0" applyFont="1" applyAlignment="1">
      <alignment horizontal="left"/>
    </xf>
    <xf numFmtId="3" fontId="47" fillId="0" borderId="0" xfId="0" applyNumberFormat="1" applyFont="1" applyAlignment="1">
      <alignment vertical="center"/>
    </xf>
    <xf numFmtId="0" fontId="47" fillId="0" borderId="13" xfId="0" applyFont="1" applyBorder="1" applyAlignment="1">
      <alignment horizontal="left"/>
    </xf>
    <xf numFmtId="0" fontId="47" fillId="0" borderId="10" xfId="0" applyFont="1" applyBorder="1" applyAlignment="1">
      <alignment horizontal="left"/>
    </xf>
    <xf numFmtId="0" fontId="47" fillId="0" borderId="10" xfId="0" applyFont="1" applyBorder="1" applyAlignment="1">
      <alignment horizontal="center" vertical="center"/>
    </xf>
    <xf numFmtId="3" fontId="47" fillId="0" borderId="10" xfId="0" applyNumberFormat="1" applyFont="1" applyBorder="1" applyAlignment="1">
      <alignment horizontal="center" vertical="center"/>
    </xf>
    <xf numFmtId="0" fontId="47" fillId="0" borderId="18" xfId="0" applyFont="1" applyBorder="1" applyAlignment="1">
      <alignment horizontal="center" vertical="center"/>
    </xf>
    <xf numFmtId="0" fontId="47" fillId="0" borderId="0" xfId="0" applyFont="1" applyAlignment="1">
      <alignment horizontal="left" vertical="center"/>
    </xf>
    <xf numFmtId="0" fontId="46" fillId="0" borderId="0" xfId="0" applyFont="1" applyAlignment="1">
      <alignment horizontal="left" vertical="center"/>
    </xf>
    <xf numFmtId="0" fontId="48" fillId="25" borderId="0" xfId="0" applyFont="1" applyFill="1" applyAlignment="1">
      <alignment horizontal="left" vertical="center"/>
    </xf>
    <xf numFmtId="0" fontId="46" fillId="25" borderId="0" xfId="0" applyFont="1" applyFill="1" applyAlignment="1">
      <alignment horizontal="left" vertical="center"/>
    </xf>
    <xf numFmtId="0" fontId="48" fillId="0" borderId="0" xfId="0" applyFont="1" applyAlignment="1">
      <alignment horizontal="left"/>
    </xf>
    <xf numFmtId="0" fontId="47" fillId="25" borderId="0" xfId="0" applyFont="1" applyFill="1" applyAlignment="1">
      <alignment horizontal="left" vertical="center"/>
    </xf>
    <xf numFmtId="0" fontId="46" fillId="25" borderId="0" xfId="0" applyFont="1" applyFill="1" applyAlignment="1">
      <alignment horizontal="left" vertical="center" wrapText="1"/>
    </xf>
    <xf numFmtId="0" fontId="51" fillId="25" borderId="0" xfId="0" applyFont="1" applyFill="1" applyAlignment="1">
      <alignment vertical="center"/>
    </xf>
    <xf numFmtId="0" fontId="52" fillId="25" borderId="0" xfId="0" applyFont="1" applyFill="1" applyAlignment="1">
      <alignment horizontal="left" vertical="center"/>
    </xf>
    <xf numFmtId="0" fontId="51" fillId="0" borderId="0" xfId="0" applyFont="1" applyAlignment="1">
      <alignment horizontal="left" vertical="center" wrapText="1"/>
    </xf>
    <xf numFmtId="0" fontId="46" fillId="0" borderId="0" xfId="0" applyFont="1" applyAlignment="1">
      <alignment horizontal="left"/>
    </xf>
    <xf numFmtId="0" fontId="51" fillId="0" borderId="0" xfId="0" applyFont="1" applyAlignment="1">
      <alignment horizontal="left" vertical="center"/>
    </xf>
    <xf numFmtId="0" fontId="53" fillId="25" borderId="0" xfId="0" applyFont="1" applyFill="1" applyAlignment="1">
      <alignment horizontal="left" vertical="center"/>
    </xf>
    <xf numFmtId="0" fontId="63" fillId="25" borderId="0" xfId="0" applyFont="1" applyFill="1" applyAlignment="1">
      <alignment horizontal="left" vertical="center"/>
    </xf>
    <xf numFmtId="0" fontId="53" fillId="0" borderId="0" xfId="0" applyFont="1" applyAlignment="1">
      <alignment horizontal="left"/>
    </xf>
    <xf numFmtId="0" fontId="53" fillId="0" borderId="0" xfId="0" applyFont="1"/>
    <xf numFmtId="0" fontId="47" fillId="25" borderId="0" xfId="0" applyFont="1" applyFill="1" applyAlignment="1">
      <alignment horizontal="center" vertical="center" wrapText="1"/>
    </xf>
    <xf numFmtId="0" fontId="55" fillId="25" borderId="0" xfId="0" applyFont="1" applyFill="1" applyAlignment="1">
      <alignment horizontal="center" vertical="center" wrapText="1"/>
    </xf>
    <xf numFmtId="0" fontId="48" fillId="25" borderId="0" xfId="0" applyFont="1" applyFill="1" applyAlignment="1">
      <alignment vertical="center"/>
    </xf>
    <xf numFmtId="0" fontId="46" fillId="25" borderId="0" xfId="0" applyFont="1" applyFill="1" applyAlignment="1">
      <alignment horizontal="right"/>
    </xf>
    <xf numFmtId="0" fontId="47" fillId="25" borderId="0" xfId="0" applyFont="1" applyFill="1" applyAlignment="1">
      <alignment horizontal="left" vertical="center" wrapText="1"/>
    </xf>
    <xf numFmtId="0" fontId="46" fillId="25" borderId="0" xfId="0" applyFont="1" applyFill="1" applyAlignment="1">
      <alignment horizontal="justify" vertical="center" wrapText="1"/>
    </xf>
    <xf numFmtId="0" fontId="46" fillId="25" borderId="0" xfId="0" applyFont="1" applyFill="1" applyAlignment="1">
      <alignment vertical="center" wrapText="1"/>
    </xf>
    <xf numFmtId="168" fontId="46" fillId="25" borderId="0" xfId="0" applyNumberFormat="1" applyFont="1" applyFill="1" applyAlignment="1">
      <alignment horizontal="center" vertical="center" wrapText="1"/>
    </xf>
    <xf numFmtId="0" fontId="47" fillId="25" borderId="0" xfId="0" applyFont="1" applyFill="1" applyAlignment="1">
      <alignment horizontal="left"/>
    </xf>
    <xf numFmtId="0" fontId="46" fillId="25" borderId="0" xfId="0" applyFont="1" applyFill="1" applyAlignment="1">
      <alignment horizontal="left"/>
    </xf>
    <xf numFmtId="2" fontId="46" fillId="25" borderId="0" xfId="0" applyNumberFormat="1" applyFont="1" applyFill="1" applyAlignment="1">
      <alignment horizontal="center" vertical="center"/>
    </xf>
    <xf numFmtId="0" fontId="46" fillId="0" borderId="0" xfId="0" applyFont="1" applyAlignment="1">
      <alignment horizontal="left" vertical="center" wrapText="1"/>
    </xf>
    <xf numFmtId="0" fontId="46" fillId="0" borderId="0" xfId="0" applyFont="1" applyAlignment="1">
      <alignment horizontal="center" vertical="center" wrapText="1"/>
    </xf>
    <xf numFmtId="0" fontId="44" fillId="25" borderId="0" xfId="0" applyFont="1" applyFill="1" applyAlignment="1">
      <alignment horizontal="left" vertical="center"/>
    </xf>
    <xf numFmtId="0" fontId="47" fillId="0" borderId="0" xfId="0" applyFont="1" applyAlignment="1">
      <alignment horizontal="left" vertical="center" wrapText="1"/>
    </xf>
    <xf numFmtId="0" fontId="48" fillId="0" borderId="0" xfId="0" applyFont="1" applyAlignment="1">
      <alignment horizontal="left" vertical="center"/>
    </xf>
    <xf numFmtId="0" fontId="47" fillId="0" borderId="0" xfId="0" applyFont="1" applyAlignment="1">
      <alignment horizontal="left" vertical="top" wrapText="1"/>
    </xf>
    <xf numFmtId="0" fontId="46" fillId="0" borderId="0" xfId="176" applyFont="1" applyAlignment="1">
      <alignment horizontal="left" vertical="center" wrapText="1"/>
    </xf>
    <xf numFmtId="0" fontId="46" fillId="0" borderId="0" xfId="0" applyFont="1" applyAlignment="1">
      <alignment horizontal="justify" vertical="center" wrapText="1"/>
    </xf>
    <xf numFmtId="0" fontId="46" fillId="0" borderId="0" xfId="0" applyFont="1" applyAlignment="1">
      <alignment wrapText="1"/>
    </xf>
    <xf numFmtId="0" fontId="46" fillId="0" borderId="0" xfId="0" applyFont="1" applyAlignment="1">
      <alignment horizontal="left" wrapText="1"/>
    </xf>
    <xf numFmtId="49" fontId="47" fillId="0" borderId="14" xfId="0" applyNumberFormat="1" applyFont="1" applyBorder="1" applyAlignment="1">
      <alignment horizontal="left" vertical="center"/>
    </xf>
    <xf numFmtId="0" fontId="51" fillId="0" borderId="0" xfId="0" applyFont="1" applyAlignment="1">
      <alignment vertical="center" wrapText="1"/>
    </xf>
    <xf numFmtId="4" fontId="46" fillId="0" borderId="0" xfId="0" applyNumberFormat="1" applyFont="1"/>
    <xf numFmtId="4" fontId="43" fillId="0" borderId="0" xfId="0" applyNumberFormat="1" applyFont="1"/>
    <xf numFmtId="14" fontId="47" fillId="0" borderId="10" xfId="0" applyNumberFormat="1" applyFont="1" applyBorder="1" applyAlignment="1">
      <alignment horizontal="center" vertical="center"/>
    </xf>
    <xf numFmtId="0" fontId="47" fillId="26" borderId="22" xfId="0" applyFont="1" applyFill="1" applyBorder="1" applyAlignment="1">
      <alignment horizontal="center" vertical="center" wrapText="1"/>
    </xf>
    <xf numFmtId="0" fontId="47" fillId="26" borderId="21" xfId="0" applyFont="1" applyFill="1" applyBorder="1" applyAlignment="1">
      <alignment horizontal="center" vertical="center" wrapText="1"/>
    </xf>
    <xf numFmtId="0" fontId="47" fillId="26" borderId="25" xfId="0" applyFont="1" applyFill="1" applyBorder="1" applyAlignment="1">
      <alignment horizontal="center" vertical="center" wrapText="1"/>
    </xf>
    <xf numFmtId="0" fontId="47" fillId="26" borderId="11" xfId="0" applyFont="1" applyFill="1" applyBorder="1" applyAlignment="1">
      <alignment horizontal="center" vertical="center" wrapText="1"/>
    </xf>
    <xf numFmtId="0" fontId="47" fillId="25" borderId="17" xfId="0" applyFont="1" applyFill="1" applyBorder="1" applyAlignment="1">
      <alignment horizontal="center" vertical="center" wrapText="1"/>
    </xf>
    <xf numFmtId="4" fontId="46" fillId="0" borderId="17" xfId="0" applyNumberFormat="1" applyFont="1" applyBorder="1" applyAlignment="1">
      <alignment horizontal="center" vertical="center"/>
    </xf>
    <xf numFmtId="4" fontId="46" fillId="0" borderId="0" xfId="0" applyNumberFormat="1" applyFont="1" applyAlignment="1">
      <alignment vertical="center"/>
    </xf>
    <xf numFmtId="10" fontId="46" fillId="0" borderId="0" xfId="0" applyNumberFormat="1" applyFont="1"/>
    <xf numFmtId="4" fontId="43" fillId="25" borderId="0" xfId="0" applyNumberFormat="1" applyFont="1" applyFill="1" applyAlignment="1">
      <alignment horizontal="center" vertical="center"/>
    </xf>
    <xf numFmtId="3" fontId="46" fillId="0" borderId="0" xfId="0" applyNumberFormat="1" applyFont="1" applyAlignment="1">
      <alignment horizontal="center" vertical="center" wrapText="1"/>
    </xf>
    <xf numFmtId="181" fontId="46" fillId="25" borderId="0" xfId="0" applyNumberFormat="1" applyFont="1" applyFill="1" applyAlignment="1">
      <alignment horizontal="center" vertical="center"/>
    </xf>
    <xf numFmtId="3" fontId="46" fillId="25" borderId="0" xfId="0" applyNumberFormat="1" applyFont="1" applyFill="1" applyAlignment="1">
      <alignment horizontal="center" vertical="center" wrapText="1"/>
    </xf>
    <xf numFmtId="4" fontId="47" fillId="0" borderId="0" xfId="0" applyNumberFormat="1" applyFont="1" applyAlignment="1">
      <alignment horizontal="center" vertical="center"/>
    </xf>
    <xf numFmtId="3" fontId="47" fillId="0" borderId="0" xfId="0" applyNumberFormat="1" applyFont="1" applyAlignment="1">
      <alignment horizontal="center" vertical="center"/>
    </xf>
    <xf numFmtId="10" fontId="47" fillId="0" borderId="0" xfId="0" applyNumberFormat="1" applyFont="1" applyAlignment="1">
      <alignment horizontal="center" vertical="center"/>
    </xf>
    <xf numFmtId="4" fontId="44" fillId="0" borderId="0" xfId="0" applyNumberFormat="1" applyFont="1" applyAlignment="1">
      <alignment horizontal="center" vertical="center"/>
    </xf>
    <xf numFmtId="4" fontId="47" fillId="0" borderId="17" xfId="0" applyNumberFormat="1" applyFont="1" applyBorder="1" applyAlignment="1">
      <alignment horizontal="center" vertical="center"/>
    </xf>
    <xf numFmtId="0" fontId="47" fillId="0" borderId="0" xfId="0" applyFont="1" applyAlignment="1">
      <alignment horizontal="left" wrapText="1"/>
    </xf>
    <xf numFmtId="3" fontId="47" fillId="0" borderId="17" xfId="0" applyNumberFormat="1" applyFont="1" applyBorder="1" applyAlignment="1">
      <alignment horizontal="center" vertical="center"/>
    </xf>
    <xf numFmtId="0" fontId="47" fillId="0" borderId="10" xfId="0" applyFont="1" applyBorder="1" applyAlignment="1">
      <alignment horizontal="left" wrapText="1"/>
    </xf>
    <xf numFmtId="0" fontId="46" fillId="0" borderId="10" xfId="0" applyFont="1" applyBorder="1" applyAlignment="1">
      <alignment horizontal="center" vertical="center"/>
    </xf>
    <xf numFmtId="4" fontId="46" fillId="0" borderId="10" xfId="0" applyNumberFormat="1" applyFont="1" applyBorder="1" applyAlignment="1">
      <alignment horizontal="center" vertical="center"/>
    </xf>
    <xf numFmtId="10" fontId="46" fillId="0" borderId="10" xfId="0" applyNumberFormat="1" applyFont="1" applyBorder="1" applyAlignment="1">
      <alignment horizontal="center" vertical="center"/>
    </xf>
    <xf numFmtId="1" fontId="46" fillId="0" borderId="10" xfId="0" applyNumberFormat="1" applyFont="1" applyBorder="1" applyAlignment="1">
      <alignment horizontal="center" vertical="center"/>
    </xf>
    <xf numFmtId="3" fontId="46" fillId="0" borderId="10" xfId="0" applyNumberFormat="1" applyFont="1" applyBorder="1" applyAlignment="1">
      <alignment horizontal="center" vertical="center"/>
    </xf>
    <xf numFmtId="1" fontId="46" fillId="0" borderId="18" xfId="0" applyNumberFormat="1" applyFont="1" applyBorder="1" applyAlignment="1">
      <alignment horizontal="center" vertical="center"/>
    </xf>
    <xf numFmtId="0" fontId="47" fillId="0" borderId="0" xfId="0" applyFont="1" applyAlignment="1">
      <alignment horizontal="center"/>
    </xf>
    <xf numFmtId="4" fontId="46" fillId="0" borderId="0" xfId="0" applyNumberFormat="1" applyFont="1" applyAlignment="1">
      <alignment horizontal="left"/>
    </xf>
    <xf numFmtId="4" fontId="46" fillId="0" borderId="0" xfId="0" applyNumberFormat="1" applyFont="1" applyAlignment="1">
      <alignment horizontal="left" vertical="center"/>
    </xf>
    <xf numFmtId="0" fontId="52" fillId="25" borderId="0" xfId="0" applyFont="1" applyFill="1" applyAlignment="1">
      <alignment vertical="center"/>
    </xf>
    <xf numFmtId="0" fontId="47" fillId="25" borderId="0" xfId="0" applyFont="1" applyFill="1" applyAlignment="1">
      <alignment vertical="center"/>
    </xf>
    <xf numFmtId="0" fontId="47" fillId="25" borderId="0" xfId="0" applyFont="1" applyFill="1" applyAlignment="1">
      <alignment vertical="center" wrapText="1"/>
    </xf>
    <xf numFmtId="0" fontId="51" fillId="25" borderId="0" xfId="0" applyFont="1" applyFill="1" applyAlignment="1">
      <alignment horizontal="left" vertical="center"/>
    </xf>
    <xf numFmtId="0" fontId="56" fillId="25" borderId="0" xfId="0" applyFont="1" applyFill="1" applyAlignment="1">
      <alignment vertical="center" wrapText="1"/>
    </xf>
    <xf numFmtId="4" fontId="43" fillId="0" borderId="0" xfId="0" applyNumberFormat="1" applyFont="1" applyAlignment="1">
      <alignment vertical="center"/>
    </xf>
    <xf numFmtId="0" fontId="46" fillId="25" borderId="0" xfId="0" applyFont="1" applyFill="1" applyAlignment="1">
      <alignment wrapText="1"/>
    </xf>
    <xf numFmtId="0" fontId="53" fillId="0" borderId="0" xfId="0" applyFont="1" applyAlignment="1">
      <alignment wrapText="1"/>
    </xf>
    <xf numFmtId="0" fontId="46" fillId="0" borderId="0" xfId="0" applyFont="1" applyAlignment="1">
      <alignment horizontal="center" wrapText="1"/>
    </xf>
    <xf numFmtId="0" fontId="43" fillId="0" borderId="0" xfId="0" applyFont="1" applyAlignment="1">
      <alignment wrapText="1"/>
    </xf>
    <xf numFmtId="0" fontId="55" fillId="0" borderId="0" xfId="0" applyFont="1" applyAlignment="1">
      <alignment horizontal="center" vertical="center" wrapText="1"/>
    </xf>
    <xf numFmtId="0" fontId="48" fillId="0" borderId="0" xfId="0" applyFont="1" applyAlignment="1">
      <alignment vertical="center"/>
    </xf>
    <xf numFmtId="4" fontId="46" fillId="25" borderId="0" xfId="0" applyNumberFormat="1" applyFont="1" applyFill="1" applyAlignment="1">
      <alignment horizontal="right"/>
    </xf>
    <xf numFmtId="4" fontId="46" fillId="25" borderId="0" xfId="0" applyNumberFormat="1" applyFont="1" applyFill="1" applyAlignment="1">
      <alignment horizontal="center"/>
    </xf>
    <xf numFmtId="0" fontId="46" fillId="0" borderId="0" xfId="0" applyFont="1" applyAlignment="1">
      <alignment horizontal="left" vertical="top" wrapText="1"/>
    </xf>
    <xf numFmtId="3" fontId="46" fillId="0" borderId="0" xfId="0" applyNumberFormat="1" applyFont="1" applyAlignment="1">
      <alignment vertical="center"/>
    </xf>
    <xf numFmtId="4" fontId="44" fillId="25" borderId="0" xfId="0" applyNumberFormat="1" applyFont="1" applyFill="1" applyAlignment="1">
      <alignment horizontal="center" vertical="center"/>
    </xf>
    <xf numFmtId="10" fontId="46" fillId="0" borderId="0" xfId="0" applyNumberFormat="1" applyFont="1" applyAlignment="1">
      <alignment horizontal="center" vertical="center"/>
    </xf>
    <xf numFmtId="1" fontId="46" fillId="0" borderId="0" xfId="0" applyNumberFormat="1" applyFont="1" applyAlignment="1">
      <alignment horizontal="center" vertical="center"/>
    </xf>
    <xf numFmtId="185" fontId="46" fillId="0" borderId="0" xfId="0" applyNumberFormat="1" applyFont="1"/>
    <xf numFmtId="14" fontId="47" fillId="25" borderId="0" xfId="0" applyNumberFormat="1" applyFont="1" applyFill="1" applyAlignment="1">
      <alignment horizontal="center"/>
    </xf>
    <xf numFmtId="185" fontId="46" fillId="0" borderId="0" xfId="0" applyNumberFormat="1" applyFont="1" applyAlignment="1">
      <alignment horizontal="center"/>
    </xf>
    <xf numFmtId="14" fontId="47" fillId="0" borderId="0" xfId="0" applyNumberFormat="1" applyFont="1" applyAlignment="1">
      <alignment horizontal="center"/>
    </xf>
    <xf numFmtId="14" fontId="47" fillId="0" borderId="10" xfId="0" applyNumberFormat="1" applyFont="1" applyBorder="1" applyAlignment="1">
      <alignment horizontal="center"/>
    </xf>
    <xf numFmtId="4" fontId="47" fillId="26" borderId="23" xfId="0" applyNumberFormat="1" applyFont="1" applyFill="1" applyBorder="1" applyAlignment="1">
      <alignment horizontal="center" vertical="center" wrapText="1"/>
    </xf>
    <xf numFmtId="173" fontId="46" fillId="0" borderId="0" xfId="0" applyNumberFormat="1" applyFont="1"/>
    <xf numFmtId="4" fontId="46" fillId="0" borderId="0" xfId="0" applyNumberFormat="1" applyFont="1" applyAlignment="1">
      <alignment horizontal="center" vertical="center" wrapText="1"/>
    </xf>
    <xf numFmtId="10" fontId="46" fillId="0" borderId="17" xfId="186" applyNumberFormat="1" applyFont="1" applyFill="1" applyBorder="1" applyAlignment="1" applyProtection="1">
      <alignment horizontal="center" vertical="center"/>
    </xf>
    <xf numFmtId="4" fontId="46" fillId="25" borderId="0" xfId="162" applyNumberFormat="1" applyFont="1" applyFill="1" applyBorder="1" applyAlignment="1" applyProtection="1">
      <alignment horizontal="center" vertical="center"/>
    </xf>
    <xf numFmtId="4" fontId="65" fillId="25" borderId="0" xfId="0" applyNumberFormat="1" applyFont="1" applyFill="1" applyAlignment="1">
      <alignment horizontal="center" vertical="center"/>
    </xf>
    <xf numFmtId="2" fontId="46" fillId="0" borderId="17" xfId="186" applyNumberFormat="1" applyFont="1" applyFill="1" applyBorder="1" applyAlignment="1" applyProtection="1">
      <alignment horizontal="center" vertical="center"/>
    </xf>
    <xf numFmtId="2" fontId="47" fillId="0" borderId="17" xfId="186" applyNumberFormat="1" applyFont="1" applyFill="1" applyBorder="1" applyAlignment="1" applyProtection="1">
      <alignment horizontal="center" vertical="center"/>
    </xf>
    <xf numFmtId="2" fontId="47" fillId="0" borderId="17" xfId="0" applyNumberFormat="1" applyFont="1" applyBorder="1" applyAlignment="1">
      <alignment horizontal="center" vertical="center"/>
    </xf>
    <xf numFmtId="2" fontId="46" fillId="25" borderId="17" xfId="0" applyNumberFormat="1" applyFont="1" applyFill="1" applyBorder="1" applyAlignment="1">
      <alignment horizontal="center" vertical="center"/>
    </xf>
    <xf numFmtId="4" fontId="47" fillId="25" borderId="17" xfId="0" applyNumberFormat="1" applyFont="1" applyFill="1" applyBorder="1" applyAlignment="1">
      <alignment horizontal="center" vertical="center"/>
    </xf>
    <xf numFmtId="4" fontId="46" fillId="25" borderId="17" xfId="0" applyNumberFormat="1" applyFont="1" applyFill="1" applyBorder="1" applyAlignment="1">
      <alignment horizontal="center" vertical="center"/>
    </xf>
    <xf numFmtId="4" fontId="47" fillId="0" borderId="10" xfId="0" applyNumberFormat="1" applyFont="1" applyBorder="1" applyAlignment="1">
      <alignment horizontal="center" vertical="center"/>
    </xf>
    <xf numFmtId="4" fontId="47" fillId="0" borderId="18" xfId="0" applyNumberFormat="1" applyFont="1" applyBorder="1" applyAlignment="1">
      <alignment horizontal="center" vertical="center"/>
    </xf>
    <xf numFmtId="185" fontId="46" fillId="0" borderId="0" xfId="0" applyNumberFormat="1" applyFont="1" applyAlignment="1">
      <alignment vertical="center"/>
    </xf>
    <xf numFmtId="167" fontId="46" fillId="0" borderId="0" xfId="0" applyNumberFormat="1" applyFont="1" applyAlignment="1">
      <alignment vertical="center"/>
    </xf>
    <xf numFmtId="185" fontId="46" fillId="25" borderId="0" xfId="0" applyNumberFormat="1" applyFont="1" applyFill="1" applyAlignment="1">
      <alignment vertical="center"/>
    </xf>
    <xf numFmtId="0" fontId="50" fillId="25" borderId="0" xfId="0" applyFont="1" applyFill="1" applyAlignment="1">
      <alignment vertical="center"/>
    </xf>
    <xf numFmtId="185" fontId="46" fillId="25" borderId="0" xfId="0" applyNumberFormat="1" applyFont="1" applyFill="1"/>
    <xf numFmtId="0" fontId="46" fillId="24" borderId="0" xfId="0" applyFont="1" applyFill="1" applyAlignment="1">
      <alignment horizontal="left"/>
    </xf>
    <xf numFmtId="0" fontId="46" fillId="24" borderId="0" xfId="0" applyFont="1" applyFill="1" applyAlignment="1">
      <alignment horizontal="center" vertical="center"/>
    </xf>
    <xf numFmtId="0" fontId="46" fillId="24" borderId="0" xfId="0" applyFont="1" applyFill="1"/>
    <xf numFmtId="0" fontId="43" fillId="24" borderId="0" xfId="0" applyFont="1" applyFill="1"/>
    <xf numFmtId="14" fontId="47" fillId="24" borderId="0" xfId="0" applyNumberFormat="1" applyFont="1" applyFill="1" applyAlignment="1">
      <alignment horizontal="center" vertical="center"/>
    </xf>
    <xf numFmtId="14" fontId="47" fillId="24" borderId="10" xfId="0" applyNumberFormat="1" applyFont="1" applyFill="1" applyBorder="1" applyAlignment="1">
      <alignment horizontal="center" vertical="center"/>
    </xf>
    <xf numFmtId="0" fontId="46" fillId="24" borderId="0" xfId="0" applyFont="1" applyFill="1" applyAlignment="1">
      <alignment horizontal="center"/>
    </xf>
    <xf numFmtId="0" fontId="46" fillId="0" borderId="16" xfId="0" applyFont="1" applyBorder="1" applyAlignment="1">
      <alignment horizontal="center" vertical="center"/>
    </xf>
    <xf numFmtId="0" fontId="43" fillId="0" borderId="16" xfId="0" applyFont="1" applyBorder="1" applyAlignment="1">
      <alignment horizontal="left"/>
    </xf>
    <xf numFmtId="0" fontId="46" fillId="0" borderId="20" xfId="0" applyFont="1" applyBorder="1" applyAlignment="1">
      <alignment horizontal="left"/>
    </xf>
    <xf numFmtId="0" fontId="48" fillId="0" borderId="14" xfId="0" applyFont="1" applyBorder="1"/>
    <xf numFmtId="3" fontId="43" fillId="0" borderId="0" xfId="0" applyNumberFormat="1" applyFont="1" applyAlignment="1">
      <alignment horizontal="right"/>
    </xf>
    <xf numFmtId="3" fontId="46" fillId="0" borderId="0" xfId="0" applyNumberFormat="1" applyFont="1" applyAlignment="1">
      <alignment horizontal="right"/>
    </xf>
    <xf numFmtId="3" fontId="46" fillId="0" borderId="17" xfId="0" applyNumberFormat="1" applyFont="1" applyBorder="1" applyAlignment="1">
      <alignment horizontal="right"/>
    </xf>
    <xf numFmtId="4" fontId="47" fillId="0" borderId="0" xfId="0" applyNumberFormat="1" applyFont="1"/>
    <xf numFmtId="0" fontId="47" fillId="0" borderId="14" xfId="0" applyFont="1" applyBorder="1" applyAlignment="1">
      <alignment horizontal="left"/>
    </xf>
    <xf numFmtId="0" fontId="44" fillId="25" borderId="0" xfId="0" applyFont="1" applyFill="1" applyAlignment="1">
      <alignment horizontal="left"/>
    </xf>
    <xf numFmtId="0" fontId="48" fillId="0" borderId="14" xfId="0" applyFont="1" applyBorder="1" applyAlignment="1">
      <alignment horizontal="left"/>
    </xf>
    <xf numFmtId="0" fontId="43" fillId="25" borderId="0" xfId="0" applyFont="1" applyFill="1" applyAlignment="1">
      <alignment horizontal="left"/>
    </xf>
    <xf numFmtId="0" fontId="47" fillId="0" borderId="14" xfId="0" applyFont="1" applyBorder="1" applyAlignment="1">
      <alignment horizontal="left" vertical="top" wrapText="1"/>
    </xf>
    <xf numFmtId="0" fontId="46" fillId="0" borderId="14" xfId="0" applyFont="1" applyBorder="1" applyAlignment="1">
      <alignment horizontal="left"/>
    </xf>
    <xf numFmtId="0" fontId="43" fillId="25" borderId="0" xfId="0" applyFont="1" applyFill="1"/>
    <xf numFmtId="0" fontId="46" fillId="0" borderId="14" xfId="0" applyFont="1" applyBorder="1"/>
    <xf numFmtId="3" fontId="47" fillId="0" borderId="18" xfId="0" applyNumberFormat="1" applyFont="1" applyBorder="1" applyAlignment="1">
      <alignment horizontal="center" vertical="center"/>
    </xf>
    <xf numFmtId="3" fontId="47" fillId="0" borderId="0" xfId="0" applyNumberFormat="1" applyFont="1" applyAlignment="1">
      <alignment horizontal="left" vertical="center"/>
    </xf>
    <xf numFmtId="3" fontId="46" fillId="25" borderId="0" xfId="0" applyNumberFormat="1" applyFont="1" applyFill="1" applyAlignment="1">
      <alignment horizontal="left" vertical="center"/>
    </xf>
    <xf numFmtId="44" fontId="46" fillId="25" borderId="0" xfId="0" applyNumberFormat="1" applyFont="1" applyFill="1"/>
    <xf numFmtId="44" fontId="46" fillId="25" borderId="0" xfId="0" applyNumberFormat="1" applyFont="1" applyFill="1" applyAlignment="1">
      <alignment horizontal="center"/>
    </xf>
    <xf numFmtId="0" fontId="46" fillId="25" borderId="0" xfId="0" applyFont="1" applyFill="1" applyAlignment="1">
      <alignment horizontal="center"/>
    </xf>
    <xf numFmtId="0" fontId="47" fillId="26" borderId="10" xfId="0" applyFont="1" applyFill="1" applyBorder="1" applyAlignment="1">
      <alignment horizontal="center" vertical="center" wrapText="1"/>
    </xf>
    <xf numFmtId="0" fontId="46" fillId="24" borderId="15" xfId="0" applyFont="1" applyFill="1" applyBorder="1" applyAlignment="1">
      <alignment horizontal="left"/>
    </xf>
    <xf numFmtId="0" fontId="46" fillId="24" borderId="16" xfId="0" applyFont="1" applyFill="1" applyBorder="1" applyAlignment="1">
      <alignment horizontal="left"/>
    </xf>
    <xf numFmtId="0" fontId="46" fillId="24" borderId="16" xfId="0" applyFont="1" applyFill="1" applyBorder="1"/>
    <xf numFmtId="0" fontId="46" fillId="24" borderId="20" xfId="0" applyFont="1" applyFill="1" applyBorder="1"/>
    <xf numFmtId="0" fontId="46" fillId="24" borderId="20" xfId="0" applyFont="1" applyFill="1" applyBorder="1" applyAlignment="1">
      <alignment horizontal="left"/>
    </xf>
    <xf numFmtId="0" fontId="46" fillId="24" borderId="15" xfId="0" applyFont="1" applyFill="1" applyBorder="1"/>
    <xf numFmtId="0" fontId="46" fillId="25" borderId="16" xfId="0" applyFont="1" applyFill="1" applyBorder="1"/>
    <xf numFmtId="0" fontId="46" fillId="25" borderId="23" xfId="0" applyFont="1" applyFill="1" applyBorder="1"/>
    <xf numFmtId="0" fontId="48" fillId="25" borderId="14" xfId="0" applyFont="1" applyFill="1" applyBorder="1"/>
    <xf numFmtId="0" fontId="46" fillId="24" borderId="0" xfId="0" applyFont="1" applyFill="1" applyAlignment="1">
      <alignment horizontal="right"/>
    </xf>
    <xf numFmtId="4" fontId="46" fillId="24" borderId="0" xfId="0" applyNumberFormat="1" applyFont="1" applyFill="1"/>
    <xf numFmtId="0" fontId="46" fillId="24" borderId="17" xfId="0" applyFont="1" applyFill="1" applyBorder="1"/>
    <xf numFmtId="3" fontId="46" fillId="24" borderId="0" xfId="0" applyNumberFormat="1" applyFont="1" applyFill="1" applyAlignment="1">
      <alignment horizontal="right"/>
    </xf>
    <xf numFmtId="170" fontId="46" fillId="0" borderId="14" xfId="0" applyNumberFormat="1" applyFont="1" applyBorder="1" applyAlignment="1">
      <alignment horizontal="right"/>
    </xf>
    <xf numFmtId="10" fontId="46" fillId="25" borderId="0" xfId="0" applyNumberFormat="1" applyFont="1" applyFill="1" applyAlignment="1">
      <alignment horizontal="right"/>
    </xf>
    <xf numFmtId="10" fontId="46" fillId="25" borderId="17" xfId="0" applyNumberFormat="1" applyFont="1" applyFill="1" applyBorder="1" applyAlignment="1">
      <alignment horizontal="right"/>
    </xf>
    <xf numFmtId="0" fontId="46" fillId="24" borderId="14" xfId="0" applyFont="1" applyFill="1" applyBorder="1"/>
    <xf numFmtId="10" fontId="46" fillId="25" borderId="0" xfId="0" applyNumberFormat="1" applyFont="1" applyFill="1" applyAlignment="1">
      <alignment vertical="center"/>
    </xf>
    <xf numFmtId="4" fontId="43" fillId="25" borderId="17" xfId="0" applyNumberFormat="1" applyFont="1" applyFill="1" applyBorder="1" applyAlignment="1">
      <alignment horizontal="center" vertical="center"/>
    </xf>
    <xf numFmtId="0" fontId="59" fillId="0" borderId="23" xfId="0" applyFont="1" applyBorder="1" applyAlignment="1">
      <alignment horizontal="center" vertical="center"/>
    </xf>
    <xf numFmtId="10" fontId="46" fillId="0" borderId="0" xfId="0" applyNumberFormat="1" applyFont="1" applyAlignment="1">
      <alignment vertical="center"/>
    </xf>
    <xf numFmtId="0" fontId="59" fillId="25" borderId="23" xfId="0" applyFont="1" applyFill="1" applyBorder="1" applyAlignment="1">
      <alignment horizontal="center" vertical="center"/>
    </xf>
    <xf numFmtId="10" fontId="46" fillId="0" borderId="23" xfId="0" applyNumberFormat="1" applyFont="1" applyBorder="1" applyAlignment="1">
      <alignment horizontal="center" vertical="center"/>
    </xf>
    <xf numFmtId="0" fontId="44" fillId="0" borderId="14" xfId="0" applyFont="1" applyBorder="1" applyAlignment="1">
      <alignment horizontal="left" vertical="center" wrapText="1"/>
    </xf>
    <xf numFmtId="4" fontId="43" fillId="0" borderId="17" xfId="0" applyNumberFormat="1" applyFont="1" applyBorder="1" applyAlignment="1">
      <alignment horizontal="center" vertical="center"/>
    </xf>
    <xf numFmtId="4" fontId="46" fillId="0" borderId="14" xfId="0" applyNumberFormat="1" applyFont="1" applyBorder="1" applyAlignment="1">
      <alignment horizontal="center" vertical="center"/>
    </xf>
    <xf numFmtId="0" fontId="43" fillId="25" borderId="23" xfId="0" applyFont="1" applyFill="1" applyBorder="1" applyAlignment="1">
      <alignment horizontal="center" vertical="center"/>
    </xf>
    <xf numFmtId="0" fontId="51" fillId="0" borderId="0" xfId="0" applyFont="1"/>
    <xf numFmtId="0" fontId="46" fillId="25" borderId="17" xfId="0" applyFont="1" applyFill="1" applyBorder="1"/>
    <xf numFmtId="0" fontId="47" fillId="25" borderId="14" xfId="0" applyFont="1" applyFill="1" applyBorder="1" applyAlignment="1">
      <alignment horizontal="left"/>
    </xf>
    <xf numFmtId="0" fontId="47" fillId="24" borderId="14" xfId="0" applyFont="1" applyFill="1" applyBorder="1" applyAlignment="1">
      <alignment horizontal="left"/>
    </xf>
    <xf numFmtId="0" fontId="47" fillId="24" borderId="0" xfId="0" applyFont="1" applyFill="1" applyAlignment="1">
      <alignment horizontal="left"/>
    </xf>
    <xf numFmtId="0" fontId="46" fillId="24" borderId="0" xfId="0" applyFont="1" applyFill="1" applyAlignment="1">
      <alignment horizontal="left" vertical="center"/>
    </xf>
    <xf numFmtId="4" fontId="47" fillId="24" borderId="0" xfId="0" applyNumberFormat="1" applyFont="1" applyFill="1" applyAlignment="1">
      <alignment horizontal="center" vertical="center"/>
    </xf>
    <xf numFmtId="4" fontId="47" fillId="24" borderId="17" xfId="0" applyNumberFormat="1" applyFont="1" applyFill="1" applyBorder="1" applyAlignment="1">
      <alignment horizontal="center" vertical="center"/>
    </xf>
    <xf numFmtId="44" fontId="46" fillId="0" borderId="0" xfId="0" applyNumberFormat="1" applyFont="1"/>
    <xf numFmtId="0" fontId="47" fillId="24" borderId="13" xfId="0" applyFont="1" applyFill="1" applyBorder="1" applyAlignment="1">
      <alignment horizontal="left"/>
    </xf>
    <xf numFmtId="0" fontId="47" fillId="24" borderId="10" xfId="0" applyFont="1" applyFill="1" applyBorder="1" applyAlignment="1">
      <alignment horizontal="left"/>
    </xf>
    <xf numFmtId="0" fontId="47" fillId="24" borderId="10" xfId="0" applyFont="1" applyFill="1" applyBorder="1" applyAlignment="1">
      <alignment horizontal="left" vertical="center"/>
    </xf>
    <xf numFmtId="4" fontId="46" fillId="24" borderId="10" xfId="0" applyNumberFormat="1" applyFont="1" applyFill="1" applyBorder="1" applyAlignment="1">
      <alignment horizontal="center" vertical="center"/>
    </xf>
    <xf numFmtId="4" fontId="46" fillId="24" borderId="18" xfId="0" applyNumberFormat="1" applyFont="1" applyFill="1" applyBorder="1" applyAlignment="1">
      <alignment horizontal="center" vertical="center"/>
    </xf>
    <xf numFmtId="4" fontId="47" fillId="24" borderId="10" xfId="0" applyNumberFormat="1" applyFont="1" applyFill="1" applyBorder="1" applyAlignment="1">
      <alignment horizontal="center" vertical="center"/>
    </xf>
    <xf numFmtId="0" fontId="47" fillId="25" borderId="10" xfId="0" applyFont="1" applyFill="1" applyBorder="1"/>
    <xf numFmtId="10" fontId="46" fillId="0" borderId="11" xfId="0" applyNumberFormat="1" applyFont="1" applyBorder="1" applyAlignment="1">
      <alignment horizontal="center" vertical="center"/>
    </xf>
    <xf numFmtId="44" fontId="47" fillId="25" borderId="0" xfId="0" applyNumberFormat="1" applyFont="1" applyFill="1"/>
    <xf numFmtId="0" fontId="47" fillId="25" borderId="0" xfId="0" applyFont="1" applyFill="1"/>
    <xf numFmtId="0" fontId="47" fillId="24" borderId="0" xfId="0" applyFont="1" applyFill="1"/>
    <xf numFmtId="0" fontId="47" fillId="24" borderId="0" xfId="0" applyFont="1" applyFill="1" applyAlignment="1">
      <alignment horizontal="left" vertical="center"/>
    </xf>
    <xf numFmtId="4" fontId="46" fillId="24" borderId="0" xfId="0" applyNumberFormat="1" applyFont="1" applyFill="1" applyAlignment="1">
      <alignment horizontal="left" vertical="center"/>
    </xf>
    <xf numFmtId="184" fontId="47" fillId="0" borderId="0" xfId="0" applyNumberFormat="1" applyFont="1" applyAlignment="1">
      <alignment horizontal="left" vertical="center"/>
    </xf>
    <xf numFmtId="4" fontId="47" fillId="0" borderId="0" xfId="0" applyNumberFormat="1" applyFont="1" applyAlignment="1">
      <alignment horizontal="left" vertical="center"/>
    </xf>
    <xf numFmtId="10" fontId="46" fillId="0" borderId="0" xfId="0" applyNumberFormat="1" applyFont="1" applyAlignment="1">
      <alignment horizontal="left" vertical="center"/>
    </xf>
    <xf numFmtId="44" fontId="46" fillId="25" borderId="0" xfId="0" applyNumberFormat="1" applyFont="1" applyFill="1" applyAlignment="1">
      <alignment horizontal="left" vertical="center"/>
    </xf>
    <xf numFmtId="167" fontId="46" fillId="25" borderId="0" xfId="0" applyNumberFormat="1" applyFont="1" applyFill="1" applyAlignment="1">
      <alignment horizontal="left" vertical="center"/>
    </xf>
    <xf numFmtId="167" fontId="53" fillId="25" borderId="0" xfId="0" applyNumberFormat="1" applyFont="1" applyFill="1" applyAlignment="1">
      <alignment horizontal="left" vertical="center"/>
    </xf>
    <xf numFmtId="0" fontId="53" fillId="25" borderId="0" xfId="0" applyFont="1" applyFill="1" applyAlignment="1">
      <alignment horizontal="left" vertical="center" wrapText="1"/>
    </xf>
    <xf numFmtId="44" fontId="53" fillId="25" borderId="0" xfId="0" applyNumberFormat="1" applyFont="1" applyFill="1" applyAlignment="1">
      <alignment horizontal="left" vertical="center"/>
    </xf>
    <xf numFmtId="0" fontId="46" fillId="25" borderId="0" xfId="0" applyFont="1" applyFill="1" applyAlignment="1">
      <alignment horizontal="left" wrapText="1"/>
    </xf>
    <xf numFmtId="0" fontId="46" fillId="24" borderId="0" xfId="0" applyFont="1" applyFill="1" applyAlignment="1">
      <alignment vertical="center"/>
    </xf>
    <xf numFmtId="44" fontId="46" fillId="24" borderId="0" xfId="0" applyNumberFormat="1" applyFont="1" applyFill="1"/>
    <xf numFmtId="14" fontId="47" fillId="25" borderId="24" xfId="0" applyNumberFormat="1" applyFont="1" applyFill="1" applyBorder="1" applyAlignment="1">
      <alignment horizontal="center"/>
    </xf>
    <xf numFmtId="0" fontId="47" fillId="24" borderId="0" xfId="0" applyFont="1" applyFill="1" applyAlignment="1">
      <alignment horizontal="center"/>
    </xf>
    <xf numFmtId="0" fontId="47" fillId="0" borderId="0" xfId="0" applyFont="1" applyAlignment="1">
      <alignment horizontal="center" wrapText="1"/>
    </xf>
    <xf numFmtId="44" fontId="46" fillId="24" borderId="0" xfId="0" applyNumberFormat="1" applyFont="1" applyFill="1" applyAlignment="1">
      <alignment vertical="center"/>
    </xf>
    <xf numFmtId="174" fontId="46" fillId="24" borderId="0" xfId="0" applyNumberFormat="1" applyFont="1" applyFill="1"/>
    <xf numFmtId="44" fontId="46" fillId="25" borderId="0" xfId="0" applyNumberFormat="1" applyFont="1" applyFill="1" applyAlignment="1">
      <alignment vertical="center"/>
    </xf>
    <xf numFmtId="174" fontId="46" fillId="25" borderId="0" xfId="0" applyNumberFormat="1" applyFont="1" applyFill="1"/>
    <xf numFmtId="14" fontId="47" fillId="25" borderId="0" xfId="415" applyNumberFormat="1" applyFont="1" applyFill="1" applyAlignment="1">
      <alignment horizontal="center" vertical="center"/>
    </xf>
    <xf numFmtId="14" fontId="47" fillId="25" borderId="10" xfId="415" applyNumberFormat="1" applyFont="1" applyFill="1" applyBorder="1" applyAlignment="1">
      <alignment horizontal="center" vertical="center"/>
    </xf>
    <xf numFmtId="0" fontId="46" fillId="25" borderId="14" xfId="0" applyFont="1" applyFill="1" applyBorder="1"/>
    <xf numFmtId="39" fontId="53" fillId="25" borderId="0" xfId="0" applyNumberFormat="1" applyFont="1" applyFill="1" applyAlignment="1">
      <alignment horizontal="center" vertical="center"/>
    </xf>
    <xf numFmtId="39" fontId="46" fillId="25" borderId="0" xfId="0" applyNumberFormat="1" applyFont="1" applyFill="1" applyAlignment="1">
      <alignment horizontal="center" vertical="center"/>
    </xf>
    <xf numFmtId="39" fontId="46" fillId="25" borderId="20" xfId="0" applyNumberFormat="1" applyFont="1" applyFill="1" applyBorder="1" applyAlignment="1">
      <alignment horizontal="center" vertical="center"/>
    </xf>
    <xf numFmtId="0" fontId="48" fillId="25" borderId="14" xfId="0" applyFont="1" applyFill="1" applyBorder="1" applyAlignment="1">
      <alignment vertical="center"/>
    </xf>
    <xf numFmtId="39" fontId="46" fillId="0" borderId="0" xfId="0" applyNumberFormat="1" applyFont="1" applyAlignment="1">
      <alignment horizontal="center" vertical="center"/>
    </xf>
    <xf numFmtId="39" fontId="46" fillId="25" borderId="17" xfId="0" applyNumberFormat="1" applyFont="1" applyFill="1" applyBorder="1" applyAlignment="1">
      <alignment horizontal="center" vertical="center"/>
    </xf>
    <xf numFmtId="4" fontId="46" fillId="25" borderId="0" xfId="0" applyNumberFormat="1" applyFont="1" applyFill="1"/>
    <xf numFmtId="0" fontId="47" fillId="25" borderId="14" xfId="0" applyFont="1" applyFill="1" applyBorder="1" applyAlignment="1">
      <alignment horizontal="left" vertical="center"/>
    </xf>
    <xf numFmtId="0" fontId="48" fillId="25" borderId="14" xfId="0" applyFont="1" applyFill="1" applyBorder="1" applyAlignment="1">
      <alignment horizontal="left" vertical="center"/>
    </xf>
    <xf numFmtId="0" fontId="46" fillId="25" borderId="14" xfId="0" applyFont="1" applyFill="1" applyBorder="1" applyAlignment="1">
      <alignment horizontal="left" vertical="center"/>
    </xf>
    <xf numFmtId="0" fontId="47" fillId="25" borderId="13" xfId="0" applyFont="1" applyFill="1" applyBorder="1" applyAlignment="1">
      <alignment horizontal="left"/>
    </xf>
    <xf numFmtId="0" fontId="47" fillId="25" borderId="10" xfId="0" applyFont="1" applyFill="1" applyBorder="1" applyAlignment="1">
      <alignment horizontal="left"/>
    </xf>
    <xf numFmtId="0" fontId="46" fillId="25" borderId="10" xfId="0" applyFont="1" applyFill="1" applyBorder="1" applyAlignment="1">
      <alignment horizontal="center"/>
    </xf>
    <xf numFmtId="4" fontId="46" fillId="0" borderId="18" xfId="0" applyNumberFormat="1" applyFont="1" applyBorder="1" applyAlignment="1">
      <alignment horizontal="center" vertical="center"/>
    </xf>
    <xf numFmtId="0" fontId="53" fillId="25" borderId="0" xfId="0" applyFont="1" applyFill="1" applyAlignment="1">
      <alignment vertical="center"/>
    </xf>
    <xf numFmtId="0" fontId="53" fillId="0" borderId="0" xfId="0" applyFont="1" applyAlignment="1">
      <alignment vertical="center"/>
    </xf>
    <xf numFmtId="0" fontId="53" fillId="25" borderId="0" xfId="0" applyFont="1" applyFill="1"/>
    <xf numFmtId="0" fontId="43" fillId="0" borderId="0" xfId="0" applyFont="1" applyAlignment="1">
      <alignment horizontal="center"/>
    </xf>
    <xf numFmtId="0" fontId="43" fillId="25" borderId="0" xfId="0" applyFont="1" applyFill="1" applyAlignment="1">
      <alignment horizontal="center"/>
    </xf>
    <xf numFmtId="14" fontId="47" fillId="0" borderId="0" xfId="415" applyNumberFormat="1" applyFont="1"/>
    <xf numFmtId="14" fontId="47" fillId="0" borderId="0" xfId="415" applyNumberFormat="1" applyFont="1" applyAlignment="1">
      <alignment vertical="center"/>
    </xf>
    <xf numFmtId="0" fontId="47" fillId="26" borderId="12" xfId="0" applyFont="1" applyFill="1" applyBorder="1" applyAlignment="1">
      <alignment horizontal="left" vertical="center" wrapText="1"/>
    </xf>
    <xf numFmtId="0" fontId="51" fillId="27" borderId="0" xfId="0" applyFont="1" applyFill="1" applyAlignment="1">
      <alignment horizontal="left" vertical="center" wrapText="1"/>
    </xf>
    <xf numFmtId="0" fontId="51" fillId="27" borderId="0" xfId="0" applyFont="1" applyFill="1" applyAlignment="1">
      <alignment horizontal="center" vertical="center" wrapText="1"/>
    </xf>
    <xf numFmtId="4" fontId="46" fillId="27" borderId="0" xfId="0" applyNumberFormat="1" applyFont="1" applyFill="1" applyAlignment="1">
      <alignment horizontal="center" vertical="center" wrapText="1"/>
    </xf>
    <xf numFmtId="0" fontId="46" fillId="27" borderId="0" xfId="0" applyFont="1" applyFill="1" applyAlignment="1">
      <alignment horizontal="left" vertical="center" wrapText="1"/>
    </xf>
    <xf numFmtId="0" fontId="46" fillId="27" borderId="0" xfId="0" applyFont="1" applyFill="1" applyAlignment="1">
      <alignment horizontal="center" vertical="center" wrapText="1"/>
    </xf>
    <xf numFmtId="0" fontId="51" fillId="0" borderId="17" xfId="0" applyFont="1" applyBorder="1" applyAlignment="1">
      <alignment horizontal="center" vertical="center" wrapText="1"/>
    </xf>
    <xf numFmtId="0" fontId="51" fillId="25" borderId="0" xfId="0" applyFont="1" applyFill="1" applyAlignment="1">
      <alignment horizontal="center" vertical="center" wrapText="1"/>
    </xf>
    <xf numFmtId="0" fontId="57" fillId="0" borderId="14" xfId="0" applyFont="1" applyBorder="1" applyAlignment="1">
      <alignment horizontal="left" vertical="center"/>
    </xf>
    <xf numFmtId="0" fontId="51" fillId="0" borderId="0" xfId="0" applyFont="1" applyAlignment="1">
      <alignment horizontal="center" vertical="center" wrapText="1"/>
    </xf>
    <xf numFmtId="167" fontId="51" fillId="0" borderId="0" xfId="162" applyFont="1" applyAlignment="1" applyProtection="1">
      <alignment horizontal="center" vertical="center" wrapText="1"/>
    </xf>
    <xf numFmtId="0" fontId="51" fillId="0" borderId="0" xfId="0" applyFont="1" applyAlignment="1">
      <alignment horizontal="justify" vertical="center" wrapText="1"/>
    </xf>
    <xf numFmtId="0" fontId="43" fillId="0" borderId="0" xfId="0" applyFont="1" applyAlignment="1">
      <alignment horizontal="center" vertical="center" wrapText="1"/>
    </xf>
    <xf numFmtId="182" fontId="43" fillId="0" borderId="0" xfId="0" applyNumberFormat="1" applyFont="1" applyAlignment="1">
      <alignment horizontal="center" vertical="center"/>
    </xf>
    <xf numFmtId="0" fontId="52" fillId="0" borderId="14" xfId="0" applyFont="1" applyBorder="1" applyAlignment="1">
      <alignment horizontal="left" vertical="center"/>
    </xf>
    <xf numFmtId="0" fontId="52" fillId="0" borderId="0" xfId="0" applyFont="1" applyAlignment="1">
      <alignment horizontal="center" vertical="center" wrapText="1"/>
    </xf>
    <xf numFmtId="0" fontId="52" fillId="0" borderId="0" xfId="0" applyFont="1" applyAlignment="1">
      <alignment horizontal="justify" vertical="center" wrapText="1"/>
    </xf>
    <xf numFmtId="0" fontId="52" fillId="0" borderId="17" xfId="0" applyFont="1" applyBorder="1" applyAlignment="1">
      <alignment horizontal="center" vertical="center" wrapText="1"/>
    </xf>
    <xf numFmtId="0" fontId="47" fillId="0" borderId="0" xfId="0" applyFont="1" applyAlignment="1">
      <alignment horizontal="center" vertical="center" wrapText="1"/>
    </xf>
    <xf numFmtId="183" fontId="43" fillId="28" borderId="0" xfId="0" applyNumberFormat="1" applyFont="1" applyFill="1" applyAlignment="1">
      <alignment vertical="center"/>
    </xf>
    <xf numFmtId="0" fontId="51" fillId="25" borderId="0" xfId="0" applyFont="1" applyFill="1" applyAlignment="1">
      <alignment horizontal="justify" vertical="center" wrapText="1"/>
    </xf>
    <xf numFmtId="0" fontId="51" fillId="25" borderId="17" xfId="0" applyFont="1" applyFill="1" applyBorder="1" applyAlignment="1">
      <alignment horizontal="center" vertical="center" wrapText="1"/>
    </xf>
    <xf numFmtId="183" fontId="43" fillId="0" borderId="0" xfId="0" applyNumberFormat="1" applyFont="1"/>
    <xf numFmtId="0" fontId="52" fillId="0" borderId="14" xfId="0" applyFont="1" applyBorder="1" applyAlignment="1">
      <alignment horizontal="left" vertical="center" wrapText="1"/>
    </xf>
    <xf numFmtId="183" fontId="43" fillId="0" borderId="0" xfId="0" applyNumberFormat="1" applyFont="1" applyAlignment="1">
      <alignment vertical="center"/>
    </xf>
    <xf numFmtId="0" fontId="52" fillId="0" borderId="14" xfId="0" applyFont="1" applyBorder="1" applyAlignment="1">
      <alignment horizontal="center" vertical="center" wrapText="1"/>
    </xf>
    <xf numFmtId="0" fontId="51" fillId="0" borderId="0" xfId="0" applyFont="1" applyAlignment="1">
      <alignment horizontal="justify" wrapText="1"/>
    </xf>
    <xf numFmtId="182" fontId="43" fillId="28" borderId="0" xfId="0" applyNumberFormat="1" applyFont="1" applyFill="1" applyAlignment="1">
      <alignment horizontal="center" vertical="center"/>
    </xf>
    <xf numFmtId="0" fontId="51" fillId="0" borderId="0" xfId="0" applyFont="1" applyAlignment="1">
      <alignment wrapText="1"/>
    </xf>
    <xf numFmtId="0" fontId="51" fillId="28" borderId="0" xfId="0" applyFont="1" applyFill="1" applyAlignment="1">
      <alignment wrapText="1"/>
    </xf>
    <xf numFmtId="0" fontId="43" fillId="28" borderId="0" xfId="0" applyFont="1" applyFill="1" applyAlignment="1">
      <alignment horizontal="center" vertical="center"/>
    </xf>
    <xf numFmtId="0" fontId="51" fillId="28" borderId="0" xfId="0" applyFont="1" applyFill="1" applyAlignment="1">
      <alignment horizontal="center" vertical="center" wrapText="1"/>
    </xf>
    <xf numFmtId="0" fontId="51" fillId="28" borderId="0" xfId="0" applyFont="1" applyFill="1" applyAlignment="1">
      <alignment vertical="center" wrapText="1"/>
    </xf>
    <xf numFmtId="4" fontId="46" fillId="25" borderId="0" xfId="0" applyNumberFormat="1" applyFont="1" applyFill="1" applyAlignment="1">
      <alignment horizontal="center" vertical="center" wrapText="1"/>
    </xf>
    <xf numFmtId="0" fontId="52" fillId="0" borderId="13" xfId="0" applyFont="1" applyBorder="1" applyAlignment="1">
      <alignment horizontal="left" vertical="center" wrapText="1"/>
    </xf>
    <xf numFmtId="0" fontId="51" fillId="0" borderId="10" xfId="0" applyFont="1" applyBorder="1" applyAlignment="1">
      <alignment vertical="center" wrapText="1"/>
    </xf>
    <xf numFmtId="0" fontId="51" fillId="28" borderId="10" xfId="0" applyFont="1" applyFill="1" applyBorder="1" applyAlignment="1">
      <alignment horizontal="center" vertical="center" wrapText="1"/>
    </xf>
    <xf numFmtId="0" fontId="43" fillId="28" borderId="10" xfId="0" applyFont="1" applyFill="1" applyBorder="1" applyAlignment="1">
      <alignment horizontal="center" vertical="center"/>
    </xf>
    <xf numFmtId="0" fontId="51" fillId="28" borderId="10" xfId="0" applyFont="1" applyFill="1" applyBorder="1" applyAlignment="1">
      <alignment horizontal="left" vertical="center" wrapText="1"/>
    </xf>
    <xf numFmtId="0" fontId="43" fillId="0" borderId="10" xfId="0" applyFont="1" applyBorder="1" applyAlignment="1">
      <alignment horizontal="center" vertical="center"/>
    </xf>
    <xf numFmtId="0" fontId="51" fillId="28" borderId="10" xfId="0" applyFont="1" applyFill="1" applyBorder="1" applyAlignment="1">
      <alignment horizontal="justify" vertical="center" wrapText="1"/>
    </xf>
    <xf numFmtId="0" fontId="51" fillId="28" borderId="18" xfId="0" applyFont="1" applyFill="1" applyBorder="1" applyAlignment="1">
      <alignment horizontal="center" vertical="center" wrapText="1"/>
    </xf>
    <xf numFmtId="0" fontId="43" fillId="28" borderId="0" xfId="0" applyFont="1" applyFill="1" applyAlignment="1">
      <alignment horizontal="left" vertical="center"/>
    </xf>
    <xf numFmtId="0" fontId="43" fillId="28" borderId="0" xfId="0" applyFont="1" applyFill="1" applyAlignment="1">
      <alignment vertical="center"/>
    </xf>
    <xf numFmtId="0" fontId="43" fillId="28" borderId="0" xfId="0" applyFont="1" applyFill="1" applyAlignment="1">
      <alignment vertical="center" wrapText="1"/>
    </xf>
    <xf numFmtId="0" fontId="45" fillId="25" borderId="0" xfId="514" applyFont="1" applyFill="1" applyAlignment="1" applyProtection="1">
      <alignment horizontal="justify" vertical="center"/>
    </xf>
    <xf numFmtId="0" fontId="43" fillId="0" borderId="0" xfId="0" applyFont="1"/>
    <xf numFmtId="0" fontId="45" fillId="0" borderId="0" xfId="514" applyFont="1" applyAlignment="1" applyProtection="1">
      <alignment horizontal="justify" vertical="center"/>
    </xf>
    <xf numFmtId="0" fontId="66" fillId="25" borderId="0" xfId="0" applyFont="1" applyFill="1" applyAlignment="1">
      <alignment horizontal="center" vertical="center" wrapText="1"/>
    </xf>
    <xf numFmtId="0" fontId="60" fillId="0" borderId="0" xfId="0" applyFont="1" applyAlignment="1">
      <alignment horizontal="center" vertical="center" wrapText="1"/>
    </xf>
    <xf numFmtId="0" fontId="44" fillId="0" borderId="0" xfId="0" applyFont="1" applyAlignment="1">
      <alignment horizontal="center" vertical="center"/>
    </xf>
    <xf numFmtId="0" fontId="46" fillId="0" borderId="0" xfId="0" applyFont="1" applyAlignment="1">
      <alignment horizontal="center" vertical="center"/>
    </xf>
    <xf numFmtId="14" fontId="46" fillId="25" borderId="0" xfId="0" applyNumberFormat="1" applyFont="1" applyFill="1" applyAlignment="1">
      <alignment horizontal="center" vertical="center"/>
    </xf>
    <xf numFmtId="168" fontId="46" fillId="25" borderId="0" xfId="0" applyNumberFormat="1" applyFont="1" applyFill="1" applyAlignment="1">
      <alignment horizontal="center" vertical="center"/>
    </xf>
    <xf numFmtId="14" fontId="46" fillId="25" borderId="0" xfId="177" applyNumberFormat="1" applyFont="1" applyFill="1" applyAlignment="1">
      <alignment horizontal="center" vertical="center"/>
    </xf>
    <xf numFmtId="0" fontId="46" fillId="25" borderId="0" xfId="0" applyFont="1" applyFill="1" applyAlignment="1">
      <alignment horizontal="center" vertical="center"/>
    </xf>
    <xf numFmtId="0" fontId="52" fillId="25" borderId="0" xfId="0" applyFont="1" applyFill="1" applyAlignment="1">
      <alignment horizontal="left" vertical="center" wrapText="1"/>
    </xf>
    <xf numFmtId="0" fontId="51" fillId="25" borderId="0" xfId="0" applyFont="1" applyFill="1" applyAlignment="1">
      <alignment horizontal="left" vertical="center" wrapText="1"/>
    </xf>
    <xf numFmtId="0" fontId="46" fillId="25" borderId="0" xfId="0" applyFont="1" applyFill="1" applyAlignment="1">
      <alignment horizontal="left" vertical="center" wrapText="1"/>
    </xf>
    <xf numFmtId="0" fontId="52" fillId="25" borderId="0" xfId="0" applyFont="1" applyFill="1" applyAlignment="1">
      <alignment horizontal="left" vertical="center"/>
    </xf>
    <xf numFmtId="0" fontId="46" fillId="0" borderId="0" xfId="0" applyFont="1" applyAlignment="1">
      <alignment horizontal="center"/>
    </xf>
    <xf numFmtId="14" fontId="47" fillId="0" borderId="0" xfId="0" applyNumberFormat="1" applyFont="1" applyAlignment="1">
      <alignment horizontal="center" vertical="center"/>
    </xf>
    <xf numFmtId="14" fontId="47" fillId="25" borderId="0" xfId="0" applyNumberFormat="1" applyFont="1" applyFill="1" applyAlignment="1">
      <alignment horizontal="center" vertical="center"/>
    </xf>
    <xf numFmtId="14" fontId="47" fillId="0" borderId="0" xfId="177" applyNumberFormat="1" applyFont="1" applyAlignment="1">
      <alignment horizontal="center" vertical="center"/>
    </xf>
    <xf numFmtId="14" fontId="46" fillId="0" borderId="0" xfId="0" applyNumberFormat="1" applyFont="1" applyAlignment="1">
      <alignment horizontal="center" vertical="center"/>
    </xf>
    <xf numFmtId="14" fontId="46" fillId="0" borderId="17" xfId="0" applyNumberFormat="1" applyFont="1" applyBorder="1" applyAlignment="1">
      <alignment horizontal="center" vertical="center"/>
    </xf>
    <xf numFmtId="0" fontId="43" fillId="25" borderId="0" xfId="0" applyFont="1" applyFill="1" applyAlignment="1">
      <alignment horizontal="left" vertical="center"/>
    </xf>
    <xf numFmtId="0" fontId="47" fillId="25" borderId="0" xfId="0" applyFont="1" applyFill="1" applyAlignment="1">
      <alignment horizontal="center" vertical="center" wrapText="1"/>
    </xf>
    <xf numFmtId="0" fontId="44" fillId="25" borderId="0" xfId="0" applyFont="1" applyFill="1" applyAlignment="1">
      <alignment horizontal="center" vertical="center" wrapText="1"/>
    </xf>
    <xf numFmtId="0" fontId="47" fillId="26" borderId="21" xfId="0" applyFont="1" applyFill="1" applyBorder="1" applyAlignment="1">
      <alignment horizontal="center" vertical="center" wrapText="1"/>
    </xf>
    <xf numFmtId="0" fontId="47" fillId="26" borderId="25" xfId="0" applyFont="1" applyFill="1" applyBorder="1" applyAlignment="1">
      <alignment horizontal="center" vertical="center" wrapText="1"/>
    </xf>
    <xf numFmtId="0" fontId="47" fillId="26" borderId="19" xfId="0" applyFont="1" applyFill="1" applyBorder="1" applyAlignment="1">
      <alignment horizontal="center" vertical="center" wrapText="1"/>
    </xf>
    <xf numFmtId="0" fontId="47" fillId="26" borderId="22" xfId="0" applyFont="1" applyFill="1" applyBorder="1" applyAlignment="1">
      <alignment horizontal="center" vertical="center" wrapText="1"/>
    </xf>
    <xf numFmtId="0" fontId="47" fillId="26" borderId="11" xfId="0" applyFont="1" applyFill="1" applyBorder="1" applyAlignment="1">
      <alignment horizontal="center" vertical="center" wrapText="1"/>
    </xf>
    <xf numFmtId="0" fontId="44" fillId="26" borderId="21" xfId="0" applyFont="1" applyFill="1" applyBorder="1" applyAlignment="1">
      <alignment horizontal="center" vertical="center" wrapText="1"/>
    </xf>
    <xf numFmtId="0" fontId="44" fillId="26" borderId="19" xfId="0" applyFont="1" applyFill="1" applyBorder="1" applyAlignment="1">
      <alignment horizontal="center" vertical="center" wrapText="1"/>
    </xf>
    <xf numFmtId="4" fontId="46" fillId="0" borderId="0" xfId="0" applyNumberFormat="1" applyFont="1" applyAlignment="1">
      <alignment horizontal="center" vertical="center"/>
    </xf>
    <xf numFmtId="3" fontId="46" fillId="0" borderId="0" xfId="0" applyNumberFormat="1" applyFont="1" applyAlignment="1">
      <alignment horizontal="center" vertical="center"/>
    </xf>
    <xf numFmtId="10" fontId="46" fillId="25" borderId="0" xfId="186" applyNumberFormat="1" applyFont="1" applyFill="1" applyBorder="1" applyAlignment="1" applyProtection="1">
      <alignment horizontal="center" vertical="center"/>
    </xf>
    <xf numFmtId="4" fontId="46" fillId="0" borderId="17" xfId="0" applyNumberFormat="1" applyFont="1" applyBorder="1" applyAlignment="1">
      <alignment horizontal="center" vertical="center"/>
    </xf>
    <xf numFmtId="4" fontId="46" fillId="25" borderId="0" xfId="0" applyNumberFormat="1" applyFont="1" applyFill="1" applyAlignment="1">
      <alignment horizontal="center" vertical="center"/>
    </xf>
    <xf numFmtId="0" fontId="43" fillId="25" borderId="0" xfId="0" applyFont="1" applyFill="1" applyAlignment="1">
      <alignment horizontal="left" vertical="center" wrapText="1"/>
    </xf>
    <xf numFmtId="0" fontId="47" fillId="26" borderId="23" xfId="0" applyFont="1" applyFill="1" applyBorder="1" applyAlignment="1">
      <alignment horizontal="center" vertical="center" wrapText="1"/>
    </xf>
    <xf numFmtId="0" fontId="47" fillId="25" borderId="0" xfId="0" applyFont="1" applyFill="1" applyAlignment="1">
      <alignment horizontal="center"/>
    </xf>
    <xf numFmtId="0" fontId="47" fillId="26" borderId="21" xfId="0" applyFont="1" applyFill="1" applyBorder="1" applyAlignment="1">
      <alignment horizontal="center" vertical="center"/>
    </xf>
    <xf numFmtId="0" fontId="47" fillId="26" borderId="25" xfId="0" applyFont="1" applyFill="1" applyBorder="1" applyAlignment="1">
      <alignment horizontal="center" vertical="center"/>
    </xf>
    <xf numFmtId="0" fontId="47" fillId="26" borderId="19" xfId="0" applyFont="1" applyFill="1" applyBorder="1" applyAlignment="1">
      <alignment horizontal="center" vertical="center"/>
    </xf>
    <xf numFmtId="14" fontId="47" fillId="25" borderId="0" xfId="0" applyNumberFormat="1" applyFont="1" applyFill="1" applyAlignment="1">
      <alignment horizontal="center"/>
    </xf>
    <xf numFmtId="14" fontId="47" fillId="24" borderId="0" xfId="0" applyNumberFormat="1" applyFont="1" applyFill="1" applyAlignment="1">
      <alignment horizontal="center" vertical="center"/>
    </xf>
    <xf numFmtId="0" fontId="47" fillId="24" borderId="0" xfId="0" applyFont="1" applyFill="1" applyAlignment="1">
      <alignment horizontal="center" vertical="center"/>
    </xf>
    <xf numFmtId="0" fontId="47" fillId="0" borderId="0" xfId="0" applyFont="1" applyAlignment="1">
      <alignment horizontal="center" vertical="center"/>
    </xf>
    <xf numFmtId="0" fontId="47" fillId="25" borderId="0" xfId="0" applyFont="1" applyFill="1" applyAlignment="1">
      <alignment horizontal="center" vertical="center"/>
    </xf>
    <xf numFmtId="10" fontId="46" fillId="0" borderId="0" xfId="343" applyNumberFormat="1" applyFont="1" applyFill="1" applyBorder="1" applyAlignment="1" applyProtection="1">
      <alignment horizontal="center" vertical="center"/>
    </xf>
    <xf numFmtId="0" fontId="59" fillId="0" borderId="23" xfId="0" applyFont="1" applyBorder="1" applyAlignment="1">
      <alignment horizontal="center" vertical="center"/>
    </xf>
    <xf numFmtId="10" fontId="46" fillId="0" borderId="0" xfId="186" applyNumberFormat="1" applyFont="1" applyFill="1" applyBorder="1" applyAlignment="1" applyProtection="1">
      <alignment horizontal="center" vertical="center"/>
    </xf>
    <xf numFmtId="0" fontId="52" fillId="26" borderId="21" xfId="0" applyFont="1" applyFill="1" applyBorder="1" applyAlignment="1">
      <alignment horizontal="center" vertical="center"/>
    </xf>
    <xf numFmtId="0" fontId="52" fillId="26" borderId="25" xfId="0" applyFont="1" applyFill="1" applyBorder="1" applyAlignment="1">
      <alignment horizontal="center" vertical="center"/>
    </xf>
    <xf numFmtId="0" fontId="52" fillId="26" borderId="19" xfId="0" applyFont="1" applyFill="1" applyBorder="1" applyAlignment="1">
      <alignment horizontal="center" vertical="center"/>
    </xf>
    <xf numFmtId="0" fontId="46" fillId="25" borderId="0" xfId="0" applyFont="1" applyFill="1" applyAlignment="1">
      <alignment horizontal="left" wrapText="1"/>
    </xf>
    <xf numFmtId="10" fontId="46" fillId="0" borderId="14" xfId="343" applyNumberFormat="1" applyFont="1" applyFill="1" applyBorder="1" applyAlignment="1" applyProtection="1">
      <alignment horizontal="center" vertical="center"/>
    </xf>
    <xf numFmtId="14" fontId="47" fillId="25" borderId="0" xfId="415" applyNumberFormat="1" applyFont="1" applyFill="1" applyAlignment="1">
      <alignment horizontal="center" vertical="center"/>
    </xf>
    <xf numFmtId="14" fontId="47" fillId="0" borderId="0" xfId="415" applyNumberFormat="1" applyFont="1" applyAlignment="1">
      <alignment horizontal="center" vertical="center"/>
    </xf>
    <xf numFmtId="9" fontId="46" fillId="0" borderId="0" xfId="186" applyFont="1" applyAlignment="1" applyProtection="1">
      <alignment horizontal="center" vertical="center"/>
    </xf>
    <xf numFmtId="14" fontId="47" fillId="25" borderId="0" xfId="415" applyNumberFormat="1" applyFont="1" applyFill="1" applyAlignment="1">
      <alignment horizontal="center"/>
    </xf>
  </cellXfs>
  <cellStyles count="4509">
    <cellStyle name="0,0_x000a__x000a_NA_x000a__x000a_ 2" xfId="540" xr:uid="{E29C52CF-5CE8-4590-AB8E-1A51C89C6694}"/>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Énfasis1" xfId="7" builtinId="30" customBuiltin="1"/>
    <cellStyle name="20% - Énfasis1 2" xfId="8" xr:uid="{00000000-0005-0000-0000-000007000000}"/>
    <cellStyle name="20% - Énfasis1 3" xfId="9" xr:uid="{00000000-0005-0000-0000-000008000000}"/>
    <cellStyle name="20% - Énfasis1 4" xfId="10" xr:uid="{00000000-0005-0000-0000-000009000000}"/>
    <cellStyle name="20% - Énfasis1 5" xfId="228" xr:uid="{00000000-0005-0000-0000-00000A000000}"/>
    <cellStyle name="20% - Énfasis2" xfId="11" builtinId="34" customBuiltin="1"/>
    <cellStyle name="20% - Énfasis2 2" xfId="12" xr:uid="{00000000-0005-0000-0000-00000C000000}"/>
    <cellStyle name="20% - Énfasis2 3" xfId="13" xr:uid="{00000000-0005-0000-0000-00000D000000}"/>
    <cellStyle name="20% - Énfasis2 4" xfId="14" xr:uid="{00000000-0005-0000-0000-00000E000000}"/>
    <cellStyle name="20% - Énfasis2 5" xfId="229" xr:uid="{00000000-0005-0000-0000-00000F000000}"/>
    <cellStyle name="20% - Énfasis3" xfId="15" builtinId="38" customBuiltin="1"/>
    <cellStyle name="20% - Énfasis3 2" xfId="16" xr:uid="{00000000-0005-0000-0000-000011000000}"/>
    <cellStyle name="20% - Énfasis3 3" xfId="17" xr:uid="{00000000-0005-0000-0000-000012000000}"/>
    <cellStyle name="20% - Énfasis3 4" xfId="18" xr:uid="{00000000-0005-0000-0000-000013000000}"/>
    <cellStyle name="20% - Énfasis3 5" xfId="230" xr:uid="{00000000-0005-0000-0000-000014000000}"/>
    <cellStyle name="20% - Énfasis4" xfId="19" builtinId="42" customBuiltin="1"/>
    <cellStyle name="20% - Énfasis4 2" xfId="20" xr:uid="{00000000-0005-0000-0000-000016000000}"/>
    <cellStyle name="20% - Énfasis4 3" xfId="21" xr:uid="{00000000-0005-0000-0000-000017000000}"/>
    <cellStyle name="20% - Énfasis4 4" xfId="22" xr:uid="{00000000-0005-0000-0000-000018000000}"/>
    <cellStyle name="20% - Énfasis4 5" xfId="231" xr:uid="{00000000-0005-0000-0000-000019000000}"/>
    <cellStyle name="20% - Énfasis5" xfId="23" builtinId="46" customBuiltin="1"/>
    <cellStyle name="20% - Énfasis5 2" xfId="24" xr:uid="{00000000-0005-0000-0000-00001B000000}"/>
    <cellStyle name="20% - Énfasis5 3" xfId="25" xr:uid="{00000000-0005-0000-0000-00001C000000}"/>
    <cellStyle name="20% - Énfasis5 4" xfId="26" xr:uid="{00000000-0005-0000-0000-00001D000000}"/>
    <cellStyle name="20% - Énfasis5 5" xfId="232" xr:uid="{00000000-0005-0000-0000-00001E000000}"/>
    <cellStyle name="20% - Énfasis6" xfId="27" builtinId="50" customBuiltin="1"/>
    <cellStyle name="20% - Énfasis6 2" xfId="28" xr:uid="{00000000-0005-0000-0000-000020000000}"/>
    <cellStyle name="20% - Énfasis6 3" xfId="29" xr:uid="{00000000-0005-0000-0000-000021000000}"/>
    <cellStyle name="20% - Énfasis6 4" xfId="30" xr:uid="{00000000-0005-0000-0000-000022000000}"/>
    <cellStyle name="20% - Énfasis6 5" xfId="233" xr:uid="{00000000-0005-0000-0000-000023000000}"/>
    <cellStyle name="40% - Accent1" xfId="31" xr:uid="{00000000-0005-0000-0000-000024000000}"/>
    <cellStyle name="40% - Accent2" xfId="32" xr:uid="{00000000-0005-0000-0000-000025000000}"/>
    <cellStyle name="40% - Accent3" xfId="33" xr:uid="{00000000-0005-0000-0000-000026000000}"/>
    <cellStyle name="40% - Accent4" xfId="34" xr:uid="{00000000-0005-0000-0000-000027000000}"/>
    <cellStyle name="40% - Accent5" xfId="35" xr:uid="{00000000-0005-0000-0000-000028000000}"/>
    <cellStyle name="40% - Accent6" xfId="36" xr:uid="{00000000-0005-0000-0000-000029000000}"/>
    <cellStyle name="40% - Énfasis1" xfId="37" builtinId="31" customBuiltin="1"/>
    <cellStyle name="40% - Énfasis1 2" xfId="38" xr:uid="{00000000-0005-0000-0000-00002B000000}"/>
    <cellStyle name="40% - Énfasis1 3" xfId="39" xr:uid="{00000000-0005-0000-0000-00002C000000}"/>
    <cellStyle name="40% - Énfasis1 4" xfId="40" xr:uid="{00000000-0005-0000-0000-00002D000000}"/>
    <cellStyle name="40% - Énfasis1 5" xfId="234" xr:uid="{00000000-0005-0000-0000-00002E000000}"/>
    <cellStyle name="40% - Énfasis2" xfId="41" builtinId="35" customBuiltin="1"/>
    <cellStyle name="40% - Énfasis2 2" xfId="42" xr:uid="{00000000-0005-0000-0000-000030000000}"/>
    <cellStyle name="40% - Énfasis2 3" xfId="43" xr:uid="{00000000-0005-0000-0000-000031000000}"/>
    <cellStyle name="40% - Énfasis2 4" xfId="44" xr:uid="{00000000-0005-0000-0000-000032000000}"/>
    <cellStyle name="40% - Énfasis2 5" xfId="235" xr:uid="{00000000-0005-0000-0000-000033000000}"/>
    <cellStyle name="40% - Énfasis3" xfId="45" builtinId="39" customBuiltin="1"/>
    <cellStyle name="40% - Énfasis3 2" xfId="46" xr:uid="{00000000-0005-0000-0000-000035000000}"/>
    <cellStyle name="40% - Énfasis3 3" xfId="47" xr:uid="{00000000-0005-0000-0000-000036000000}"/>
    <cellStyle name="40% - Énfasis3 4" xfId="48" xr:uid="{00000000-0005-0000-0000-000037000000}"/>
    <cellStyle name="40% - Énfasis3 5" xfId="236" xr:uid="{00000000-0005-0000-0000-000038000000}"/>
    <cellStyle name="40% - Énfasis4" xfId="49" builtinId="43" customBuiltin="1"/>
    <cellStyle name="40% - Énfasis4 2" xfId="50" xr:uid="{00000000-0005-0000-0000-00003A000000}"/>
    <cellStyle name="40% - Énfasis4 3" xfId="51" xr:uid="{00000000-0005-0000-0000-00003B000000}"/>
    <cellStyle name="40% - Énfasis4 4" xfId="52" xr:uid="{00000000-0005-0000-0000-00003C000000}"/>
    <cellStyle name="40% - Énfasis4 5" xfId="237" xr:uid="{00000000-0005-0000-0000-00003D000000}"/>
    <cellStyle name="40% - Énfasis5" xfId="53" builtinId="47" customBuiltin="1"/>
    <cellStyle name="40% - Énfasis5 2" xfId="54" xr:uid="{00000000-0005-0000-0000-00003F000000}"/>
    <cellStyle name="40% - Énfasis5 3" xfId="55" xr:uid="{00000000-0005-0000-0000-000040000000}"/>
    <cellStyle name="40% - Énfasis5 4" xfId="56" xr:uid="{00000000-0005-0000-0000-000041000000}"/>
    <cellStyle name="40% - Énfasis5 5" xfId="238" xr:uid="{00000000-0005-0000-0000-000042000000}"/>
    <cellStyle name="40% - Énfasis6" xfId="57" builtinId="51" customBuiltin="1"/>
    <cellStyle name="40% - Énfasis6 2" xfId="58" xr:uid="{00000000-0005-0000-0000-000044000000}"/>
    <cellStyle name="40% - Énfasis6 3" xfId="59" xr:uid="{00000000-0005-0000-0000-000045000000}"/>
    <cellStyle name="40% - Énfasis6 4" xfId="60" xr:uid="{00000000-0005-0000-0000-000046000000}"/>
    <cellStyle name="40% - Énfasis6 5" xfId="239" xr:uid="{00000000-0005-0000-0000-000047000000}"/>
    <cellStyle name="60% - Accent1" xfId="61" xr:uid="{00000000-0005-0000-0000-000048000000}"/>
    <cellStyle name="60% - Accent2" xfId="62" xr:uid="{00000000-0005-0000-0000-000049000000}"/>
    <cellStyle name="60% - Accent3" xfId="63" xr:uid="{00000000-0005-0000-0000-00004A000000}"/>
    <cellStyle name="60% - Accent4" xfId="64" xr:uid="{00000000-0005-0000-0000-00004B000000}"/>
    <cellStyle name="60% - Accent5" xfId="65" xr:uid="{00000000-0005-0000-0000-00004C000000}"/>
    <cellStyle name="60% - Accent6" xfId="66" xr:uid="{00000000-0005-0000-0000-00004D000000}"/>
    <cellStyle name="60% - Énfasis1" xfId="67" builtinId="32" customBuiltin="1"/>
    <cellStyle name="60% - Énfasis1 2" xfId="68" xr:uid="{00000000-0005-0000-0000-00004F000000}"/>
    <cellStyle name="60% - Énfasis1 3" xfId="69" xr:uid="{00000000-0005-0000-0000-000050000000}"/>
    <cellStyle name="60% - Énfasis1 4" xfId="70" xr:uid="{00000000-0005-0000-0000-000051000000}"/>
    <cellStyle name="60% - Énfasis1 5" xfId="240" xr:uid="{00000000-0005-0000-0000-000052000000}"/>
    <cellStyle name="60% - Énfasis2" xfId="71" builtinId="36" customBuiltin="1"/>
    <cellStyle name="60% - Énfasis2 2" xfId="72" xr:uid="{00000000-0005-0000-0000-000054000000}"/>
    <cellStyle name="60% - Énfasis2 3" xfId="73" xr:uid="{00000000-0005-0000-0000-000055000000}"/>
    <cellStyle name="60% - Énfasis2 4" xfId="74" xr:uid="{00000000-0005-0000-0000-000056000000}"/>
    <cellStyle name="60% - Énfasis2 5" xfId="241" xr:uid="{00000000-0005-0000-0000-000057000000}"/>
    <cellStyle name="60% - Énfasis3" xfId="75" builtinId="40" customBuiltin="1"/>
    <cellStyle name="60% - Énfasis3 2" xfId="76" xr:uid="{00000000-0005-0000-0000-000059000000}"/>
    <cellStyle name="60% - Énfasis3 3" xfId="77" xr:uid="{00000000-0005-0000-0000-00005A000000}"/>
    <cellStyle name="60% - Énfasis3 4" xfId="78" xr:uid="{00000000-0005-0000-0000-00005B000000}"/>
    <cellStyle name="60% - Énfasis3 5" xfId="242" xr:uid="{00000000-0005-0000-0000-00005C000000}"/>
    <cellStyle name="60% - Énfasis4" xfId="79" builtinId="44" customBuiltin="1"/>
    <cellStyle name="60% - Énfasis4 2" xfId="80" xr:uid="{00000000-0005-0000-0000-00005E000000}"/>
    <cellStyle name="60% - Énfasis4 3" xfId="81" xr:uid="{00000000-0005-0000-0000-00005F000000}"/>
    <cellStyle name="60% - Énfasis4 4" xfId="82" xr:uid="{00000000-0005-0000-0000-000060000000}"/>
    <cellStyle name="60% - Énfasis4 5" xfId="243" xr:uid="{00000000-0005-0000-0000-000061000000}"/>
    <cellStyle name="60% - Énfasis5" xfId="83" builtinId="48" customBuiltin="1"/>
    <cellStyle name="60% - Énfasis5 2" xfId="84" xr:uid="{00000000-0005-0000-0000-000063000000}"/>
    <cellStyle name="60% - Énfasis5 3" xfId="85" xr:uid="{00000000-0005-0000-0000-000064000000}"/>
    <cellStyle name="60% - Énfasis5 4" xfId="86" xr:uid="{00000000-0005-0000-0000-000065000000}"/>
    <cellStyle name="60% - Énfasis5 5" xfId="244" xr:uid="{00000000-0005-0000-0000-000066000000}"/>
    <cellStyle name="60% - Énfasis6" xfId="87" builtinId="52" customBuiltin="1"/>
    <cellStyle name="60% - Énfasis6 2" xfId="88" xr:uid="{00000000-0005-0000-0000-000068000000}"/>
    <cellStyle name="60% - Énfasis6 3" xfId="89" xr:uid="{00000000-0005-0000-0000-000069000000}"/>
    <cellStyle name="60% - Énfasis6 4" xfId="90" xr:uid="{00000000-0005-0000-0000-00006A000000}"/>
    <cellStyle name="60% - Énfasis6 5" xfId="245" xr:uid="{00000000-0005-0000-0000-00006B000000}"/>
    <cellStyle name="Accent1" xfId="91" xr:uid="{00000000-0005-0000-0000-00006C000000}"/>
    <cellStyle name="Accent2" xfId="92" xr:uid="{00000000-0005-0000-0000-00006D000000}"/>
    <cellStyle name="Accent3" xfId="93" xr:uid="{00000000-0005-0000-0000-00006E000000}"/>
    <cellStyle name="Accent4" xfId="94" xr:uid="{00000000-0005-0000-0000-00006F000000}"/>
    <cellStyle name="Accent5" xfId="95" xr:uid="{00000000-0005-0000-0000-000070000000}"/>
    <cellStyle name="Accent6" xfId="96" xr:uid="{00000000-0005-0000-0000-000071000000}"/>
    <cellStyle name="Bad" xfId="97" xr:uid="{00000000-0005-0000-0000-000072000000}"/>
    <cellStyle name="Buena 2" xfId="99" xr:uid="{00000000-0005-0000-0000-000073000000}"/>
    <cellStyle name="Buena 3" xfId="100" xr:uid="{00000000-0005-0000-0000-000074000000}"/>
    <cellStyle name="Buena 4" xfId="101" xr:uid="{00000000-0005-0000-0000-000075000000}"/>
    <cellStyle name="Buena 5" xfId="246" xr:uid="{00000000-0005-0000-0000-000076000000}"/>
    <cellStyle name="Bueno" xfId="98" builtinId="26" customBuiltin="1"/>
    <cellStyle name="Calculation" xfId="102" xr:uid="{00000000-0005-0000-0000-000078000000}"/>
    <cellStyle name="Cálculo" xfId="103" builtinId="22" customBuiltin="1"/>
    <cellStyle name="Cálculo 2" xfId="104" xr:uid="{00000000-0005-0000-0000-00007A000000}"/>
    <cellStyle name="Cálculo 3" xfId="105" xr:uid="{00000000-0005-0000-0000-00007B000000}"/>
    <cellStyle name="Cálculo 4" xfId="106" xr:uid="{00000000-0005-0000-0000-00007C000000}"/>
    <cellStyle name="Cálculo 5" xfId="247" xr:uid="{00000000-0005-0000-0000-00007D000000}"/>
    <cellStyle name="Celda de comprobación" xfId="107" builtinId="23" customBuiltin="1"/>
    <cellStyle name="Celda de comprobación 2" xfId="108" xr:uid="{00000000-0005-0000-0000-00007F000000}"/>
    <cellStyle name="Celda de comprobación 3" xfId="109" xr:uid="{00000000-0005-0000-0000-000080000000}"/>
    <cellStyle name="Celda de comprobación 4" xfId="110" xr:uid="{00000000-0005-0000-0000-000081000000}"/>
    <cellStyle name="Celda de comprobación 5" xfId="248" xr:uid="{00000000-0005-0000-0000-000082000000}"/>
    <cellStyle name="Celda vinculada" xfId="111" builtinId="24" customBuiltin="1"/>
    <cellStyle name="Celda vinculada 2" xfId="112" xr:uid="{00000000-0005-0000-0000-000084000000}"/>
    <cellStyle name="Celda vinculada 3" xfId="113" xr:uid="{00000000-0005-0000-0000-000085000000}"/>
    <cellStyle name="Celda vinculada 4" xfId="114" xr:uid="{00000000-0005-0000-0000-000086000000}"/>
    <cellStyle name="Celda vinculada 5" xfId="249" xr:uid="{00000000-0005-0000-0000-000087000000}"/>
    <cellStyle name="Check Cell" xfId="115" xr:uid="{00000000-0005-0000-0000-000088000000}"/>
    <cellStyle name="Comma 2" xfId="561" xr:uid="{449FA50F-2F80-40CE-90C3-8D66A4A9B508}"/>
    <cellStyle name="Comma 2 2" xfId="715" xr:uid="{6B76ADE1-FEEA-4D69-9508-8AF219DECC65}"/>
    <cellStyle name="Comma 3" xfId="719" xr:uid="{D0A5168F-E16C-4240-9393-33461F437A8E}"/>
    <cellStyle name="Comma 3 2" xfId="1238" xr:uid="{D139134A-6BF0-4C78-9A41-657948D95514}"/>
    <cellStyle name="Comma 3 2 2" xfId="2268" xr:uid="{1DF01499-D555-4594-B327-1162C7CEE4BB}"/>
    <cellStyle name="Comma 3 2 2 2" xfId="4329" xr:uid="{55DB465C-BF26-4801-9C20-68C8C7C529DC}"/>
    <cellStyle name="Comma 3 2 3" xfId="3299" xr:uid="{CD195229-4434-4BF7-A41A-922EF233400E}"/>
    <cellStyle name="Comma 3 3" xfId="1753" xr:uid="{DD9446F7-56A3-48EE-A296-398AA41C4B9A}"/>
    <cellStyle name="Comma 3 3 2" xfId="3814" xr:uid="{039FDAC4-DF8B-47BB-99BB-2057871D3C04}"/>
    <cellStyle name="Comma 3 4" xfId="2784" xr:uid="{56800757-6A48-42F3-8ECB-9208BB0E33C2}"/>
    <cellStyle name="Currency 2" xfId="563" xr:uid="{29487893-1BA0-4A69-A470-99E17E263BFC}"/>
    <cellStyle name="Encabezado 1" xfId="204" builtinId="16" customBuiltin="1"/>
    <cellStyle name="Encabezado 4" xfId="116" builtinId="19" customBuiltin="1"/>
    <cellStyle name="Encabezado 4 2" xfId="117" xr:uid="{00000000-0005-0000-0000-00008B000000}"/>
    <cellStyle name="Encabezado 4 3" xfId="118" xr:uid="{00000000-0005-0000-0000-00008C000000}"/>
    <cellStyle name="Encabezado 4 4" xfId="119" xr:uid="{00000000-0005-0000-0000-00008D000000}"/>
    <cellStyle name="Encabezado 4 5" xfId="250" xr:uid="{00000000-0005-0000-0000-00008E000000}"/>
    <cellStyle name="Énfasis1" xfId="120" builtinId="29" customBuiltin="1"/>
    <cellStyle name="Énfasis1 2" xfId="121" xr:uid="{00000000-0005-0000-0000-000090000000}"/>
    <cellStyle name="Énfasis1 3" xfId="122" xr:uid="{00000000-0005-0000-0000-000091000000}"/>
    <cellStyle name="Énfasis1 4" xfId="123" xr:uid="{00000000-0005-0000-0000-000092000000}"/>
    <cellStyle name="Énfasis1 5" xfId="251" xr:uid="{00000000-0005-0000-0000-000093000000}"/>
    <cellStyle name="Énfasis2" xfId="124" builtinId="33" customBuiltin="1"/>
    <cellStyle name="Énfasis2 2" xfId="125" xr:uid="{00000000-0005-0000-0000-000095000000}"/>
    <cellStyle name="Énfasis2 3" xfId="126" xr:uid="{00000000-0005-0000-0000-000096000000}"/>
    <cellStyle name="Énfasis2 4" xfId="127" xr:uid="{00000000-0005-0000-0000-000097000000}"/>
    <cellStyle name="Énfasis2 5" xfId="252" xr:uid="{00000000-0005-0000-0000-000098000000}"/>
    <cellStyle name="Énfasis3" xfId="128" builtinId="37" customBuiltin="1"/>
    <cellStyle name="Énfasis3 2" xfId="129" xr:uid="{00000000-0005-0000-0000-00009A000000}"/>
    <cellStyle name="Énfasis3 3" xfId="130" xr:uid="{00000000-0005-0000-0000-00009B000000}"/>
    <cellStyle name="Énfasis3 4" xfId="131" xr:uid="{00000000-0005-0000-0000-00009C000000}"/>
    <cellStyle name="Énfasis3 5" xfId="253" xr:uid="{00000000-0005-0000-0000-00009D000000}"/>
    <cellStyle name="Énfasis4" xfId="132" builtinId="41" customBuiltin="1"/>
    <cellStyle name="Énfasis4 2" xfId="133" xr:uid="{00000000-0005-0000-0000-00009F000000}"/>
    <cellStyle name="Énfasis4 3" xfId="134" xr:uid="{00000000-0005-0000-0000-0000A0000000}"/>
    <cellStyle name="Énfasis4 4" xfId="135" xr:uid="{00000000-0005-0000-0000-0000A1000000}"/>
    <cellStyle name="Énfasis4 5" xfId="254" xr:uid="{00000000-0005-0000-0000-0000A2000000}"/>
    <cellStyle name="Énfasis5" xfId="136" builtinId="45" customBuiltin="1"/>
    <cellStyle name="Énfasis5 2" xfId="137" xr:uid="{00000000-0005-0000-0000-0000A4000000}"/>
    <cellStyle name="Énfasis5 3" xfId="138" xr:uid="{00000000-0005-0000-0000-0000A5000000}"/>
    <cellStyle name="Énfasis5 4" xfId="139" xr:uid="{00000000-0005-0000-0000-0000A6000000}"/>
    <cellStyle name="Énfasis5 5" xfId="255" xr:uid="{00000000-0005-0000-0000-0000A7000000}"/>
    <cellStyle name="Énfasis6" xfId="140" builtinId="49" customBuiltin="1"/>
    <cellStyle name="Énfasis6 2" xfId="141" xr:uid="{00000000-0005-0000-0000-0000A9000000}"/>
    <cellStyle name="Énfasis6 3" xfId="142" xr:uid="{00000000-0005-0000-0000-0000AA000000}"/>
    <cellStyle name="Énfasis6 4" xfId="143" xr:uid="{00000000-0005-0000-0000-0000AB000000}"/>
    <cellStyle name="Énfasis6 5" xfId="256" xr:uid="{00000000-0005-0000-0000-0000AC000000}"/>
    <cellStyle name="Entrada" xfId="144" builtinId="20" customBuiltin="1"/>
    <cellStyle name="Entrada 2" xfId="145" xr:uid="{00000000-0005-0000-0000-0000AE000000}"/>
    <cellStyle name="Entrada 3" xfId="146" xr:uid="{00000000-0005-0000-0000-0000AF000000}"/>
    <cellStyle name="Entrada 4" xfId="147" xr:uid="{00000000-0005-0000-0000-0000B0000000}"/>
    <cellStyle name="Entrada 5" xfId="257" xr:uid="{00000000-0005-0000-0000-0000B1000000}"/>
    <cellStyle name="Euro" xfId="148" xr:uid="{00000000-0005-0000-0000-0000B2000000}"/>
    <cellStyle name="Euro 2" xfId="149" xr:uid="{00000000-0005-0000-0000-0000B3000000}"/>
    <cellStyle name="Euro 2 2" xfId="541" xr:uid="{3994D3AE-47B7-44B7-91D3-EE02143D9122}"/>
    <cellStyle name="Euro 3" xfId="277" xr:uid="{00000000-0005-0000-0000-0000B4000000}"/>
    <cellStyle name="Euro 3 2" xfId="372" xr:uid="{00000000-0005-0000-0000-0000B5000000}"/>
    <cellStyle name="Euro 4" xfId="305" xr:uid="{00000000-0005-0000-0000-0000B6000000}"/>
    <cellStyle name="Explanatory Text" xfId="150" xr:uid="{00000000-0005-0000-0000-0000B7000000}"/>
    <cellStyle name="Good" xfId="151" xr:uid="{00000000-0005-0000-0000-0000B8000000}"/>
    <cellStyle name="Heading 1" xfId="152" xr:uid="{00000000-0005-0000-0000-0000B9000000}"/>
    <cellStyle name="Heading 2" xfId="153" xr:uid="{00000000-0005-0000-0000-0000BA000000}"/>
    <cellStyle name="Heading 3" xfId="154" xr:uid="{00000000-0005-0000-0000-0000BB000000}"/>
    <cellStyle name="Heading 4" xfId="155" xr:uid="{00000000-0005-0000-0000-0000BC000000}"/>
    <cellStyle name="Hipervínculo" xfId="514" builtinId="8"/>
    <cellStyle name="Hipervínculo 2" xfId="897" xr:uid="{053C22C5-009E-40C7-9BEF-536834525DB8}"/>
    <cellStyle name="Incorrecto" xfId="156" builtinId="27" customBuiltin="1"/>
    <cellStyle name="Incorrecto 2" xfId="157" xr:uid="{00000000-0005-0000-0000-0000BE000000}"/>
    <cellStyle name="Incorrecto 3" xfId="158" xr:uid="{00000000-0005-0000-0000-0000BF000000}"/>
    <cellStyle name="Incorrecto 4" xfId="159" xr:uid="{00000000-0005-0000-0000-0000C0000000}"/>
    <cellStyle name="Incorrecto 5" xfId="258" xr:uid="{00000000-0005-0000-0000-0000C1000000}"/>
    <cellStyle name="Input" xfId="160" xr:uid="{00000000-0005-0000-0000-0000C2000000}"/>
    <cellStyle name="Linked Cell" xfId="161" xr:uid="{00000000-0005-0000-0000-0000C3000000}"/>
    <cellStyle name="Millares" xfId="162" builtinId="3"/>
    <cellStyle name="Millares [0] 2" xfId="519" xr:uid="{679F49B7-8C3B-4E65-89F4-4919D297F346}"/>
    <cellStyle name="Millares [0] 3" xfId="520" xr:uid="{C4E7F267-0024-4940-A730-0B064D90815D}"/>
    <cellStyle name="Millares [0] 3 2" xfId="691" xr:uid="{ECE03710-36AA-4C40-B9A6-D4B6BB188AE7}"/>
    <cellStyle name="Millares [0] 3 2 2" xfId="875" xr:uid="{4CA4D535-7277-444E-865F-F78503BF5964}"/>
    <cellStyle name="Millares [0] 3 3" xfId="723" xr:uid="{BE1D084E-5B58-44D4-9867-149E9BF3F3B3}"/>
    <cellStyle name="Millares [0] 4" xfId="685" xr:uid="{B87E0107-26FF-4D57-B99C-A47A37450882}"/>
    <cellStyle name="Millares [0] 4 2" xfId="869" xr:uid="{8C5FD0CC-F056-4298-BEB5-B25590F91580}"/>
    <cellStyle name="Millares [0] 4 2 2" xfId="1387" xr:uid="{C4CABBD5-B3F4-4434-A244-8D91CBE63E94}"/>
    <cellStyle name="Millares [0] 4 2 2 2" xfId="2417" xr:uid="{230554A3-31FC-46F9-8162-5E9DFD6145C3}"/>
    <cellStyle name="Millares [0] 4 2 2 2 2" xfId="4478" xr:uid="{305D95D8-E1F0-4286-AF83-F632E0A08193}"/>
    <cellStyle name="Millares [0] 4 2 2 3" xfId="3448" xr:uid="{6AF3766B-FBA5-4C37-8422-18F6F9585065}"/>
    <cellStyle name="Millares [0] 4 2 3" xfId="1902" xr:uid="{A9435112-A2FA-427A-B42A-22DA9F3E523B}"/>
    <cellStyle name="Millares [0] 4 2 3 2" xfId="3963" xr:uid="{1093D3B6-71A6-4AA9-8095-E170BB854C09}"/>
    <cellStyle name="Millares [0] 4 2 4" xfId="2933" xr:uid="{CF0154BB-976D-4847-BF60-3DA6B294AF5C}"/>
    <cellStyle name="Millares [0] 4 3" xfId="1211" xr:uid="{335EE93B-9E36-42F1-8CC5-80EDA930AD65}"/>
    <cellStyle name="Millares [0] 4 3 2" xfId="2241" xr:uid="{7434251E-B778-4853-AF58-F5AD6E783A1F}"/>
    <cellStyle name="Millares [0] 4 3 2 2" xfId="4302" xr:uid="{396AC266-881E-42B1-8077-6F5E201C89EB}"/>
    <cellStyle name="Millares [0] 4 3 3" xfId="3272" xr:uid="{7F95D622-E9D6-4589-88E2-CB525365E033}"/>
    <cellStyle name="Millares [0] 4 4" xfId="1726" xr:uid="{AFAF5584-1664-4D41-AA9D-1BC41759F795}"/>
    <cellStyle name="Millares [0] 4 4 2" xfId="3787" xr:uid="{70D4FA28-2E2F-4C87-91A5-30EB5C0AF4AE}"/>
    <cellStyle name="Millares [0] 4 5" xfId="2757" xr:uid="{11058B65-4FA5-4318-8579-64335DE3F79D}"/>
    <cellStyle name="Millares 10" xfId="416" xr:uid="{00000000-0005-0000-0000-0000C5000000}"/>
    <cellStyle name="Millares 10 2" xfId="837" xr:uid="{A04857E3-9FB4-452A-ACD9-213862F1A806}"/>
    <cellStyle name="Millares 10 2 2" xfId="1355" xr:uid="{30A5C643-7B4C-44B5-A6C9-57516B8654E2}"/>
    <cellStyle name="Millares 10 2 2 2" xfId="2385" xr:uid="{80A3F9BB-B523-4B8F-82E3-097543ADD836}"/>
    <cellStyle name="Millares 10 2 2 2 2" xfId="4446" xr:uid="{7862D8C2-28B3-407A-9D77-3E029A437B51}"/>
    <cellStyle name="Millares 10 2 2 3" xfId="3416" xr:uid="{28362ECA-9A56-4EDB-BA6E-FA24FF486A95}"/>
    <cellStyle name="Millares 10 2 3" xfId="1870" xr:uid="{12C79959-E2EC-4A99-853C-3E664E54D714}"/>
    <cellStyle name="Millares 10 2 3 2" xfId="3931" xr:uid="{E3C00528-8FAF-4FFE-888F-CD4C94ECB8A3}"/>
    <cellStyle name="Millares 10 2 4" xfId="2901" xr:uid="{1452604D-AE95-42C4-9A99-2990CDA21790}"/>
    <cellStyle name="Millares 10 3" xfId="652" xr:uid="{6DF21E12-C0AF-46C1-B0FA-6D0EAF943C4C}"/>
    <cellStyle name="Millares 10 3 2" xfId="1179" xr:uid="{B5108D93-9A71-42F3-BDC4-3028CF53357A}"/>
    <cellStyle name="Millares 10 3 2 2" xfId="2209" xr:uid="{8F70841A-4548-45F9-808B-8F18189CFE2D}"/>
    <cellStyle name="Millares 10 3 2 2 2" xfId="4270" xr:uid="{CAE525F0-4E87-4B49-A6DF-5C59B046D83A}"/>
    <cellStyle name="Millares 10 3 2 3" xfId="3240" xr:uid="{617A6592-A882-414D-93C6-FB1E4F4148B9}"/>
    <cellStyle name="Millares 10 3 3" xfId="1694" xr:uid="{A5D0D53B-C722-42D8-8ACA-912A71528560}"/>
    <cellStyle name="Millares 10 3 3 2" xfId="3755" xr:uid="{9BEEA028-488E-4E25-8324-D675B7594BB7}"/>
    <cellStyle name="Millares 10 3 4" xfId="2725" xr:uid="{823C7B02-6C5E-4857-A154-BFD935431EBA}"/>
    <cellStyle name="Millares 10 4" xfId="964" xr:uid="{4AD9393D-E0C4-4B4C-8BD9-330DA0B03584}"/>
    <cellStyle name="Millares 10 4 2" xfId="1995" xr:uid="{93481B7A-B0A9-4D10-8339-E7127D7A3850}"/>
    <cellStyle name="Millares 10 4 2 2" xfId="4056" xr:uid="{219A50CE-C03C-4378-9E3F-9E4B0EEDE24D}"/>
    <cellStyle name="Millares 10 4 3" xfId="3026" xr:uid="{EA6C81C8-788F-41C1-8D86-E3F0EF84F316}"/>
    <cellStyle name="Millares 10 5" xfId="1480" xr:uid="{4B1F839A-520F-4D03-B87E-D2CCB59A6EE7}"/>
    <cellStyle name="Millares 10 5 2" xfId="3541" xr:uid="{F453BE3F-C789-4AA8-86B9-51AA730912F2}"/>
    <cellStyle name="Millares 10 6" xfId="2511" xr:uid="{7B628E18-F63E-45DF-A8FB-EE91F4DBD98F}"/>
    <cellStyle name="Millares 11" xfId="718" xr:uid="{BCAC447E-5C77-4E49-80D0-A45A33A6148F}"/>
    <cellStyle name="Millares 11 2" xfId="896" xr:uid="{6B5FE7C7-1BD9-47E0-AEEC-12AA0CA5061C}"/>
    <cellStyle name="Millares 11 2 2" xfId="1413" xr:uid="{BC12AE7E-024B-4B9F-9F45-48AB22E0B02D}"/>
    <cellStyle name="Millares 11 2 2 2" xfId="2443" xr:uid="{D195CCC7-B776-4947-81C2-2091BBB102CB}"/>
    <cellStyle name="Millares 11 2 2 2 2" xfId="4504" xr:uid="{D6F4B31D-B9FC-42C0-B5F9-4A8077929792}"/>
    <cellStyle name="Millares 11 2 2 3" xfId="3474" xr:uid="{20836F53-C2C7-48E4-A1B9-EECBBE644D0A}"/>
    <cellStyle name="Millares 11 2 3" xfId="1928" xr:uid="{FD17FE2C-D9EA-4A23-929F-9CAC09CB11E5}"/>
    <cellStyle name="Millares 11 2 3 2" xfId="3989" xr:uid="{7AD5D9D4-27D4-45B2-BAF5-BFEC106D583A}"/>
    <cellStyle name="Millares 11 2 4" xfId="2959" xr:uid="{F7A4E3E9-44CD-4818-9F94-4412EAB9579F}"/>
    <cellStyle name="Millares 11 3" xfId="1237" xr:uid="{0DC48847-E3F6-41AB-9176-5CEA60799411}"/>
    <cellStyle name="Millares 11 3 2" xfId="2267" xr:uid="{C40AB4EE-62C6-42CD-872A-3E37ED9919AC}"/>
    <cellStyle name="Millares 11 3 2 2" xfId="4328" xr:uid="{F5510C94-FB29-43B6-9122-2FD857E3E0E5}"/>
    <cellStyle name="Millares 11 3 3" xfId="3298" xr:uid="{83938A62-0D57-48E7-AC66-AEBD11AA0685}"/>
    <cellStyle name="Millares 11 4" xfId="1752" xr:uid="{1A5B1339-B13C-4C73-B046-DA222F277D05}"/>
    <cellStyle name="Millares 11 4 2" xfId="3813" xr:uid="{C9922E61-6D71-4DBC-8A33-FBD159082628}"/>
    <cellStyle name="Millares 11 5" xfId="2783" xr:uid="{5F7D834C-3E42-49E4-ACF2-F59C7F3D6972}"/>
    <cellStyle name="Millares 12" xfId="898" xr:uid="{2C587543-2FE7-499F-B422-9312947A7C6C}"/>
    <cellStyle name="Millares 12 2" xfId="1929" xr:uid="{598E8BC8-F7B8-41B0-92F7-BE8D92AA8950}"/>
    <cellStyle name="Millares 12 2 2" xfId="3990" xr:uid="{AF930656-E200-4BBA-AE6A-57BD74EC23BF}"/>
    <cellStyle name="Millares 12 3" xfId="2960" xr:uid="{23093F9B-C516-4E55-B8DE-C4A8A26C0B8B}"/>
    <cellStyle name="Millares 13" xfId="908" xr:uid="{5773C93C-8625-48A9-9776-900FA9607D9E}"/>
    <cellStyle name="Millares 13 2" xfId="1939" xr:uid="{F3EC10E3-0354-4232-8B2C-D0BEF97A58DD}"/>
    <cellStyle name="Millares 13 2 2" xfId="4000" xr:uid="{163D558F-0AFD-4E35-854C-1AF42C427267}"/>
    <cellStyle name="Millares 13 3" xfId="2970" xr:uid="{3AD74686-1659-43EE-A6B6-46423F6F9734}"/>
    <cellStyle name="Millares 14" xfId="1414" xr:uid="{6836AA41-989F-44F3-9820-0AEFE0A018AD}"/>
    <cellStyle name="Millares 14 2" xfId="3475" xr:uid="{B238B501-A44F-49E4-B83F-C3065C037BA4}"/>
    <cellStyle name="Millares 15" xfId="1423" xr:uid="{F0223A8D-A26F-4BCB-9CE6-D1A57415B820}"/>
    <cellStyle name="Millares 15 2" xfId="3484" xr:uid="{396D8B10-9407-4F2B-9689-88988D4F1465}"/>
    <cellStyle name="Millares 16" xfId="2445" xr:uid="{A60CDA48-100E-4A36-8078-2A20A4236DA4}"/>
    <cellStyle name="Millares 17" xfId="2454" xr:uid="{31BDEEEC-6B0D-4F4D-B184-490D5C75D0F6}"/>
    <cellStyle name="Millares 18" xfId="4507" xr:uid="{E48298C5-989D-44E6-BA54-48BDB5384052}"/>
    <cellStyle name="Millares 19" xfId="4505" xr:uid="{A5365455-F4F6-4C8A-8D0C-454DCBB7FFA1}"/>
    <cellStyle name="Millares 2" xfId="163" xr:uid="{00000000-0005-0000-0000-0000C6000000}"/>
    <cellStyle name="Millares 2 10" xfId="278" xr:uid="{00000000-0005-0000-0000-0000C7000000}"/>
    <cellStyle name="Millares 2 10 2" xfId="308" xr:uid="{00000000-0005-0000-0000-0000C8000000}"/>
    <cellStyle name="Millares 2 10 2 2" xfId="443" xr:uid="{00000000-0005-0000-0000-0000C9000000}"/>
    <cellStyle name="Millares 2 10 2 2 2" xfId="991" xr:uid="{47EACFC3-F71A-4995-9459-EEC2469F445D}"/>
    <cellStyle name="Millares 2 10 2 2 2 2" xfId="2022" xr:uid="{3C25AF30-CF47-472D-8F9A-E5F36F6AF07F}"/>
    <cellStyle name="Millares 2 10 2 2 2 2 2" xfId="4083" xr:uid="{862566AB-5A29-422C-80CC-08F79D8366C8}"/>
    <cellStyle name="Millares 2 10 2 2 2 3" xfId="3053" xr:uid="{4998EB5F-7A14-4A0A-AE94-4B89DF4F3BD2}"/>
    <cellStyle name="Millares 2 10 2 2 3" xfId="1507" xr:uid="{2102554E-6914-4E12-829E-77487696B322}"/>
    <cellStyle name="Millares 2 10 2 2 3 2" xfId="3568" xr:uid="{486D7F29-A6F4-42E1-B1C0-B95010E98063}"/>
    <cellStyle name="Millares 2 10 2 2 4" xfId="2538" xr:uid="{A856F40C-B2CD-4DE8-A178-B27514578663}"/>
    <cellStyle name="Millares 2 10 2 3" xfId="716" xr:uid="{162AA5DF-1851-463E-A099-109569BF6E6F}"/>
    <cellStyle name="Millares 2 10 3" xfId="429" xr:uid="{00000000-0005-0000-0000-0000CA000000}"/>
    <cellStyle name="Millares 2 10 3 2" xfId="977" xr:uid="{A9745B70-05F0-497E-AC68-619B838F6CD1}"/>
    <cellStyle name="Millares 2 10 3 2 2" xfId="2008" xr:uid="{B2447436-F403-4653-8501-2A7E0D3998D5}"/>
    <cellStyle name="Millares 2 10 3 2 2 2" xfId="4069" xr:uid="{5A5B5BA2-E50A-4453-86AC-B6E6C72A5D75}"/>
    <cellStyle name="Millares 2 10 3 2 3" xfId="3039" xr:uid="{80DFD2E7-04B3-4718-BCEB-DF92918F053A}"/>
    <cellStyle name="Millares 2 10 3 3" xfId="1493" xr:uid="{363F602C-0094-482B-8D2A-D15066570B0E}"/>
    <cellStyle name="Millares 2 10 3 3 2" xfId="3554" xr:uid="{D26081AB-F8CD-49E0-BD24-EF63C9F6E708}"/>
    <cellStyle name="Millares 2 10 3 4" xfId="2524" xr:uid="{EF90574C-25D9-4B65-B96D-B383F7E50FFD}"/>
    <cellStyle name="Millares 2 10 4" xfId="562" xr:uid="{48A90F8C-49D4-4997-80A9-61458DC7BCD7}"/>
    <cellStyle name="Millares 2 11" xfId="279" xr:uid="{00000000-0005-0000-0000-0000CB000000}"/>
    <cellStyle name="Millares 2 11 2" xfId="309" xr:uid="{00000000-0005-0000-0000-0000CC000000}"/>
    <cellStyle name="Millares 2 11 2 2" xfId="444" xr:uid="{00000000-0005-0000-0000-0000CD000000}"/>
    <cellStyle name="Millares 2 11 2 2 2" xfId="992" xr:uid="{CA937830-5C2D-448A-BBCB-5F3EB2578E06}"/>
    <cellStyle name="Millares 2 11 2 2 2 2" xfId="2023" xr:uid="{BA8CF58F-CC26-4A5D-ADE0-C149162A01A0}"/>
    <cellStyle name="Millares 2 11 2 2 2 2 2" xfId="4084" xr:uid="{63010498-FD04-4DF1-BF7D-B5BB512394A5}"/>
    <cellStyle name="Millares 2 11 2 2 2 3" xfId="3054" xr:uid="{3778F2BC-EBF4-4C0F-BAB5-AE5B7F45F926}"/>
    <cellStyle name="Millares 2 11 2 2 3" xfId="1508" xr:uid="{549AC77A-3B1E-49C8-8A49-E7DCD668DF7E}"/>
    <cellStyle name="Millares 2 11 2 2 3 2" xfId="3569" xr:uid="{7A921F9E-7A5D-4822-B0CD-8DD05EC9ECCF}"/>
    <cellStyle name="Millares 2 11 2 2 4" xfId="2539" xr:uid="{73EBD55F-467F-49F0-8925-E5C95D9B3644}"/>
    <cellStyle name="Millares 2 11 3" xfId="430" xr:uid="{00000000-0005-0000-0000-0000CE000000}"/>
    <cellStyle name="Millares 2 11 3 2" xfId="978" xr:uid="{6313C704-17CB-496E-998B-23966EEAB97C}"/>
    <cellStyle name="Millares 2 11 3 2 2" xfId="2009" xr:uid="{F59B8E0E-3159-4F07-966E-4763BB412033}"/>
    <cellStyle name="Millares 2 11 3 2 2 2" xfId="4070" xr:uid="{D7A5241A-469D-46B7-9D6C-83411EAA6677}"/>
    <cellStyle name="Millares 2 11 3 2 3" xfId="3040" xr:uid="{D42A1D47-39BB-414A-A038-53A0719A3B0D}"/>
    <cellStyle name="Millares 2 11 3 3" xfId="1494" xr:uid="{6117A6E9-320E-4903-9B1B-C5112CDC51EC}"/>
    <cellStyle name="Millares 2 11 3 3 2" xfId="3555" xr:uid="{8CBEEE22-97E3-48EE-8B31-C648A9988571}"/>
    <cellStyle name="Millares 2 11 3 4" xfId="2525" xr:uid="{DE5DB06E-2070-4A20-B341-1684F21BC436}"/>
    <cellStyle name="Millares 2 12" xfId="280" xr:uid="{00000000-0005-0000-0000-0000CF000000}"/>
    <cellStyle name="Millares 2 12 2" xfId="310" xr:uid="{00000000-0005-0000-0000-0000D0000000}"/>
    <cellStyle name="Millares 2 12 2 2" xfId="445" xr:uid="{00000000-0005-0000-0000-0000D1000000}"/>
    <cellStyle name="Millares 2 12 2 2 2" xfId="993" xr:uid="{89E5FE12-3F6B-4AF4-AB21-A2A8784D8AB9}"/>
    <cellStyle name="Millares 2 12 2 2 2 2" xfId="2024" xr:uid="{EC16003B-7CE6-4855-B29F-781ED70436E4}"/>
    <cellStyle name="Millares 2 12 2 2 2 2 2" xfId="4085" xr:uid="{91F2128A-8981-4B94-8A1A-C6FFCDF68BCF}"/>
    <cellStyle name="Millares 2 12 2 2 2 3" xfId="3055" xr:uid="{C8914463-9D7B-48F4-8519-6B4AC7F6A4A1}"/>
    <cellStyle name="Millares 2 12 2 2 3" xfId="1509" xr:uid="{EB64E54C-1BEA-4A7A-8A61-9FFDDC3E770C}"/>
    <cellStyle name="Millares 2 12 2 2 3 2" xfId="3570" xr:uid="{72443F5E-3003-4643-9991-5A61BC8A2360}"/>
    <cellStyle name="Millares 2 12 2 2 4" xfId="2540" xr:uid="{F3E59AE0-7342-4A5F-B787-F95E82E38829}"/>
    <cellStyle name="Millares 2 12 3" xfId="431" xr:uid="{00000000-0005-0000-0000-0000D2000000}"/>
    <cellStyle name="Millares 2 12 3 2" xfId="979" xr:uid="{B94DFCF9-CE39-4FEE-9971-60E628F36169}"/>
    <cellStyle name="Millares 2 12 3 2 2" xfId="2010" xr:uid="{815E3BED-3E7E-42AD-861F-95BF9CC3E49E}"/>
    <cellStyle name="Millares 2 12 3 2 2 2" xfId="4071" xr:uid="{CD3718C0-47DB-414C-87D7-3FC1E76ABAFE}"/>
    <cellStyle name="Millares 2 12 3 2 3" xfId="3041" xr:uid="{0DA7550F-4BF0-42E7-B5A8-801E5C049B9B}"/>
    <cellStyle name="Millares 2 12 3 3" xfId="1495" xr:uid="{CCA62822-66E0-4405-9648-97A0B8FE5BB7}"/>
    <cellStyle name="Millares 2 12 3 3 2" xfId="3556" xr:uid="{B0B23F17-5E6F-4BB6-8833-400F8C7CAD25}"/>
    <cellStyle name="Millares 2 12 3 4" xfId="2526" xr:uid="{BAB8AAC9-A4CA-468C-8A6F-64CA50034E00}"/>
    <cellStyle name="Millares 2 13" xfId="307" xr:uid="{00000000-0005-0000-0000-0000D3000000}"/>
    <cellStyle name="Millares 2 13 2" xfId="442" xr:uid="{00000000-0005-0000-0000-0000D4000000}"/>
    <cellStyle name="Millares 2 13 2 2" xfId="990" xr:uid="{A453984E-918A-407E-8697-99144574C50A}"/>
    <cellStyle name="Millares 2 13 2 2 2" xfId="2021" xr:uid="{5A7C99FE-E0E6-4E1D-B3C1-DD01C987FBB5}"/>
    <cellStyle name="Millares 2 13 2 2 2 2" xfId="4082" xr:uid="{1A6AC870-9128-4053-846E-C6CEB284B9DF}"/>
    <cellStyle name="Millares 2 13 2 2 3" xfId="3052" xr:uid="{EE7D1E98-84E9-48DA-A226-21B0CE2D8238}"/>
    <cellStyle name="Millares 2 13 2 3" xfId="1506" xr:uid="{8807DDEB-9ECD-445D-85F5-F29B1317C687}"/>
    <cellStyle name="Millares 2 13 2 3 2" xfId="3567" xr:uid="{06674F42-CB4D-4C4E-AFF9-2602AFD33B20}"/>
    <cellStyle name="Millares 2 13 2 4" xfId="2537" xr:uid="{CB5626C0-7AA2-437B-86D6-1A77AE91DC7D}"/>
    <cellStyle name="Millares 2 14" xfId="417" xr:uid="{00000000-0005-0000-0000-0000D5000000}"/>
    <cellStyle name="Millares 2 14 2" xfId="965" xr:uid="{7780886C-2D0C-4F0A-AD35-F13A0585BCD2}"/>
    <cellStyle name="Millares 2 14 2 2" xfId="1996" xr:uid="{A7C1B424-E2BE-45BE-B491-FDE9EECC0475}"/>
    <cellStyle name="Millares 2 14 2 2 2" xfId="4057" xr:uid="{92EB81EE-701C-4596-8267-4DAF4D8D8126}"/>
    <cellStyle name="Millares 2 14 2 3" xfId="3027" xr:uid="{5705373C-D283-446B-929D-D512A9A2283D}"/>
    <cellStyle name="Millares 2 14 3" xfId="1481" xr:uid="{09D0315B-FE5A-4E64-A69D-C4F1C32E383E}"/>
    <cellStyle name="Millares 2 14 3 2" xfId="3542" xr:uid="{23D6440D-7DE9-4613-B33B-5ABC964E2A47}"/>
    <cellStyle name="Millares 2 14 4" xfId="2512" xr:uid="{AAB7BB57-0E6D-4DC0-A49D-CB197F921BD0}"/>
    <cellStyle name="Millares 2 2" xfId="281" xr:uid="{00000000-0005-0000-0000-0000D6000000}"/>
    <cellStyle name="Millares 2 2 2" xfId="311" xr:uid="{00000000-0005-0000-0000-0000D7000000}"/>
    <cellStyle name="Millares 2 2 2 2" xfId="446" xr:uid="{00000000-0005-0000-0000-0000D8000000}"/>
    <cellStyle name="Millares 2 2 2 2 2" xfId="640" xr:uid="{5D7F4200-EFE6-4886-99AC-6EEBC467869C}"/>
    <cellStyle name="Millares 2 2 2 2 2 2" xfId="825" xr:uid="{ED6C29C7-712A-47BA-90AB-8282EEBB44EA}"/>
    <cellStyle name="Millares 2 2 2 2 2 2 2" xfId="1343" xr:uid="{521A9D6B-88D7-4804-9E72-4F505A08660F}"/>
    <cellStyle name="Millares 2 2 2 2 2 2 2 2" xfId="2373" xr:uid="{AF79A0E3-918C-47E3-A8AA-E3AEEBAAC4C6}"/>
    <cellStyle name="Millares 2 2 2 2 2 2 2 2 2" xfId="4434" xr:uid="{EA34C600-9F21-46DB-976F-ED9F378259D8}"/>
    <cellStyle name="Millares 2 2 2 2 2 2 2 3" xfId="3404" xr:uid="{88F0D9FF-DCDA-4588-9F2B-C08FFAE2053C}"/>
    <cellStyle name="Millares 2 2 2 2 2 2 3" xfId="1858" xr:uid="{B01FB0F9-EB50-4CDC-B58D-A67B61670368}"/>
    <cellStyle name="Millares 2 2 2 2 2 2 3 2" xfId="3919" xr:uid="{AE5B774B-E5DA-4BD0-B882-28EE4EF936A3}"/>
    <cellStyle name="Millares 2 2 2 2 2 2 4" xfId="2889" xr:uid="{EDAE8640-330D-4D60-9077-A82D121D7AB3}"/>
    <cellStyle name="Millares 2 2 2 2 2 3" xfId="1167" xr:uid="{F1F4CEF9-C219-4132-8A83-3485F6C791E5}"/>
    <cellStyle name="Millares 2 2 2 2 2 3 2" xfId="2197" xr:uid="{0C9F8675-BEC1-4180-B0AF-A77B9C0E716E}"/>
    <cellStyle name="Millares 2 2 2 2 2 3 2 2" xfId="4258" xr:uid="{A3F4C849-E252-4E27-9AE7-FA58C07C96F7}"/>
    <cellStyle name="Millares 2 2 2 2 2 3 3" xfId="3228" xr:uid="{2B58DB5B-22EE-4B4E-9AE7-7A416A6BDC22}"/>
    <cellStyle name="Millares 2 2 2 2 2 4" xfId="1682" xr:uid="{D20FDE03-E249-41B6-9AD9-5D24B169DB50}"/>
    <cellStyle name="Millares 2 2 2 2 2 4 2" xfId="3743" xr:uid="{D78FA11A-F925-47D6-8E17-30D069397954}"/>
    <cellStyle name="Millares 2 2 2 2 2 5" xfId="2713" xr:uid="{846D97C7-A390-4565-AFE7-0FDC353E9F55}"/>
    <cellStyle name="Millares 2 2 2 2 3" xfId="766" xr:uid="{9314D14D-C2FA-4964-B792-7DB657627CF8}"/>
    <cellStyle name="Millares 2 2 2 2 3 2" xfId="1284" xr:uid="{ABACAE74-88CB-46FE-A581-F0E2B75AAF6C}"/>
    <cellStyle name="Millares 2 2 2 2 3 2 2" xfId="2314" xr:uid="{1879AB1D-783C-4A0D-B84B-B3E75489F292}"/>
    <cellStyle name="Millares 2 2 2 2 3 2 2 2" xfId="4375" xr:uid="{C9BC62AB-8BDC-4290-B6A1-39ACA04F9E23}"/>
    <cellStyle name="Millares 2 2 2 2 3 2 3" xfId="3345" xr:uid="{D3220FFE-4688-4C29-8B88-3CF089CDCC2D}"/>
    <cellStyle name="Millares 2 2 2 2 3 3" xfId="1799" xr:uid="{205440DB-7B34-4EB2-8024-2A5ABA7C898E}"/>
    <cellStyle name="Millares 2 2 2 2 3 3 2" xfId="3860" xr:uid="{24904056-72A8-4795-AE1E-BB078A9A3024}"/>
    <cellStyle name="Millares 2 2 2 2 3 4" xfId="2830" xr:uid="{EDD04CD2-A313-412A-9229-203482AD297C}"/>
    <cellStyle name="Millares 2 2 2 2 4" xfId="581" xr:uid="{A5F4ABF1-F966-4E03-9290-51530C1776E0}"/>
    <cellStyle name="Millares 2 2 2 2 4 2" xfId="1108" xr:uid="{022A0563-E82D-4EB3-8362-249A1A14E2E9}"/>
    <cellStyle name="Millares 2 2 2 2 4 2 2" xfId="2138" xr:uid="{D71D4B0C-B94F-47D3-8EE7-C80A60F68A7B}"/>
    <cellStyle name="Millares 2 2 2 2 4 2 2 2" xfId="4199" xr:uid="{F0851B90-C580-40A4-AA73-6E56735ADE30}"/>
    <cellStyle name="Millares 2 2 2 2 4 2 3" xfId="3169" xr:uid="{DE78633E-1C6D-4A11-8BC1-04D81B024BC1}"/>
    <cellStyle name="Millares 2 2 2 2 4 3" xfId="1623" xr:uid="{255B3935-6143-4584-8BB4-7CB6CEEC6FC0}"/>
    <cellStyle name="Millares 2 2 2 2 4 3 2" xfId="3684" xr:uid="{7C1879A6-61F7-4275-91AA-67B587884E94}"/>
    <cellStyle name="Millares 2 2 2 2 4 4" xfId="2654" xr:uid="{CC67ECC0-3884-4D02-A81E-F4F79B297640}"/>
    <cellStyle name="Millares 2 2 2 2 5" xfId="994" xr:uid="{D1729F55-D653-43C8-ACD5-D0E15EBE4948}"/>
    <cellStyle name="Millares 2 2 2 2 5 2" xfId="2025" xr:uid="{ED66669F-C7FA-402F-907E-2951D8A6A1AE}"/>
    <cellStyle name="Millares 2 2 2 2 5 2 2" xfId="4086" xr:uid="{5C0BA0EC-E473-4E97-A182-DB1890A610D3}"/>
    <cellStyle name="Millares 2 2 2 2 5 3" xfId="3056" xr:uid="{0FD907C9-23D5-48D1-9CDA-CC03BE2287D7}"/>
    <cellStyle name="Millares 2 2 2 2 6" xfId="1510" xr:uid="{F11BC213-A69C-4553-9092-A12BBE6303AB}"/>
    <cellStyle name="Millares 2 2 2 2 6 2" xfId="3571" xr:uid="{60615F51-42D1-49D7-94AC-54FF5634BCD3}"/>
    <cellStyle name="Millares 2 2 2 2 7" xfId="2541" xr:uid="{D96B3779-2123-4DF1-94E6-E2FCC388807A}"/>
    <cellStyle name="Millares 2 2 2 3" xfId="611" xr:uid="{6C97CAE2-B1A3-4E6A-8447-7A705FCDA627}"/>
    <cellStyle name="Millares 2 2 2 3 2" xfId="796" xr:uid="{54329FC1-9149-4A0B-802D-AAA7470AD177}"/>
    <cellStyle name="Millares 2 2 2 3 2 2" xfId="1314" xr:uid="{0D2BBA3C-061F-4A0F-911C-DAED97A2E4D9}"/>
    <cellStyle name="Millares 2 2 2 3 2 2 2" xfId="2344" xr:uid="{EAA068D9-32D9-4A84-98BA-FD90153F6AC4}"/>
    <cellStyle name="Millares 2 2 2 3 2 2 2 2" xfId="4405" xr:uid="{E6CFD05D-A58A-4449-9C3E-9E68CDE84FF1}"/>
    <cellStyle name="Millares 2 2 2 3 2 2 3" xfId="3375" xr:uid="{27D52329-21D2-4D14-BFA3-A16FE4AA380B}"/>
    <cellStyle name="Millares 2 2 2 3 2 3" xfId="1829" xr:uid="{F1F8D32D-52FB-451D-B548-7F36C402B288}"/>
    <cellStyle name="Millares 2 2 2 3 2 3 2" xfId="3890" xr:uid="{877E33EC-8284-43BD-8641-9D19F26A83F9}"/>
    <cellStyle name="Millares 2 2 2 3 2 4" xfId="2860" xr:uid="{BF6C49DC-BEDF-4DDC-B355-B98C39B0C2EF}"/>
    <cellStyle name="Millares 2 2 2 3 3" xfId="1138" xr:uid="{07938B9E-7305-4796-A707-D177787FAF6C}"/>
    <cellStyle name="Millares 2 2 2 3 3 2" xfId="2168" xr:uid="{8B6F2B26-7DA3-4C9C-B4C7-CF40E7B12D5B}"/>
    <cellStyle name="Millares 2 2 2 3 3 2 2" xfId="4229" xr:uid="{1E88A550-57C8-42BE-98A4-6884505AA277}"/>
    <cellStyle name="Millares 2 2 2 3 3 3" xfId="3199" xr:uid="{3AAC222F-A1B0-45D2-BC29-99BEAD9F58B9}"/>
    <cellStyle name="Millares 2 2 2 3 4" xfId="1653" xr:uid="{D9519F9F-42A7-410C-A723-A0167D7FAAB3}"/>
    <cellStyle name="Millares 2 2 2 3 4 2" xfId="3714" xr:uid="{9989CB71-D66C-489F-9CAB-37F748BD257E}"/>
    <cellStyle name="Millares 2 2 2 3 5" xfId="2684" xr:uid="{7DB91410-FC0A-4D06-B716-B9E742045356}"/>
    <cellStyle name="Millares 2 2 2 4" xfId="669" xr:uid="{F9D2AB87-BF74-48C9-BCCF-B77EF6AA7B20}"/>
    <cellStyle name="Millares 2 2 2 4 2" xfId="854" xr:uid="{F6F7C4A5-D970-4C44-9271-9C5D65B8CBDF}"/>
    <cellStyle name="Millares 2 2 2 4 2 2" xfId="1372" xr:uid="{920BCA21-B866-483C-99E6-D69314042132}"/>
    <cellStyle name="Millares 2 2 2 4 2 2 2" xfId="2402" xr:uid="{E2E5E2BF-1215-47E3-864E-CF32B7BFC654}"/>
    <cellStyle name="Millares 2 2 2 4 2 2 2 2" xfId="4463" xr:uid="{DF711809-DD19-471F-B07C-ABAD4D0EFF86}"/>
    <cellStyle name="Millares 2 2 2 4 2 2 3" xfId="3433" xr:uid="{4852433C-254F-4D5F-98F7-C4F057E7B2B9}"/>
    <cellStyle name="Millares 2 2 2 4 2 3" xfId="1887" xr:uid="{5A87D3C5-BFDC-4AB4-85B3-C1B4C6F17E42}"/>
    <cellStyle name="Millares 2 2 2 4 2 3 2" xfId="3948" xr:uid="{4D4C4446-A45B-4ABD-8D2A-5F3216985BDB}"/>
    <cellStyle name="Millares 2 2 2 4 2 4" xfId="2918" xr:uid="{9A9564AA-0269-46CB-92B3-BBBA7207F8D3}"/>
    <cellStyle name="Millares 2 2 2 4 3" xfId="1196" xr:uid="{5159FC0D-8F05-49FC-A8E6-1B65AAB182F2}"/>
    <cellStyle name="Millares 2 2 2 4 3 2" xfId="2226" xr:uid="{93F3EE87-558B-4855-8552-43804A05E794}"/>
    <cellStyle name="Millares 2 2 2 4 3 2 2" xfId="4287" xr:uid="{206614A3-ABD6-4104-A375-A2BAF8BE3ACD}"/>
    <cellStyle name="Millares 2 2 2 4 3 3" xfId="3257" xr:uid="{E11B4233-E05A-4FE5-A3E8-37D7E679E5F2}"/>
    <cellStyle name="Millares 2 2 2 4 4" xfId="1711" xr:uid="{625B2406-8222-411E-BB53-C4DAF15A39F6}"/>
    <cellStyle name="Millares 2 2 2 4 4 2" xfId="3772" xr:uid="{98F239EA-9C58-4E22-8DCB-6A3BEDE14C30}"/>
    <cellStyle name="Millares 2 2 2 4 5" xfId="2742" xr:uid="{C054ECF8-CBE1-4C8D-85EE-DECA300107C6}"/>
    <cellStyle name="Millares 2 2 2 5" xfId="737" xr:uid="{8673FE14-2D72-4CB5-BC8C-02E925FB875C}"/>
    <cellStyle name="Millares 2 2 2 5 2" xfId="1255" xr:uid="{EA24ECD0-282D-4EF6-9BA3-68B2453B86C5}"/>
    <cellStyle name="Millares 2 2 2 5 2 2" xfId="2285" xr:uid="{024FAC48-48BF-407C-86D5-89B3CBFDF134}"/>
    <cellStyle name="Millares 2 2 2 5 2 2 2" xfId="4346" xr:uid="{FF296090-BFEA-49F9-9C11-C18FA14436F6}"/>
    <cellStyle name="Millares 2 2 2 5 2 3" xfId="3316" xr:uid="{8E0677A8-6DBC-4A37-ADC5-0015538550E1}"/>
    <cellStyle name="Millares 2 2 2 5 3" xfId="1770" xr:uid="{E6526855-0691-40F9-A438-18737FA49731}"/>
    <cellStyle name="Millares 2 2 2 5 3 2" xfId="3831" xr:uid="{6FA5B32E-10DA-4563-9D1F-E6C7039AC73A}"/>
    <cellStyle name="Millares 2 2 2 5 4" xfId="2801" xr:uid="{0025462E-D4CF-4E97-8107-BDEBCDFE5FD5}"/>
    <cellStyle name="Millares 2 2 2 6" xfId="548" xr:uid="{9AE9AF9B-8ACA-47D5-9D04-DE0B82B592DF}"/>
    <cellStyle name="Millares 2 2 2 6 2" xfId="1079" xr:uid="{37D69005-0393-49C9-95EC-15EA256CA1F5}"/>
    <cellStyle name="Millares 2 2 2 6 2 2" xfId="2109" xr:uid="{E1F1140E-B2F9-4702-AB95-B006974C18B5}"/>
    <cellStyle name="Millares 2 2 2 6 2 2 2" xfId="4170" xr:uid="{BBE6114E-876A-4B96-9D75-FFC906D1836C}"/>
    <cellStyle name="Millares 2 2 2 6 2 3" xfId="3140" xr:uid="{6D557E3F-E482-41BE-9295-019EAF698F45}"/>
    <cellStyle name="Millares 2 2 2 6 3" xfId="1594" xr:uid="{A5DF7B69-E8AF-4429-91A1-39F4F834691F}"/>
    <cellStyle name="Millares 2 2 2 6 3 2" xfId="3655" xr:uid="{8D49F894-7E25-40FE-A6A5-8CCB4B8E3793}"/>
    <cellStyle name="Millares 2 2 2 6 4" xfId="2625" xr:uid="{570F6E85-AE4A-48A1-A799-E8B38EF4B552}"/>
    <cellStyle name="Millares 2 2 3" xfId="432" xr:uid="{00000000-0005-0000-0000-0000D9000000}"/>
    <cellStyle name="Millares 2 2 3 2" xfId="692" xr:uid="{646F3249-3DB0-4678-AE90-D6A05C96641C}"/>
    <cellStyle name="Millares 2 2 3 3" xfId="980" xr:uid="{6D211EEF-A62D-45E7-A119-06217E8CD13C}"/>
    <cellStyle name="Millares 2 2 3 3 2" xfId="2011" xr:uid="{48A11B1A-29CA-4F1D-B98C-1D0BF381D98E}"/>
    <cellStyle name="Millares 2 2 3 3 2 2" xfId="4072" xr:uid="{39353A11-837B-4300-85F1-AAAC6CCFC9EC}"/>
    <cellStyle name="Millares 2 2 3 3 3" xfId="3042" xr:uid="{BB0DDEAD-ED5D-4B26-83A7-1D02E3A477CC}"/>
    <cellStyle name="Millares 2 2 3 4" xfId="1496" xr:uid="{89122A9D-AAAE-4C79-8CF1-012EE069D699}"/>
    <cellStyle name="Millares 2 2 3 4 2" xfId="3557" xr:uid="{0167D991-622E-4EAB-8B83-9C6A18078391}"/>
    <cellStyle name="Millares 2 2 3 5" xfId="2527" xr:uid="{E672746F-6BDB-4E4A-928A-44D8C8D08493}"/>
    <cellStyle name="Millares 2 3" xfId="282" xr:uid="{00000000-0005-0000-0000-0000DA000000}"/>
    <cellStyle name="Millares 2 3 2" xfId="312" xr:uid="{00000000-0005-0000-0000-0000DB000000}"/>
    <cellStyle name="Millares 2 3 2 2" xfId="447" xr:uid="{00000000-0005-0000-0000-0000DC000000}"/>
    <cellStyle name="Millares 2 3 2 2 2" xfId="641" xr:uid="{3B0EA4A4-2859-4AFB-8B3E-AF5D3D2BB4B8}"/>
    <cellStyle name="Millares 2 3 2 2 2 2" xfId="826" xr:uid="{F6DA8968-D135-4092-886E-81B7F1251FC2}"/>
    <cellStyle name="Millares 2 3 2 2 2 2 2" xfId="1344" xr:uid="{2CD6653A-9221-42BC-A5B4-EF3183655726}"/>
    <cellStyle name="Millares 2 3 2 2 2 2 2 2" xfId="2374" xr:uid="{14870C36-0567-4426-8E01-D90C96AA31D3}"/>
    <cellStyle name="Millares 2 3 2 2 2 2 2 2 2" xfId="4435" xr:uid="{F36F2CB9-76AC-4651-A26A-E54169C1EC2F}"/>
    <cellStyle name="Millares 2 3 2 2 2 2 2 3" xfId="3405" xr:uid="{DEF04CD5-99C4-4E7A-BAB4-5965C427C363}"/>
    <cellStyle name="Millares 2 3 2 2 2 2 3" xfId="1859" xr:uid="{6029D48F-EF65-4649-A2D4-3D44801C6020}"/>
    <cellStyle name="Millares 2 3 2 2 2 2 3 2" xfId="3920" xr:uid="{2FF893C4-A5F9-4CBB-80D4-5891FCDB7422}"/>
    <cellStyle name="Millares 2 3 2 2 2 2 4" xfId="2890" xr:uid="{5F70EED2-9444-4958-8C27-0020185117DB}"/>
    <cellStyle name="Millares 2 3 2 2 2 3" xfId="1168" xr:uid="{8B6C687B-8C8D-4483-9F23-44D8FE472302}"/>
    <cellStyle name="Millares 2 3 2 2 2 3 2" xfId="2198" xr:uid="{7A915F05-5BAD-4B24-AF98-795A3FA398C2}"/>
    <cellStyle name="Millares 2 3 2 2 2 3 2 2" xfId="4259" xr:uid="{4B263577-A0FA-4E7B-8C63-6BA4714044A2}"/>
    <cellStyle name="Millares 2 3 2 2 2 3 3" xfId="3229" xr:uid="{B7196E72-0725-4EDC-8CFD-0BEDE4A87E2B}"/>
    <cellStyle name="Millares 2 3 2 2 2 4" xfId="1683" xr:uid="{13E86A12-F20B-4711-BE5E-FB91388A3134}"/>
    <cellStyle name="Millares 2 3 2 2 2 4 2" xfId="3744" xr:uid="{C747F076-8D96-48EE-B0CD-112D6D7E1CF9}"/>
    <cellStyle name="Millares 2 3 2 2 2 5" xfId="2714" xr:uid="{525F5A78-DCCF-485F-9DCF-0EEFA2A1E974}"/>
    <cellStyle name="Millares 2 3 2 2 3" xfId="767" xr:uid="{CDC943B7-2DD0-4089-A2C2-363DACFD48AF}"/>
    <cellStyle name="Millares 2 3 2 2 3 2" xfId="1285" xr:uid="{4BCABDEA-FB80-49D2-BFFC-ADCCC7BB6660}"/>
    <cellStyle name="Millares 2 3 2 2 3 2 2" xfId="2315" xr:uid="{85F734F4-E522-413D-B1BD-D3D6D7C31CD6}"/>
    <cellStyle name="Millares 2 3 2 2 3 2 2 2" xfId="4376" xr:uid="{3EFC1015-39DF-4963-8133-C4FF5AA4FDB1}"/>
    <cellStyle name="Millares 2 3 2 2 3 2 3" xfId="3346" xr:uid="{AC8902B7-89D4-4529-9E2A-C8AD8BB86310}"/>
    <cellStyle name="Millares 2 3 2 2 3 3" xfId="1800" xr:uid="{3A183FA6-B87C-4FEE-A2D9-1EB7506D9F2D}"/>
    <cellStyle name="Millares 2 3 2 2 3 3 2" xfId="3861" xr:uid="{0116C0DE-8E20-48ED-9F64-D19D4F0ED1BA}"/>
    <cellStyle name="Millares 2 3 2 2 3 4" xfId="2831" xr:uid="{F9D673BF-2EB0-4E94-B298-5395CE0486D8}"/>
    <cellStyle name="Millares 2 3 2 2 4" xfId="582" xr:uid="{B1580CC8-912D-4BC4-BF81-81A1F0975829}"/>
    <cellStyle name="Millares 2 3 2 2 4 2" xfId="1109" xr:uid="{E4220531-2786-47B1-8420-EA098E604FFE}"/>
    <cellStyle name="Millares 2 3 2 2 4 2 2" xfId="2139" xr:uid="{9421AF7E-E4FC-4A9C-8FC8-EE882631BDA2}"/>
    <cellStyle name="Millares 2 3 2 2 4 2 2 2" xfId="4200" xr:uid="{8057CAA2-9708-415E-9064-7CF3747F0258}"/>
    <cellStyle name="Millares 2 3 2 2 4 2 3" xfId="3170" xr:uid="{4323794B-C3C0-4492-BAEC-598DA3EAC4F2}"/>
    <cellStyle name="Millares 2 3 2 2 4 3" xfId="1624" xr:uid="{E51117A9-5775-4F58-B561-F96D3C359779}"/>
    <cellStyle name="Millares 2 3 2 2 4 3 2" xfId="3685" xr:uid="{082FCCD7-2B00-4D2F-9400-2157C93F4D23}"/>
    <cellStyle name="Millares 2 3 2 2 4 4" xfId="2655" xr:uid="{AFECE93E-E2E8-4171-AAB3-3083AC8DE880}"/>
    <cellStyle name="Millares 2 3 2 2 5" xfId="995" xr:uid="{D39D83E9-44A6-4A2B-A38C-4DE302DA25F0}"/>
    <cellStyle name="Millares 2 3 2 2 5 2" xfId="2026" xr:uid="{A488E903-20FF-48C0-B409-2E63131E6548}"/>
    <cellStyle name="Millares 2 3 2 2 5 2 2" xfId="4087" xr:uid="{6005FC97-F838-4B63-B3BC-2723799EACF9}"/>
    <cellStyle name="Millares 2 3 2 2 5 3" xfId="3057" xr:uid="{28547548-ABC2-4C6D-B7DC-86563C4D22D1}"/>
    <cellStyle name="Millares 2 3 2 2 6" xfId="1511" xr:uid="{1FE9F043-A526-42CE-9D0A-45F66762C956}"/>
    <cellStyle name="Millares 2 3 2 2 6 2" xfId="3572" xr:uid="{C331EAA4-C489-42D9-B239-30C0E8E7650F}"/>
    <cellStyle name="Millares 2 3 2 2 7" xfId="2542" xr:uid="{29B888A7-AC15-4FCB-BBDD-CCCDC1101FEA}"/>
    <cellStyle name="Millares 2 3 2 3" xfId="612" xr:uid="{54341FC6-FCEA-4D98-82BE-555338AFC184}"/>
    <cellStyle name="Millares 2 3 2 3 2" xfId="797" xr:uid="{1BBEB678-3FD4-4E46-B421-F4AEB1D74403}"/>
    <cellStyle name="Millares 2 3 2 3 2 2" xfId="1315" xr:uid="{B1B0DE75-9C16-4E65-80BD-8082ECF77EE8}"/>
    <cellStyle name="Millares 2 3 2 3 2 2 2" xfId="2345" xr:uid="{6F942401-561C-4FD5-8D07-B7F4DADA27F0}"/>
    <cellStyle name="Millares 2 3 2 3 2 2 2 2" xfId="4406" xr:uid="{932FB09C-F997-4123-AC31-E8CBF8D413B7}"/>
    <cellStyle name="Millares 2 3 2 3 2 2 3" xfId="3376" xr:uid="{A912AA28-E745-4221-B70A-4AB56E419351}"/>
    <cellStyle name="Millares 2 3 2 3 2 3" xfId="1830" xr:uid="{F924B766-CE8A-42C5-8184-09B5D456885F}"/>
    <cellStyle name="Millares 2 3 2 3 2 3 2" xfId="3891" xr:uid="{05057A5E-B79D-4BFE-952D-AF41B96A6ADF}"/>
    <cellStyle name="Millares 2 3 2 3 2 4" xfId="2861" xr:uid="{D890A122-05C3-4126-8B22-8FE4798CF95E}"/>
    <cellStyle name="Millares 2 3 2 3 3" xfId="1139" xr:uid="{23B4AF2A-8278-4356-AC0F-F76C4B488482}"/>
    <cellStyle name="Millares 2 3 2 3 3 2" xfId="2169" xr:uid="{2CC9424E-139E-45CE-81EA-651B88C87567}"/>
    <cellStyle name="Millares 2 3 2 3 3 2 2" xfId="4230" xr:uid="{68692D02-25D9-4CE0-B823-77BD1B021A67}"/>
    <cellStyle name="Millares 2 3 2 3 3 3" xfId="3200" xr:uid="{7783005D-AA6D-40D7-90EF-7377AA94703C}"/>
    <cellStyle name="Millares 2 3 2 3 4" xfId="1654" xr:uid="{49B2DDDC-236D-421E-B666-AAD118047F43}"/>
    <cellStyle name="Millares 2 3 2 3 4 2" xfId="3715" xr:uid="{EE5A6F42-FB91-4E7D-9583-EA8B8B2F4DD3}"/>
    <cellStyle name="Millares 2 3 2 3 5" xfId="2685" xr:uid="{95036533-F4D2-4D32-B8F0-B4E051972E83}"/>
    <cellStyle name="Millares 2 3 2 4" xfId="670" xr:uid="{5A7A4DAA-4769-47D8-9A58-E1ACFB292DEE}"/>
    <cellStyle name="Millares 2 3 2 4 2" xfId="855" xr:uid="{395498E8-D100-4678-B825-D7A720B10ACA}"/>
    <cellStyle name="Millares 2 3 2 4 2 2" xfId="1373" xr:uid="{D3878559-AF48-452C-A8BA-0904A8A81F3E}"/>
    <cellStyle name="Millares 2 3 2 4 2 2 2" xfId="2403" xr:uid="{6966454A-E303-4170-9ABC-2EFC4D77EE60}"/>
    <cellStyle name="Millares 2 3 2 4 2 2 2 2" xfId="4464" xr:uid="{08FE80FD-5947-4687-8E02-D34DBDBD7EC9}"/>
    <cellStyle name="Millares 2 3 2 4 2 2 3" xfId="3434" xr:uid="{AF84ED46-38A8-40B9-B0E1-A14F44F659B0}"/>
    <cellStyle name="Millares 2 3 2 4 2 3" xfId="1888" xr:uid="{35641214-6EBF-417D-9786-C6C5C9273C6A}"/>
    <cellStyle name="Millares 2 3 2 4 2 3 2" xfId="3949" xr:uid="{8F964A61-5754-4A08-B955-E6D032BA40E0}"/>
    <cellStyle name="Millares 2 3 2 4 2 4" xfId="2919" xr:uid="{7751CAA3-036F-4928-9322-5FE0EC19CDBE}"/>
    <cellStyle name="Millares 2 3 2 4 3" xfId="1197" xr:uid="{97C6EFB2-6E84-4884-912C-D532486DD1D5}"/>
    <cellStyle name="Millares 2 3 2 4 3 2" xfId="2227" xr:uid="{BB7C1CED-797E-4C63-8FDC-BC7F36A2F62F}"/>
    <cellStyle name="Millares 2 3 2 4 3 2 2" xfId="4288" xr:uid="{8CCB01D2-280C-4FB0-97B3-459D636F2234}"/>
    <cellStyle name="Millares 2 3 2 4 3 3" xfId="3258" xr:uid="{608FBF58-EFC4-4F4D-86CC-75504699B4ED}"/>
    <cellStyle name="Millares 2 3 2 4 4" xfId="1712" xr:uid="{397AAD3F-6D9E-4B42-B99A-CE3F921BB788}"/>
    <cellStyle name="Millares 2 3 2 4 4 2" xfId="3773" xr:uid="{FC9ECAAC-C69B-4A7C-8C38-FD38C76F2E89}"/>
    <cellStyle name="Millares 2 3 2 4 5" xfId="2743" xr:uid="{4A3737DC-14FE-4F98-95E0-0D39916061D6}"/>
    <cellStyle name="Millares 2 3 2 5" xfId="738" xr:uid="{6CF4C79F-853C-45E3-B969-21647D4E03B9}"/>
    <cellStyle name="Millares 2 3 2 5 2" xfId="1256" xr:uid="{9CCCBE40-9E12-45BE-87DA-A4ABEA63F250}"/>
    <cellStyle name="Millares 2 3 2 5 2 2" xfId="2286" xr:uid="{41D118AD-E70C-4899-AD01-087F5DCAFF18}"/>
    <cellStyle name="Millares 2 3 2 5 2 2 2" xfId="4347" xr:uid="{7656A933-1964-400E-A6BD-9B30362BDFCA}"/>
    <cellStyle name="Millares 2 3 2 5 2 3" xfId="3317" xr:uid="{E3442F7B-EF74-4F1B-9364-71CBEBB0B481}"/>
    <cellStyle name="Millares 2 3 2 5 3" xfId="1771" xr:uid="{272BDE29-1D93-4055-AD86-EE8DC2E8A465}"/>
    <cellStyle name="Millares 2 3 2 5 3 2" xfId="3832" xr:uid="{C7A703E9-F828-4812-BFE9-331AFD1CF8DE}"/>
    <cellStyle name="Millares 2 3 2 5 4" xfId="2802" xr:uid="{07C6888F-26C8-477A-A75D-5A7C8BFE1A7B}"/>
    <cellStyle name="Millares 2 3 2 6" xfId="549" xr:uid="{C7F94A26-A29D-4565-93E3-FA09F69965E8}"/>
    <cellStyle name="Millares 2 3 2 6 2" xfId="1080" xr:uid="{38FFC00F-95FC-4AFC-A1E2-1948B0558BDE}"/>
    <cellStyle name="Millares 2 3 2 6 2 2" xfId="2110" xr:uid="{A0E77AA3-306A-442E-A63C-B66C5C8D64EB}"/>
    <cellStyle name="Millares 2 3 2 6 2 2 2" xfId="4171" xr:uid="{F6A6C7E8-FE24-4314-BF9C-D19F35B8A9C7}"/>
    <cellStyle name="Millares 2 3 2 6 2 3" xfId="3141" xr:uid="{4119972D-F019-465E-BE70-AA3639D1C77A}"/>
    <cellStyle name="Millares 2 3 2 6 3" xfId="1595" xr:uid="{C4B5DCBC-F3C7-44F1-B123-427203C9ED8F}"/>
    <cellStyle name="Millares 2 3 2 6 3 2" xfId="3656" xr:uid="{7C57467C-038D-417C-AA66-B9D90ECB13C1}"/>
    <cellStyle name="Millares 2 3 2 6 4" xfId="2626" xr:uid="{7AC8299A-2F3A-4E5C-80CC-F7EE0C552A80}"/>
    <cellStyle name="Millares 2 3 3" xfId="433" xr:uid="{00000000-0005-0000-0000-0000DD000000}"/>
    <cellStyle name="Millares 2 3 3 2" xfId="693" xr:uid="{05DF7C93-9A60-4A88-A9A6-2AFC14EC6983}"/>
    <cellStyle name="Millares 2 3 3 3" xfId="981" xr:uid="{ED58C627-AE4E-4A27-8B60-BC6584A86E9B}"/>
    <cellStyle name="Millares 2 3 3 3 2" xfId="2012" xr:uid="{F1E84B5F-73F4-47EB-AAAD-4AC48A0B969D}"/>
    <cellStyle name="Millares 2 3 3 3 2 2" xfId="4073" xr:uid="{ED7D9235-476C-48FA-868C-87E3F7D094D0}"/>
    <cellStyle name="Millares 2 3 3 3 3" xfId="3043" xr:uid="{7313F254-4CC4-464B-92E8-C3D1D2A7C535}"/>
    <cellStyle name="Millares 2 3 3 4" xfId="1497" xr:uid="{9514542C-8D9E-43BA-ADD3-203BA73B0D72}"/>
    <cellStyle name="Millares 2 3 3 4 2" xfId="3558" xr:uid="{DA6376D1-7EDD-4BD3-A713-9B672820B388}"/>
    <cellStyle name="Millares 2 3 3 5" xfId="2528" xr:uid="{E14D474B-40B2-48CC-A6BE-34A13EBA6BCC}"/>
    <cellStyle name="Millares 2 4" xfId="283" xr:uid="{00000000-0005-0000-0000-0000DE000000}"/>
    <cellStyle name="Millares 2 4 2" xfId="313" xr:uid="{00000000-0005-0000-0000-0000DF000000}"/>
    <cellStyle name="Millares 2 4 2 2" xfId="448" xr:uid="{00000000-0005-0000-0000-0000E0000000}"/>
    <cellStyle name="Millares 2 4 2 2 2" xfId="824" xr:uid="{DC7921FC-79AC-4C40-B1C6-40D111BEFC73}"/>
    <cellStyle name="Millares 2 4 2 2 2 2" xfId="1342" xr:uid="{622A7638-3D5F-4940-8F7F-93CE45E390D5}"/>
    <cellStyle name="Millares 2 4 2 2 2 2 2" xfId="2372" xr:uid="{2ACECBC4-9248-4007-B092-82E64297ADAE}"/>
    <cellStyle name="Millares 2 4 2 2 2 2 2 2" xfId="4433" xr:uid="{2456C9D0-A2B3-48A4-8C06-788B96C53DFD}"/>
    <cellStyle name="Millares 2 4 2 2 2 2 3" xfId="3403" xr:uid="{7FE3DA87-7234-40CC-8183-5DB24F797D5A}"/>
    <cellStyle name="Millares 2 4 2 2 2 3" xfId="1857" xr:uid="{AB7773C9-F82D-4593-834A-D8D6046BDB35}"/>
    <cellStyle name="Millares 2 4 2 2 2 3 2" xfId="3918" xr:uid="{D2E20B47-06A7-4DAE-9EDB-4CAA44FFA1BC}"/>
    <cellStyle name="Millares 2 4 2 2 2 4" xfId="2888" xr:uid="{1A2E1E08-42E5-4F54-ADC3-60D5777F8E8A}"/>
    <cellStyle name="Millares 2 4 2 2 3" xfId="639" xr:uid="{EF3DFDC5-9159-4AF9-8424-7103C6D73520}"/>
    <cellStyle name="Millares 2 4 2 2 3 2" xfId="1166" xr:uid="{AC24B571-60F1-4EDE-A15A-CACB101EF7AC}"/>
    <cellStyle name="Millares 2 4 2 2 3 2 2" xfId="2196" xr:uid="{88912AED-B5F2-4167-8C8B-7090AE1E400F}"/>
    <cellStyle name="Millares 2 4 2 2 3 2 2 2" xfId="4257" xr:uid="{C7A7F080-A4E4-4FCB-BCE3-95596CD98FBB}"/>
    <cellStyle name="Millares 2 4 2 2 3 2 3" xfId="3227" xr:uid="{0B58665C-6B63-4340-A80D-AE3E04197491}"/>
    <cellStyle name="Millares 2 4 2 2 3 3" xfId="1681" xr:uid="{4528D95A-45A5-46A2-96C6-100A7F29FC21}"/>
    <cellStyle name="Millares 2 4 2 2 3 3 2" xfId="3742" xr:uid="{2AF667B7-9452-472A-89EA-D3F6B5529583}"/>
    <cellStyle name="Millares 2 4 2 2 3 4" xfId="2712" xr:uid="{4C9B0ACB-7A97-4B78-A013-D5497DACC6DB}"/>
    <cellStyle name="Millares 2 4 2 2 4" xfId="996" xr:uid="{E61D11A4-BA5B-4748-9F18-BCFC1063AAFE}"/>
    <cellStyle name="Millares 2 4 2 2 4 2" xfId="2027" xr:uid="{81023EE1-227F-4AB3-8DAF-37409A7F433F}"/>
    <cellStyle name="Millares 2 4 2 2 4 2 2" xfId="4088" xr:uid="{A4A48DC4-22CA-4695-AEC5-63FDA873D996}"/>
    <cellStyle name="Millares 2 4 2 2 4 3" xfId="3058" xr:uid="{3B97B392-BCDC-47D1-BA35-38B91FF08BA1}"/>
    <cellStyle name="Millares 2 4 2 2 5" xfId="1512" xr:uid="{D3E63662-DD04-43ED-A725-D820A8A727AE}"/>
    <cellStyle name="Millares 2 4 2 2 5 2" xfId="3573" xr:uid="{FC11B838-137D-4EC8-B43F-FCBA59D83872}"/>
    <cellStyle name="Millares 2 4 2 2 6" xfId="2543" xr:uid="{D7B4AD77-BA0B-43B3-88C9-BB6F6D65FD43}"/>
    <cellStyle name="Millares 2 4 2 3" xfId="765" xr:uid="{3065698E-B1E8-4880-860C-5104E4BE3217}"/>
    <cellStyle name="Millares 2 4 2 3 2" xfId="1283" xr:uid="{BBF416E4-152A-419E-9AD2-DA86CBB6F610}"/>
    <cellStyle name="Millares 2 4 2 3 2 2" xfId="2313" xr:uid="{A175BA7E-F485-42AA-9B54-DE739F727F88}"/>
    <cellStyle name="Millares 2 4 2 3 2 2 2" xfId="4374" xr:uid="{BFDA4E9B-4934-45E8-A277-3E0D1189D1D2}"/>
    <cellStyle name="Millares 2 4 2 3 2 3" xfId="3344" xr:uid="{A53E8963-1AA3-4005-BA97-44BC27196B2F}"/>
    <cellStyle name="Millares 2 4 2 3 3" xfId="1798" xr:uid="{63424875-DDDF-4ED6-A535-5CA46837A659}"/>
    <cellStyle name="Millares 2 4 2 3 3 2" xfId="3859" xr:uid="{175FCB08-FAC5-4C0E-8C85-3DC55E3FB438}"/>
    <cellStyle name="Millares 2 4 2 3 4" xfId="2829" xr:uid="{B3B35491-BC1C-4354-85E0-812B7C5CD0EE}"/>
    <cellStyle name="Millares 2 4 2 4" xfId="580" xr:uid="{C1C94488-FA19-436F-B39B-D55DCEDFE4EF}"/>
    <cellStyle name="Millares 2 4 2 4 2" xfId="1107" xr:uid="{204B0216-ECE9-4C4D-B8E8-07311384C6D4}"/>
    <cellStyle name="Millares 2 4 2 4 2 2" xfId="2137" xr:uid="{0EF4443F-D304-4E84-A86A-DF882AFCE363}"/>
    <cellStyle name="Millares 2 4 2 4 2 2 2" xfId="4198" xr:uid="{0DB65DD9-A59B-448D-B309-DED300267149}"/>
    <cellStyle name="Millares 2 4 2 4 2 3" xfId="3168" xr:uid="{C76FD014-C210-415A-980A-BF31303327FF}"/>
    <cellStyle name="Millares 2 4 2 4 3" xfId="1622" xr:uid="{784FD5EA-BCF6-46B5-A531-E47A0392DE6B}"/>
    <cellStyle name="Millares 2 4 2 4 3 2" xfId="3683" xr:uid="{F6DAB4E3-32C8-494C-97A0-63751C94A1E7}"/>
    <cellStyle name="Millares 2 4 2 4 4" xfId="2653" xr:uid="{8669AAAA-8CDB-4ADB-AD60-A7C2CE1E48A6}"/>
    <cellStyle name="Millares 2 4 3" xfId="434" xr:uid="{00000000-0005-0000-0000-0000E1000000}"/>
    <cellStyle name="Millares 2 4 3 2" xfId="795" xr:uid="{94ACD363-8FD2-4E8A-98E0-3BA5165ADC57}"/>
    <cellStyle name="Millares 2 4 3 2 2" xfId="1313" xr:uid="{37DEA48B-71F5-4725-9D97-CF09AE8E0A01}"/>
    <cellStyle name="Millares 2 4 3 2 2 2" xfId="2343" xr:uid="{D40E55F1-EAB6-4FA6-9C07-935ED28BF071}"/>
    <cellStyle name="Millares 2 4 3 2 2 2 2" xfId="4404" xr:uid="{EF3FDA90-56A2-46C9-8422-A09D9B230C61}"/>
    <cellStyle name="Millares 2 4 3 2 2 3" xfId="3374" xr:uid="{D769FDC6-9164-4C15-9B88-6D6BA808B80B}"/>
    <cellStyle name="Millares 2 4 3 2 3" xfId="1828" xr:uid="{50F835A7-AE59-4F2A-9CC3-1959081C8D00}"/>
    <cellStyle name="Millares 2 4 3 2 3 2" xfId="3889" xr:uid="{8FCA5A53-7657-40FF-A9EE-3447EE69BC36}"/>
    <cellStyle name="Millares 2 4 3 2 4" xfId="2859" xr:uid="{A148E3D0-1ECD-4C07-ADA8-5B0FC96B5834}"/>
    <cellStyle name="Millares 2 4 3 3" xfId="610" xr:uid="{2E0672A4-DEE7-4629-B717-587249323B51}"/>
    <cellStyle name="Millares 2 4 3 3 2" xfId="1137" xr:uid="{77C031A0-1152-4BAD-90EF-38C67977F109}"/>
    <cellStyle name="Millares 2 4 3 3 2 2" xfId="2167" xr:uid="{C734BA9D-D2AD-4142-A1EC-738AD189D707}"/>
    <cellStyle name="Millares 2 4 3 3 2 2 2" xfId="4228" xr:uid="{667FAFDC-8B96-480B-BE53-6E067E35FD1C}"/>
    <cellStyle name="Millares 2 4 3 3 2 3" xfId="3198" xr:uid="{0F83C482-B655-437B-BB50-0E07BCB77384}"/>
    <cellStyle name="Millares 2 4 3 3 3" xfId="1652" xr:uid="{179080BA-33F7-4C0D-AC85-9FDBAFB8DAA1}"/>
    <cellStyle name="Millares 2 4 3 3 3 2" xfId="3713" xr:uid="{30FDA122-25B5-4A2F-86A3-ADB47C177E3D}"/>
    <cellStyle name="Millares 2 4 3 3 4" xfId="2683" xr:uid="{EDE7436C-9BE5-4303-B8A8-4AD69552A1C7}"/>
    <cellStyle name="Millares 2 4 3 4" xfId="982" xr:uid="{38144416-EA5A-4C97-8586-E5C639A2ECDE}"/>
    <cellStyle name="Millares 2 4 3 4 2" xfId="2013" xr:uid="{E9130673-1C70-4F28-8555-DD53BD66BB9B}"/>
    <cellStyle name="Millares 2 4 3 4 2 2" xfId="4074" xr:uid="{9643E2F2-1FA6-40EC-97FF-75EAA75797FB}"/>
    <cellStyle name="Millares 2 4 3 4 3" xfId="3044" xr:uid="{E8468B32-357E-4527-ABBA-D2543BADF0E5}"/>
    <cellStyle name="Millares 2 4 3 5" xfId="1498" xr:uid="{CEF99CEF-AE6B-46E5-BD69-0D1F29251A16}"/>
    <cellStyle name="Millares 2 4 3 5 2" xfId="3559" xr:uid="{11083BE4-0FC9-4A94-98DF-1D5F954E77DE}"/>
    <cellStyle name="Millares 2 4 3 6" xfId="2529" xr:uid="{CBCC40AB-21B0-4BCF-9C8A-05D59C2EBE8B}"/>
    <cellStyle name="Millares 2 4 4" xfId="668" xr:uid="{CDFAD6A2-BBA1-4A5E-A30B-65222093FBDB}"/>
    <cellStyle name="Millares 2 4 4 2" xfId="853" xr:uid="{EA799EE4-FAA4-4A39-9C77-FDA6DD602634}"/>
    <cellStyle name="Millares 2 4 4 2 2" xfId="1371" xr:uid="{64336D84-71D8-4915-B48C-E66E7C3EE6C4}"/>
    <cellStyle name="Millares 2 4 4 2 2 2" xfId="2401" xr:uid="{6C93FF34-7DAE-4815-954C-4C019F74E65D}"/>
    <cellStyle name="Millares 2 4 4 2 2 2 2" xfId="4462" xr:uid="{F4DB58CF-B129-49B6-8B7E-4993DC1EB94B}"/>
    <cellStyle name="Millares 2 4 4 2 2 3" xfId="3432" xr:uid="{7EB230ED-7F2E-400D-A8A1-8FE8677DB14A}"/>
    <cellStyle name="Millares 2 4 4 2 3" xfId="1886" xr:uid="{016ECA21-BCE4-48D3-BB55-07832CEFAD37}"/>
    <cellStyle name="Millares 2 4 4 2 3 2" xfId="3947" xr:uid="{9DCBBA49-6456-4A35-914F-926C53029BA2}"/>
    <cellStyle name="Millares 2 4 4 2 4" xfId="2917" xr:uid="{456E5431-D907-4054-ACD4-0EE195B5C570}"/>
    <cellStyle name="Millares 2 4 4 3" xfId="1195" xr:uid="{F368A4D0-B1FB-4BAD-858D-878A1F3DD108}"/>
    <cellStyle name="Millares 2 4 4 3 2" xfId="2225" xr:uid="{07453EAC-2F2B-4DA9-BA7C-B647AD686650}"/>
    <cellStyle name="Millares 2 4 4 3 2 2" xfId="4286" xr:uid="{52A3BC2C-9AFC-44BA-8653-236F5F0B23F1}"/>
    <cellStyle name="Millares 2 4 4 3 3" xfId="3256" xr:uid="{9FFE6F4E-EEC6-4807-9B9D-CB7B52DDD02A}"/>
    <cellStyle name="Millares 2 4 4 4" xfId="1710" xr:uid="{681F90D2-B3A8-4BE0-8DBA-BA210B7D9BF9}"/>
    <cellStyle name="Millares 2 4 4 4 2" xfId="3771" xr:uid="{57306878-F958-4AA2-8D52-B02C52340719}"/>
    <cellStyle name="Millares 2 4 4 5" xfId="2741" xr:uid="{0AF20073-2EC0-4280-AFDC-83343AC14FD2}"/>
    <cellStyle name="Millares 2 4 5" xfId="736" xr:uid="{F1F75716-3C20-4EE3-991C-26086A00E9DC}"/>
    <cellStyle name="Millares 2 4 5 2" xfId="1254" xr:uid="{53668C30-535C-4E01-84BB-80AF5D935B87}"/>
    <cellStyle name="Millares 2 4 5 2 2" xfId="2284" xr:uid="{14DC6FA3-CC5E-49C5-B370-70A3FC87FDBE}"/>
    <cellStyle name="Millares 2 4 5 2 2 2" xfId="4345" xr:uid="{BB6DFAB7-ED4B-422A-8168-09BB9082B231}"/>
    <cellStyle name="Millares 2 4 5 2 3" xfId="3315" xr:uid="{DB7B7D74-9403-4B7D-9779-E1A2826F4299}"/>
    <cellStyle name="Millares 2 4 5 3" xfId="1769" xr:uid="{1CF1DEB3-6EF2-41AF-842B-4BB6CEF50A44}"/>
    <cellStyle name="Millares 2 4 5 3 2" xfId="3830" xr:uid="{3B1DD696-39E0-49B3-A4C5-6B53AA04C62C}"/>
    <cellStyle name="Millares 2 4 5 4" xfId="2800" xr:uid="{2806EB07-43F2-4614-8C26-02184216EDC8}"/>
    <cellStyle name="Millares 2 4 6" xfId="547" xr:uid="{C2EAEDFA-4895-4780-A918-595C93325F80}"/>
    <cellStyle name="Millares 2 4 6 2" xfId="1078" xr:uid="{3A457DA0-D7E4-40B7-BBFB-1DABF81DD71A}"/>
    <cellStyle name="Millares 2 4 6 2 2" xfId="2108" xr:uid="{4D239FFC-4E64-4576-B9E4-FEFF3E1CEA96}"/>
    <cellStyle name="Millares 2 4 6 2 2 2" xfId="4169" xr:uid="{F700BFD0-6BB9-45E4-A511-DD976E958C09}"/>
    <cellStyle name="Millares 2 4 6 2 3" xfId="3139" xr:uid="{2EAD99C2-A85C-4779-9B65-5811C85FE00F}"/>
    <cellStyle name="Millares 2 4 6 3" xfId="1593" xr:uid="{44DE1409-CF38-4563-A50F-4A30C61F6FF0}"/>
    <cellStyle name="Millares 2 4 6 3 2" xfId="3654" xr:uid="{4F5F35A3-7DCE-4FF7-8A8D-9BAA1808AC41}"/>
    <cellStyle name="Millares 2 4 6 4" xfId="2624" xr:uid="{F60C3472-16FF-4ED0-B284-1750512056BB}"/>
    <cellStyle name="Millares 2 5" xfId="284" xr:uid="{00000000-0005-0000-0000-0000E2000000}"/>
    <cellStyle name="Millares 2 5 2" xfId="314" xr:uid="{00000000-0005-0000-0000-0000E3000000}"/>
    <cellStyle name="Millares 2 5 2 2" xfId="449" xr:uid="{00000000-0005-0000-0000-0000E4000000}"/>
    <cellStyle name="Millares 2 5 2 2 2" xfId="997" xr:uid="{A0BB9B70-5987-48B4-89D1-B03EE432A92A}"/>
    <cellStyle name="Millares 2 5 2 2 2 2" xfId="2028" xr:uid="{D23E8729-64C9-471A-A3FB-4EB0F276F50E}"/>
    <cellStyle name="Millares 2 5 2 2 2 2 2" xfId="4089" xr:uid="{4E0AC27D-7B1A-4684-8206-D28AC4F524D2}"/>
    <cellStyle name="Millares 2 5 2 2 2 3" xfId="3059" xr:uid="{746D2D8E-691F-4161-9E38-1C86180F01B7}"/>
    <cellStyle name="Millares 2 5 2 2 3" xfId="1513" xr:uid="{58951FB3-1221-4658-974B-D3F9A80C4D4E}"/>
    <cellStyle name="Millares 2 5 2 2 3 2" xfId="3574" xr:uid="{06B6CD43-538D-483F-9327-593A01EA5EF9}"/>
    <cellStyle name="Millares 2 5 2 2 4" xfId="2544" xr:uid="{556D57E0-9705-47DC-A979-B605BC534080}"/>
    <cellStyle name="Millares 2 5 3" xfId="435" xr:uid="{00000000-0005-0000-0000-0000E5000000}"/>
    <cellStyle name="Millares 2 5 3 2" xfId="983" xr:uid="{4640BB65-01FF-490C-B49F-5C5DE4CA68D5}"/>
    <cellStyle name="Millares 2 5 3 2 2" xfId="2014" xr:uid="{8162620D-A86D-482D-8400-C536D8A1E2EF}"/>
    <cellStyle name="Millares 2 5 3 2 2 2" xfId="4075" xr:uid="{DD7A3CF2-A27C-4BFB-BC19-6EFF10128EAE}"/>
    <cellStyle name="Millares 2 5 3 2 3" xfId="3045" xr:uid="{348BF1A3-DAEC-40A9-A077-1CFEADD34ECF}"/>
    <cellStyle name="Millares 2 5 3 3" xfId="1499" xr:uid="{0EEAE21F-380F-4691-82D0-39F2216CDE38}"/>
    <cellStyle name="Millares 2 5 3 3 2" xfId="3560" xr:uid="{5BB81CA0-ACE1-4E82-9B1E-08D3B416D1D1}"/>
    <cellStyle name="Millares 2 5 3 4" xfId="2530" xr:uid="{285CF556-2342-44C5-9BAF-4348BCAF000C}"/>
    <cellStyle name="Millares 2 6" xfId="285" xr:uid="{00000000-0005-0000-0000-0000E6000000}"/>
    <cellStyle name="Millares 2 6 2" xfId="315" xr:uid="{00000000-0005-0000-0000-0000E7000000}"/>
    <cellStyle name="Millares 2 6 2 2" xfId="450" xr:uid="{00000000-0005-0000-0000-0000E8000000}"/>
    <cellStyle name="Millares 2 6 2 2 2" xfId="998" xr:uid="{8CF08C7D-B50A-430A-A033-2EDEA7F0E7AD}"/>
    <cellStyle name="Millares 2 6 2 2 2 2" xfId="2029" xr:uid="{523D4537-81B5-45C3-B476-C3625EFC3048}"/>
    <cellStyle name="Millares 2 6 2 2 2 2 2" xfId="4090" xr:uid="{F0AC80BE-21B6-4B28-A4DB-4308AE454108}"/>
    <cellStyle name="Millares 2 6 2 2 2 3" xfId="3060" xr:uid="{9342575F-EEC2-41B3-88B4-FB83E80DB35B}"/>
    <cellStyle name="Millares 2 6 2 2 3" xfId="1514" xr:uid="{5E9285F7-0B30-4574-864A-FFC119E174A6}"/>
    <cellStyle name="Millares 2 6 2 2 3 2" xfId="3575" xr:uid="{1D2078C6-68BE-498F-9A86-75C4F2AFB1A5}"/>
    <cellStyle name="Millares 2 6 2 2 4" xfId="2545" xr:uid="{CDE375E9-6217-43DB-A1F4-760544E42606}"/>
    <cellStyle name="Millares 2 6 3" xfId="436" xr:uid="{00000000-0005-0000-0000-0000E9000000}"/>
    <cellStyle name="Millares 2 6 3 2" xfId="984" xr:uid="{086CA761-EAE5-4E79-AAB3-E00CBB2D22D2}"/>
    <cellStyle name="Millares 2 6 3 2 2" xfId="2015" xr:uid="{4B4D3B52-BC58-4365-B464-98D1B462792C}"/>
    <cellStyle name="Millares 2 6 3 2 2 2" xfId="4076" xr:uid="{FEC50EB7-C972-4CE8-9859-9BBF2D96E94A}"/>
    <cellStyle name="Millares 2 6 3 2 3" xfId="3046" xr:uid="{EF58D790-DDC6-4C62-BF66-E4AF591C0ABC}"/>
    <cellStyle name="Millares 2 6 3 3" xfId="1500" xr:uid="{0943686F-89CB-4AE8-831F-9900714247F7}"/>
    <cellStyle name="Millares 2 6 3 3 2" xfId="3561" xr:uid="{4B3828A6-F225-4D61-9A73-6D2A00944673}"/>
    <cellStyle name="Millares 2 6 3 4" xfId="2531" xr:uid="{6BEDECAD-2B1B-48F2-8A68-7EC4E4F8BAD6}"/>
    <cellStyle name="Millares 2 7" xfId="286" xr:uid="{00000000-0005-0000-0000-0000EA000000}"/>
    <cellStyle name="Millares 2 7 2" xfId="316" xr:uid="{00000000-0005-0000-0000-0000EB000000}"/>
    <cellStyle name="Millares 2 7 2 2" xfId="451" xr:uid="{00000000-0005-0000-0000-0000EC000000}"/>
    <cellStyle name="Millares 2 7 2 2 2" xfId="999" xr:uid="{66623C3F-5507-4286-9E3C-E7D4912B8CE9}"/>
    <cellStyle name="Millares 2 7 2 2 2 2" xfId="2030" xr:uid="{2965DB9C-8E76-4F85-8BA1-52D806B4F3DC}"/>
    <cellStyle name="Millares 2 7 2 2 2 2 2" xfId="4091" xr:uid="{53004B3A-2DBD-4529-B52A-5FA1F406BEFC}"/>
    <cellStyle name="Millares 2 7 2 2 2 3" xfId="3061" xr:uid="{15092775-B262-4030-A817-7CC1B7D7E941}"/>
    <cellStyle name="Millares 2 7 2 2 3" xfId="1515" xr:uid="{907CD9B1-FBBF-4E81-BCF9-1D51F48494BF}"/>
    <cellStyle name="Millares 2 7 2 2 3 2" xfId="3576" xr:uid="{052957EE-9F15-450F-BCB1-F6EAE8E74AF9}"/>
    <cellStyle name="Millares 2 7 2 2 4" xfId="2546" xr:uid="{FAAE3F4D-4025-42C8-A867-10DC08D1B3A9}"/>
    <cellStyle name="Millares 2 7 3" xfId="437" xr:uid="{00000000-0005-0000-0000-0000ED000000}"/>
    <cellStyle name="Millares 2 7 3 2" xfId="985" xr:uid="{F7F5FB7D-BB06-447A-A541-7C0206ECA410}"/>
    <cellStyle name="Millares 2 7 3 2 2" xfId="2016" xr:uid="{69366DB1-5A47-482D-B255-6A0914BA5F80}"/>
    <cellStyle name="Millares 2 7 3 2 2 2" xfId="4077" xr:uid="{86F98800-CF07-4796-94BC-549285D5CD63}"/>
    <cellStyle name="Millares 2 7 3 2 3" xfId="3047" xr:uid="{18913959-45A1-447D-B9D5-B417534DAB3D}"/>
    <cellStyle name="Millares 2 7 3 3" xfId="1501" xr:uid="{DA6E7D56-D62A-4225-A35D-68AB6F4B43A0}"/>
    <cellStyle name="Millares 2 7 3 3 2" xfId="3562" xr:uid="{286999D5-0248-4E5C-B291-7778CA5564F1}"/>
    <cellStyle name="Millares 2 7 3 4" xfId="2532" xr:uid="{C9704DF0-552D-46A3-92A3-F45228572777}"/>
    <cellStyle name="Millares 2 8" xfId="287" xr:uid="{00000000-0005-0000-0000-0000EE000000}"/>
    <cellStyle name="Millares 2 8 2" xfId="317" xr:uid="{00000000-0005-0000-0000-0000EF000000}"/>
    <cellStyle name="Millares 2 8 2 2" xfId="452" xr:uid="{00000000-0005-0000-0000-0000F0000000}"/>
    <cellStyle name="Millares 2 8 2 2 2" xfId="1000" xr:uid="{D76F6C1A-E82C-415F-ADF2-0D83B98A5487}"/>
    <cellStyle name="Millares 2 8 2 2 2 2" xfId="2031" xr:uid="{ACC02C92-49FD-4869-AAB9-DD2BBCD0E401}"/>
    <cellStyle name="Millares 2 8 2 2 2 2 2" xfId="4092" xr:uid="{55EC6588-4CE0-444F-A43B-27BA7BAC8B46}"/>
    <cellStyle name="Millares 2 8 2 2 2 3" xfId="3062" xr:uid="{ECE7BD66-3DE2-45ED-A000-9422C9A44CD3}"/>
    <cellStyle name="Millares 2 8 2 2 3" xfId="1516" xr:uid="{D743F9A3-CCC3-483D-9E42-6067B1B6BC1B}"/>
    <cellStyle name="Millares 2 8 2 2 3 2" xfId="3577" xr:uid="{91B0196D-B6DB-491C-A7E2-B463EF00BF5E}"/>
    <cellStyle name="Millares 2 8 2 2 4" xfId="2547" xr:uid="{4FC9897D-06FB-4A3F-B6C6-D468FE4CCECC}"/>
    <cellStyle name="Millares 2 8 3" xfId="438" xr:uid="{00000000-0005-0000-0000-0000F1000000}"/>
    <cellStyle name="Millares 2 8 3 2" xfId="986" xr:uid="{C15CB960-EAA0-42F0-8E45-1C4468D133B5}"/>
    <cellStyle name="Millares 2 8 3 2 2" xfId="2017" xr:uid="{585E1A30-166D-459B-A41D-62066DBFDCEC}"/>
    <cellStyle name="Millares 2 8 3 2 2 2" xfId="4078" xr:uid="{82D9DDBE-B715-4093-96ED-8276400403B9}"/>
    <cellStyle name="Millares 2 8 3 2 3" xfId="3048" xr:uid="{777322DD-BD3F-4729-ACF3-12D79EF6F1A9}"/>
    <cellStyle name="Millares 2 8 3 3" xfId="1502" xr:uid="{26AF2282-6120-4F68-BDF3-88836240CAB5}"/>
    <cellStyle name="Millares 2 8 3 3 2" xfId="3563" xr:uid="{25F53A1E-59EF-4F20-B8C1-5A699B50D6F0}"/>
    <cellStyle name="Millares 2 8 3 4" xfId="2533" xr:uid="{B0E8466C-34AF-4D54-B572-ECB966535A81}"/>
    <cellStyle name="Millares 2 9" xfId="288" xr:uid="{00000000-0005-0000-0000-0000F2000000}"/>
    <cellStyle name="Millares 2 9 2" xfId="318" xr:uid="{00000000-0005-0000-0000-0000F3000000}"/>
    <cellStyle name="Millares 2 9 2 2" xfId="453" xr:uid="{00000000-0005-0000-0000-0000F4000000}"/>
    <cellStyle name="Millares 2 9 2 2 2" xfId="1001" xr:uid="{DCE476A8-F0E2-444A-9854-544F24980391}"/>
    <cellStyle name="Millares 2 9 2 2 2 2" xfId="2032" xr:uid="{E853A636-4C73-4314-8676-344B1A62EBF8}"/>
    <cellStyle name="Millares 2 9 2 2 2 2 2" xfId="4093" xr:uid="{8DB08F27-E885-4F2F-8C97-C808F622694D}"/>
    <cellStyle name="Millares 2 9 2 2 2 3" xfId="3063" xr:uid="{8D293D96-5405-4501-8F69-F015980E729A}"/>
    <cellStyle name="Millares 2 9 2 2 3" xfId="1517" xr:uid="{2DC16EC0-2138-4BB1-ADE3-29ECBBF7000A}"/>
    <cellStyle name="Millares 2 9 2 2 3 2" xfId="3578" xr:uid="{F01749C8-9A57-436C-8816-ED69391E57E9}"/>
    <cellStyle name="Millares 2 9 2 2 4" xfId="2548" xr:uid="{7F35DE7F-64FE-4D14-80F5-627B9F41E3B8}"/>
    <cellStyle name="Millares 2 9 3" xfId="439" xr:uid="{00000000-0005-0000-0000-0000F5000000}"/>
    <cellStyle name="Millares 2 9 3 2" xfId="987" xr:uid="{DAD555C7-3BCF-4586-8064-24368B48620D}"/>
    <cellStyle name="Millares 2 9 3 2 2" xfId="2018" xr:uid="{53575C2F-4C75-4DBB-8BB6-166EB1E5EEE5}"/>
    <cellStyle name="Millares 2 9 3 2 2 2" xfId="4079" xr:uid="{81BC721A-BEE2-4F34-A68F-B267D767D411}"/>
    <cellStyle name="Millares 2 9 3 2 3" xfId="3049" xr:uid="{110B7E5B-7587-47B4-86D5-A3271765EC0D}"/>
    <cellStyle name="Millares 2 9 3 3" xfId="1503" xr:uid="{5092A7F3-B536-4C0F-8FC4-CECF8120B3D9}"/>
    <cellStyle name="Millares 2 9 3 3 2" xfId="3564" xr:uid="{7E4C4A7A-1251-49A8-B46C-004963EEFEB6}"/>
    <cellStyle name="Millares 2 9 3 4" xfId="2534" xr:uid="{5F717954-1BDB-494F-B356-AE87C97E3DAC}"/>
    <cellStyle name="Millares 20" xfId="4506" xr:uid="{2C1AAA6C-51AD-4125-88D2-6347F4C6B07C}"/>
    <cellStyle name="Millares 21" xfId="4508" xr:uid="{DC7A4DE8-8BEB-48C7-AA0D-FAA990783B6B}"/>
    <cellStyle name="Millares 22" xfId="2444" xr:uid="{102EB709-B20C-484F-9430-482D8D995DC4}"/>
    <cellStyle name="Millares 3" xfId="164" xr:uid="{00000000-0005-0000-0000-0000F6000000}"/>
    <cellStyle name="Millares 3 2" xfId="319" xr:uid="{00000000-0005-0000-0000-0000F7000000}"/>
    <cellStyle name="Millares 3 2 2" xfId="454" xr:uid="{00000000-0005-0000-0000-0000F8000000}"/>
    <cellStyle name="Millares 3 2 2 2" xfId="642" xr:uid="{F3FB7694-9B2B-4C8C-BC56-908D2F5376B0}"/>
    <cellStyle name="Millares 3 2 2 2 2" xfId="827" xr:uid="{714A99C9-E15A-4E21-B74E-7143576286B4}"/>
    <cellStyle name="Millares 3 2 2 2 2 2" xfId="1345" xr:uid="{4554B333-2683-46D0-9EB1-867306B62444}"/>
    <cellStyle name="Millares 3 2 2 2 2 2 2" xfId="2375" xr:uid="{745C856D-CAA7-4DC7-81D5-A0C4572EF640}"/>
    <cellStyle name="Millares 3 2 2 2 2 2 2 2" xfId="4436" xr:uid="{B08E50C5-DF14-4334-8DBB-3E7BC2E0D82C}"/>
    <cellStyle name="Millares 3 2 2 2 2 2 3" xfId="3406" xr:uid="{62F1A788-E9E4-47EE-AA8B-8D943E827251}"/>
    <cellStyle name="Millares 3 2 2 2 2 3" xfId="1860" xr:uid="{A9F0EBF3-E79E-4C21-B95F-A551DC651251}"/>
    <cellStyle name="Millares 3 2 2 2 2 3 2" xfId="3921" xr:uid="{C8429F10-A7E1-4E2A-8C47-E185CB1F32B0}"/>
    <cellStyle name="Millares 3 2 2 2 2 4" xfId="2891" xr:uid="{F450741C-F61B-4CBA-96C1-5A31BE2FFF8A}"/>
    <cellStyle name="Millares 3 2 2 2 3" xfId="1169" xr:uid="{B0172BCE-EBC5-4876-9044-2D3CDEFFB33B}"/>
    <cellStyle name="Millares 3 2 2 2 3 2" xfId="2199" xr:uid="{5C293594-9855-4406-AB08-67087B885E37}"/>
    <cellStyle name="Millares 3 2 2 2 3 2 2" xfId="4260" xr:uid="{3FEC3727-0132-4A62-9685-75B9C1B13C1E}"/>
    <cellStyle name="Millares 3 2 2 2 3 3" xfId="3230" xr:uid="{C303CEFE-7695-418C-97C5-FC72ECF7FA31}"/>
    <cellStyle name="Millares 3 2 2 2 4" xfId="1684" xr:uid="{858E56F7-366B-4431-BF9E-562C14FA10F7}"/>
    <cellStyle name="Millares 3 2 2 2 4 2" xfId="3745" xr:uid="{7DBC48FF-3E76-4D9B-87C1-7C7BA6AF9AC4}"/>
    <cellStyle name="Millares 3 2 2 2 5" xfId="2715" xr:uid="{D288D157-1CC7-4BAE-AB65-8D94632CF78A}"/>
    <cellStyle name="Millares 3 2 2 3" xfId="768" xr:uid="{78B83109-36C1-4C65-98F4-CA4D9CDFC8D8}"/>
    <cellStyle name="Millares 3 2 2 3 2" xfId="1286" xr:uid="{C7534C61-1B76-4D70-8E8F-B605A18E8231}"/>
    <cellStyle name="Millares 3 2 2 3 2 2" xfId="2316" xr:uid="{FEDAF44E-F605-4A64-A8EC-0302359D484E}"/>
    <cellStyle name="Millares 3 2 2 3 2 2 2" xfId="4377" xr:uid="{558D6C94-B1E1-4E7A-BDCB-8AE09BF9E0A0}"/>
    <cellStyle name="Millares 3 2 2 3 2 3" xfId="3347" xr:uid="{1EFB6038-DE29-404C-A2ED-8314BE23016F}"/>
    <cellStyle name="Millares 3 2 2 3 3" xfId="1801" xr:uid="{15CCC25D-85B0-4846-92FC-F2352DBB9D27}"/>
    <cellStyle name="Millares 3 2 2 3 3 2" xfId="3862" xr:uid="{63F0319F-94F3-4E02-AA65-498C25D7D097}"/>
    <cellStyle name="Millares 3 2 2 3 4" xfId="2832" xr:uid="{10CD0656-DD88-493A-9C28-DD42D0543716}"/>
    <cellStyle name="Millares 3 2 2 4" xfId="583" xr:uid="{F81C0B67-B553-4525-A2D2-1FA5B76AB97E}"/>
    <cellStyle name="Millares 3 2 2 4 2" xfId="1110" xr:uid="{4A3EE801-F710-442D-8F23-C872D85DF230}"/>
    <cellStyle name="Millares 3 2 2 4 2 2" xfId="2140" xr:uid="{0AE1EDF7-3354-43F7-B728-67CBBBF0404E}"/>
    <cellStyle name="Millares 3 2 2 4 2 2 2" xfId="4201" xr:uid="{2581139A-CB19-4C14-B6B5-295635882DB6}"/>
    <cellStyle name="Millares 3 2 2 4 2 3" xfId="3171" xr:uid="{5A56160C-0475-42CF-B8E4-BF7F803A1D56}"/>
    <cellStyle name="Millares 3 2 2 4 3" xfId="1625" xr:uid="{551CCC92-16CB-4F8B-8C04-D2F8C198A760}"/>
    <cellStyle name="Millares 3 2 2 4 3 2" xfId="3686" xr:uid="{E6AE9EFA-7F4E-4DEB-AA25-BB0492AD36E5}"/>
    <cellStyle name="Millares 3 2 2 4 4" xfId="2656" xr:uid="{1F3897FE-2631-4BFC-B7BC-63DC6C331715}"/>
    <cellStyle name="Millares 3 2 2 5" xfId="1002" xr:uid="{43995420-E7AE-4313-8626-880386AC972F}"/>
    <cellStyle name="Millares 3 2 2 5 2" xfId="2033" xr:uid="{A88530BB-4BD6-4D29-A450-4BE877A74750}"/>
    <cellStyle name="Millares 3 2 2 5 2 2" xfId="4094" xr:uid="{B5B37113-AB8F-4081-B002-B0EA1245840D}"/>
    <cellStyle name="Millares 3 2 2 5 3" xfId="3064" xr:uid="{E9E93CAA-EB97-4E19-880B-F09A7399D51D}"/>
    <cellStyle name="Millares 3 2 2 6" xfId="1518" xr:uid="{F748A9FC-07E8-4269-BDDB-5847B2FB5FBD}"/>
    <cellStyle name="Millares 3 2 2 6 2" xfId="3579" xr:uid="{950427DC-B598-4042-B113-8767BDA824F7}"/>
    <cellStyle name="Millares 3 2 2 7" xfId="2549" xr:uid="{7F730BCB-B885-4349-9152-B3A7CABE34EF}"/>
    <cellStyle name="Millares 3 2 3" xfId="613" xr:uid="{8D917D31-41F9-46EB-B3AD-EF77BFA0F923}"/>
    <cellStyle name="Millares 3 2 3 2" xfId="798" xr:uid="{6DB5B38A-6B12-48EF-9988-0F11BADA1CFB}"/>
    <cellStyle name="Millares 3 2 3 2 2" xfId="1316" xr:uid="{EB0EC9CA-2A93-42A7-8954-06FBCA38099B}"/>
    <cellStyle name="Millares 3 2 3 2 2 2" xfId="2346" xr:uid="{E953ACC2-9998-4C05-92AB-CD7E59844CC7}"/>
    <cellStyle name="Millares 3 2 3 2 2 2 2" xfId="4407" xr:uid="{CA4254A9-AD6C-43B9-96A1-607620753E4B}"/>
    <cellStyle name="Millares 3 2 3 2 2 3" xfId="3377" xr:uid="{45036E7D-B287-4D6D-B8D8-F0A4A27A66BB}"/>
    <cellStyle name="Millares 3 2 3 2 3" xfId="1831" xr:uid="{E07E436A-84ED-472A-9F42-F4C4A8330EAC}"/>
    <cellStyle name="Millares 3 2 3 2 3 2" xfId="3892" xr:uid="{8B8062FB-B9AA-4BA3-AA75-06F68BCD3EDB}"/>
    <cellStyle name="Millares 3 2 3 2 4" xfId="2862" xr:uid="{C176E1B9-3843-4B71-9A98-F0E8A2F3435A}"/>
    <cellStyle name="Millares 3 2 3 3" xfId="1140" xr:uid="{8C867562-6D2F-4ED4-B9D0-F2992AC0CEE6}"/>
    <cellStyle name="Millares 3 2 3 3 2" xfId="2170" xr:uid="{C0E3F1EC-7D2A-4C9E-967A-859FA951C504}"/>
    <cellStyle name="Millares 3 2 3 3 2 2" xfId="4231" xr:uid="{772571E3-981A-4503-A2BE-F158F2EDB95C}"/>
    <cellStyle name="Millares 3 2 3 3 3" xfId="3201" xr:uid="{BA4A09C8-91F9-44AB-B9AC-6CEAED02DED2}"/>
    <cellStyle name="Millares 3 2 3 4" xfId="1655" xr:uid="{DC909E6C-6D20-410B-A73B-17006242F7B3}"/>
    <cellStyle name="Millares 3 2 3 4 2" xfId="3716" xr:uid="{721033DF-9534-4AD0-8DE7-49989FE5C5F8}"/>
    <cellStyle name="Millares 3 2 3 5" xfId="2686" xr:uid="{A81396A3-DEF8-48B4-82F1-B54273DDC06F}"/>
    <cellStyle name="Millares 3 2 4" xfId="671" xr:uid="{24CA3616-0896-4CA3-ACF6-49085F726FBF}"/>
    <cellStyle name="Millares 3 2 4 2" xfId="856" xr:uid="{18B1E060-CC55-4467-8668-38CD20D0CBEA}"/>
    <cellStyle name="Millares 3 2 4 2 2" xfId="1374" xr:uid="{B203C30B-BDAB-4B82-BD71-AC5E3C72A900}"/>
    <cellStyle name="Millares 3 2 4 2 2 2" xfId="2404" xr:uid="{F9176EAC-A000-4613-9813-D993341FE595}"/>
    <cellStyle name="Millares 3 2 4 2 2 2 2" xfId="4465" xr:uid="{1761AC26-1B90-4E51-A472-91C0A89D241E}"/>
    <cellStyle name="Millares 3 2 4 2 2 3" xfId="3435" xr:uid="{7EEF1EED-97EC-40A5-B2C7-B7CB5405B699}"/>
    <cellStyle name="Millares 3 2 4 2 3" xfId="1889" xr:uid="{40841DCB-5AF2-4B19-AA2E-613FCF307CEF}"/>
    <cellStyle name="Millares 3 2 4 2 3 2" xfId="3950" xr:uid="{EE696F6C-E84D-4755-AA1E-914298C5CCDE}"/>
    <cellStyle name="Millares 3 2 4 2 4" xfId="2920" xr:uid="{5A8E2AE8-EA1D-4241-A18C-08F34119D6CE}"/>
    <cellStyle name="Millares 3 2 4 3" xfId="1198" xr:uid="{DB96C860-64FA-4F83-BCF5-EB97EADA6118}"/>
    <cellStyle name="Millares 3 2 4 3 2" xfId="2228" xr:uid="{A2E6B6F8-67F1-4A8F-9F28-60D17B289C1B}"/>
    <cellStyle name="Millares 3 2 4 3 2 2" xfId="4289" xr:uid="{6C3D2C32-703A-4CAA-ABC0-0BD6651C5057}"/>
    <cellStyle name="Millares 3 2 4 3 3" xfId="3259" xr:uid="{775A66BA-A251-4C73-ACCC-807F86A6A545}"/>
    <cellStyle name="Millares 3 2 4 4" xfId="1713" xr:uid="{F5528F52-4606-4D3F-BE03-4D3CA12AE9FB}"/>
    <cellStyle name="Millares 3 2 4 4 2" xfId="3774" xr:uid="{26B4E935-8047-47A3-A57B-6B3094C458FE}"/>
    <cellStyle name="Millares 3 2 4 5" xfId="2744" xr:uid="{D0DBB64A-D31A-4F62-B3E3-70A07685D9BA}"/>
    <cellStyle name="Millares 3 2 5" xfId="739" xr:uid="{7E15CB9C-588B-4251-A666-8F27B47E9051}"/>
    <cellStyle name="Millares 3 2 5 2" xfId="1257" xr:uid="{647866AA-58A8-41B8-B462-EE21E87395B1}"/>
    <cellStyle name="Millares 3 2 5 2 2" xfId="2287" xr:uid="{7C1F828F-D786-4BB4-82DD-E70FF115AF99}"/>
    <cellStyle name="Millares 3 2 5 2 2 2" xfId="4348" xr:uid="{492E7396-30AE-4588-BBD4-E83CD2568AA2}"/>
    <cellStyle name="Millares 3 2 5 2 3" xfId="3318" xr:uid="{18A08F84-5C08-4BC9-AD56-A93EE7C45EF8}"/>
    <cellStyle name="Millares 3 2 5 3" xfId="1772" xr:uid="{5D1C6139-213D-46EC-AF6D-B20840B8E4FC}"/>
    <cellStyle name="Millares 3 2 5 3 2" xfId="3833" xr:uid="{7C7EBF64-2098-4F9C-99B9-9C939509F8B2}"/>
    <cellStyle name="Millares 3 2 5 4" xfId="2803" xr:uid="{D674E6F8-1404-4423-8126-2C7C7E6EA0BA}"/>
    <cellStyle name="Millares 3 2 6" xfId="550" xr:uid="{9D3910F6-0F08-4B85-A28C-ECF2DD1F8221}"/>
    <cellStyle name="Millares 3 2 6 2" xfId="1081" xr:uid="{7B870A8C-69A2-438C-A7D8-6958535075FC}"/>
    <cellStyle name="Millares 3 2 6 2 2" xfId="2111" xr:uid="{5CC792D8-E3E8-4E2B-BE85-0BFD19357E5D}"/>
    <cellStyle name="Millares 3 2 6 2 2 2" xfId="4172" xr:uid="{A1E7156B-6CA0-4549-9143-10DC1153D3F9}"/>
    <cellStyle name="Millares 3 2 6 2 3" xfId="3142" xr:uid="{8413DEDE-B5AC-43EA-AE9A-B8557B4355E1}"/>
    <cellStyle name="Millares 3 2 6 3" xfId="1596" xr:uid="{92A80FFF-AA47-4281-97CC-6A88FDA0FA98}"/>
    <cellStyle name="Millares 3 2 6 3 2" xfId="3657" xr:uid="{FC93E1DC-CBD1-4F49-9AE5-35A3C426BD20}"/>
    <cellStyle name="Millares 3 2 6 4" xfId="2627" xr:uid="{122136FB-AEDD-4064-BA5F-76E6BE7A1304}"/>
    <cellStyle name="Millares 3 3" xfId="418" xr:uid="{00000000-0005-0000-0000-0000F9000000}"/>
    <cellStyle name="Millares 3 3 2" xfId="694" xr:uid="{0D941194-3394-4E0E-B7D7-ADFA8888A77A}"/>
    <cellStyle name="Millares 3 3 3" xfId="966" xr:uid="{5AF04E5F-8B4E-4723-943D-D87CBF228C39}"/>
    <cellStyle name="Millares 3 3 3 2" xfId="1997" xr:uid="{DF46ED97-9F6D-480C-B0BC-C1D8C823DF3B}"/>
    <cellStyle name="Millares 3 3 3 2 2" xfId="4058" xr:uid="{33EE9207-C153-4D4A-BEE9-5A07DA749AAD}"/>
    <cellStyle name="Millares 3 3 3 3" xfId="3028" xr:uid="{B756B04F-E366-426C-A2A0-8C203898D97D}"/>
    <cellStyle name="Millares 3 3 4" xfId="1482" xr:uid="{084A0541-2CD1-41A0-8D6A-94789795452E}"/>
    <cellStyle name="Millares 3 3 4 2" xfId="3543" xr:uid="{1589249D-A755-4AB0-B0EE-8FAEBDCA3ECF}"/>
    <cellStyle name="Millares 3 3 5" xfId="2513" xr:uid="{C98FECC9-B871-47A6-8387-7808537B77EC}"/>
    <cellStyle name="Millares 4" xfId="165" xr:uid="{00000000-0005-0000-0000-0000FA000000}"/>
    <cellStyle name="Millares 4 2" xfId="346" xr:uid="{00000000-0005-0000-0000-0000FB000000}"/>
    <cellStyle name="Millares 4 2 2" xfId="378" xr:uid="{00000000-0005-0000-0000-0000FC000000}"/>
    <cellStyle name="Millares 4 2 2 2" xfId="409" xr:uid="{00000000-0005-0000-0000-0000FD000000}"/>
    <cellStyle name="Millares 4 2 2 2 2" xfId="508" xr:uid="{00000000-0005-0000-0000-0000FE000000}"/>
    <cellStyle name="Millares 4 2 2 2 2 2" xfId="1056" xr:uid="{B70FEE38-20B6-468C-8319-75E0A256674A}"/>
    <cellStyle name="Millares 4 2 2 2 2 2 2" xfId="2087" xr:uid="{2DBEA041-3831-428F-B426-CB0A1C9C39F3}"/>
    <cellStyle name="Millares 4 2 2 2 2 2 2 2" xfId="4148" xr:uid="{B3A8C4D4-A1AA-41B5-AF12-688C6CA0BA0B}"/>
    <cellStyle name="Millares 4 2 2 2 2 2 3" xfId="3118" xr:uid="{72EC3B50-0285-41E2-AC4E-E52D79A99BCE}"/>
    <cellStyle name="Millares 4 2 2 2 2 3" xfId="1572" xr:uid="{8C542EB6-5C24-4C4D-A069-F2582126A820}"/>
    <cellStyle name="Millares 4 2 2 2 2 3 2" xfId="3633" xr:uid="{416086D4-8E21-4A9C-BC9E-D3E3B18F67FF}"/>
    <cellStyle name="Millares 4 2 2 2 2 4" xfId="2603" xr:uid="{47AAE61D-7683-4864-86CD-CCF43850C329}"/>
    <cellStyle name="Millares 4 2 2 2 3" xfId="958" xr:uid="{6CFBFFCC-7DAC-465F-94AC-AD91054D8B91}"/>
    <cellStyle name="Millares 4 2 2 2 3 2" xfId="1989" xr:uid="{4CEA480F-4F79-4429-B789-070717F25CB8}"/>
    <cellStyle name="Millares 4 2 2 2 3 2 2" xfId="4050" xr:uid="{7163E499-F999-49B4-ACD3-7CFD69641CB7}"/>
    <cellStyle name="Millares 4 2 2 2 3 3" xfId="3020" xr:uid="{C62B74F8-1B1B-4594-9A95-070D052C65F0}"/>
    <cellStyle name="Millares 4 2 2 2 4" xfId="1474" xr:uid="{72764C79-B2DB-4979-8E3D-7DDDC1ECCEB1}"/>
    <cellStyle name="Millares 4 2 2 2 4 2" xfId="3535" xr:uid="{0A404110-2684-44DF-9833-97BC7D6998DC}"/>
    <cellStyle name="Millares 4 2 2 2 5" xfId="2505" xr:uid="{512FD528-7E72-48CE-AAD7-2541FF6067BF}"/>
    <cellStyle name="Millares 4 2 2 3" xfId="477" xr:uid="{00000000-0005-0000-0000-0000FF000000}"/>
    <cellStyle name="Millares 4 2 2 3 2" xfId="1025" xr:uid="{30B75255-4A84-4BF7-AD9C-A107A876D4A5}"/>
    <cellStyle name="Millares 4 2 2 3 2 2" xfId="2056" xr:uid="{3B8B0F81-7C0C-4E41-88D0-3F272B37CD4C}"/>
    <cellStyle name="Millares 4 2 2 3 2 2 2" xfId="4117" xr:uid="{05C60A5C-DF57-4AAD-88B5-54AC39466EA9}"/>
    <cellStyle name="Millares 4 2 2 3 2 3" xfId="3087" xr:uid="{B2AB7462-43C2-4549-842D-CE3FE4AD48DA}"/>
    <cellStyle name="Millares 4 2 2 3 3" xfId="1541" xr:uid="{FCDC8070-4719-4688-A028-0AF4DFD70313}"/>
    <cellStyle name="Millares 4 2 2 3 3 2" xfId="3602" xr:uid="{08B2EA2E-B926-4554-9E0C-D2CCB6F6D517}"/>
    <cellStyle name="Millares 4 2 2 3 4" xfId="2572" xr:uid="{F42E9CDB-4878-42EB-A347-5872806A3ABB}"/>
    <cellStyle name="Millares 4 2 2 4" xfId="927" xr:uid="{8FBA906B-AEB4-4BC5-8B9F-EEFFE6EDAD98}"/>
    <cellStyle name="Millares 4 2 2 4 2" xfId="1958" xr:uid="{F611E563-65A3-4ED8-B929-1B06224ADC56}"/>
    <cellStyle name="Millares 4 2 2 4 2 2" xfId="4019" xr:uid="{0755D2BD-8EDA-488F-9DB3-635B750DF294}"/>
    <cellStyle name="Millares 4 2 2 4 3" xfId="2989" xr:uid="{F34D4A98-7523-4CD7-8766-15E0FC3171BC}"/>
    <cellStyle name="Millares 4 2 2 5" xfId="1443" xr:uid="{26040071-100B-4FFF-BEEC-6478E90D5213}"/>
    <cellStyle name="Millares 4 2 2 5 2" xfId="3504" xr:uid="{EEA4F461-531F-4F5E-8848-11D79D1CD245}"/>
    <cellStyle name="Millares 4 2 2 6" xfId="2474" xr:uid="{E9E009C0-4F31-41F4-B3AA-CC5D3B9BE454}"/>
    <cellStyle name="Millares 4 2 3" xfId="394" xr:uid="{00000000-0005-0000-0000-000000010000}"/>
    <cellStyle name="Millares 4 2 3 2" xfId="493" xr:uid="{00000000-0005-0000-0000-000001010000}"/>
    <cellStyle name="Millares 4 2 3 2 2" xfId="1041" xr:uid="{32A600EC-331C-42B1-B1E5-AC1C5403E52E}"/>
    <cellStyle name="Millares 4 2 3 2 2 2" xfId="2072" xr:uid="{901164A5-3F6B-41BD-9DB3-546C4803D789}"/>
    <cellStyle name="Millares 4 2 3 2 2 2 2" xfId="4133" xr:uid="{1CD00342-8859-4258-819D-05EA172187DF}"/>
    <cellStyle name="Millares 4 2 3 2 2 3" xfId="3103" xr:uid="{0090F2E9-2F49-42AC-98EF-BCD58C917C9B}"/>
    <cellStyle name="Millares 4 2 3 2 3" xfId="1557" xr:uid="{2176F3E5-5E1B-4F28-9D25-EDA834FC35CE}"/>
    <cellStyle name="Millares 4 2 3 2 3 2" xfId="3618" xr:uid="{BE234ABB-93B4-4B71-AC02-6F4EA1847375}"/>
    <cellStyle name="Millares 4 2 3 2 4" xfId="2588" xr:uid="{5303BDCB-0AB5-4CAF-A0C9-9AE7837E3A10}"/>
    <cellStyle name="Millares 4 2 3 3" xfId="943" xr:uid="{E6A83B0F-128C-4336-A727-A88C0B393D45}"/>
    <cellStyle name="Millares 4 2 3 3 2" xfId="1974" xr:uid="{76259305-FDA2-47B9-99B0-21EDF7A1BB45}"/>
    <cellStyle name="Millares 4 2 3 3 2 2" xfId="4035" xr:uid="{706C2515-BB3C-449A-BD48-24B5D8804299}"/>
    <cellStyle name="Millares 4 2 3 3 3" xfId="3005" xr:uid="{B2A14C84-EF0F-4606-A800-D607C4C9DE05}"/>
    <cellStyle name="Millares 4 2 3 4" xfId="1459" xr:uid="{DE841FEA-0788-40A6-B548-6EA108F94315}"/>
    <cellStyle name="Millares 4 2 3 4 2" xfId="3520" xr:uid="{2A04CA72-C132-4393-8253-06C97DC4C458}"/>
    <cellStyle name="Millares 4 2 3 5" xfId="2490" xr:uid="{7DDE3354-112A-4F86-AC9B-5BC759ED3DAF}"/>
    <cellStyle name="Millares 4 2 4" xfId="460" xr:uid="{00000000-0005-0000-0000-000002010000}"/>
    <cellStyle name="Millares 4 2 4 2" xfId="1008" xr:uid="{2F75F588-DA86-49B7-8E88-815CD9C4034A}"/>
    <cellStyle name="Millares 4 2 4 2 2" xfId="2039" xr:uid="{D648F3E4-E2BC-4B8D-9E13-B22864F715E0}"/>
    <cellStyle name="Millares 4 2 4 2 2 2" xfId="4100" xr:uid="{55EA6918-BA7B-4681-B319-23D631FD0BE4}"/>
    <cellStyle name="Millares 4 2 4 2 3" xfId="3070" xr:uid="{E7B46B21-1CE3-487A-9E4F-B3A8BD62C06A}"/>
    <cellStyle name="Millares 4 2 4 3" xfId="1524" xr:uid="{4A3BCA4D-C5F2-453E-B178-97F7996BEFC1}"/>
    <cellStyle name="Millares 4 2 4 3 2" xfId="3585" xr:uid="{3962536B-0566-485F-8501-EBEA7840DE6B}"/>
    <cellStyle name="Millares 4 2 4 4" xfId="2555" xr:uid="{80EE2AEC-038E-4136-B145-4BA1AFF876D2}"/>
    <cellStyle name="Millares 4 2 5" xfId="695" xr:uid="{183B2C7D-47A6-4675-9842-9420732D9918}"/>
    <cellStyle name="Millares 4 2 6" xfId="912" xr:uid="{C5373FE3-AF76-4559-B9FE-C7F873645080}"/>
    <cellStyle name="Millares 4 2 6 2" xfId="1943" xr:uid="{B5FA1D1F-94EE-475B-9E6E-4962A33C12A0}"/>
    <cellStyle name="Millares 4 2 6 2 2" xfId="4004" xr:uid="{87DEF1C0-6AA9-434B-B78B-1A7DD5AF7B3C}"/>
    <cellStyle name="Millares 4 2 6 3" xfId="2974" xr:uid="{FD1B14E1-8EB6-4D63-BA4E-69360B616033}"/>
    <cellStyle name="Millares 4 2 7" xfId="1428" xr:uid="{07108A78-3365-4871-B199-4D5DC0F1851E}"/>
    <cellStyle name="Millares 4 2 7 2" xfId="3489" xr:uid="{9A21B4FB-FAE1-4951-9FB1-F478B8F284BB}"/>
    <cellStyle name="Millares 4 2 8" xfId="2459" xr:uid="{3C7F2906-4E77-417F-93FF-65AB2175A8BC}"/>
    <cellStyle name="Millares 4 3" xfId="351" xr:uid="{00000000-0005-0000-0000-000003010000}"/>
    <cellStyle name="Millares 4 3 2" xfId="464" xr:uid="{00000000-0005-0000-0000-000004010000}"/>
    <cellStyle name="Millares 4 3 2 2" xfId="1012" xr:uid="{29EF4022-9328-48B7-8389-F342929D2FF7}"/>
    <cellStyle name="Millares 4 3 2 2 2" xfId="2043" xr:uid="{92BF5BA1-D0FA-41CD-A5C6-1928D8426DF0}"/>
    <cellStyle name="Millares 4 3 2 2 2 2" xfId="4104" xr:uid="{36AFF301-0EB3-4B62-960E-B8470850BF9F}"/>
    <cellStyle name="Millares 4 3 2 2 3" xfId="3074" xr:uid="{06D62C2D-77CB-4127-8270-89BE910F60E9}"/>
    <cellStyle name="Millares 4 3 2 3" xfId="1528" xr:uid="{819EF78F-AD39-48BC-BCCC-E7AE71C9F0CF}"/>
    <cellStyle name="Millares 4 3 2 3 2" xfId="3589" xr:uid="{0CCBBDA7-05CD-426E-AE5F-9B455A0FA334}"/>
    <cellStyle name="Millares 4 3 2 4" xfId="2559" xr:uid="{F682BF80-186F-4F13-91C8-4132538417DC}"/>
    <cellStyle name="Millares 4 4" xfId="419" xr:uid="{00000000-0005-0000-0000-000005010000}"/>
    <cellStyle name="Millares 4 4 2" xfId="967" xr:uid="{52890ABB-D531-42C2-B33B-B733A67C98B7}"/>
    <cellStyle name="Millares 4 4 2 2" xfId="1998" xr:uid="{9CE31976-86A6-41A5-BF29-DD172843E0F4}"/>
    <cellStyle name="Millares 4 4 2 2 2" xfId="4059" xr:uid="{684D8E32-B24D-4FF8-AA32-235D44BA7BCB}"/>
    <cellStyle name="Millares 4 4 2 3" xfId="3029" xr:uid="{3D4392A6-4A2B-4E93-B41F-670451CA4F68}"/>
    <cellStyle name="Millares 4 4 3" xfId="1483" xr:uid="{714023B1-9D8D-4EE0-B67E-22E9FB1424CF}"/>
    <cellStyle name="Millares 4 4 3 2" xfId="3544" xr:uid="{EC432EA6-4DFF-4EA0-8304-A487E900C3DE}"/>
    <cellStyle name="Millares 4 4 4" xfId="2514" xr:uid="{6536ED40-05B6-4AEC-A91D-FA3CFA8A5B17}"/>
    <cellStyle name="Millares 4 5" xfId="521" xr:uid="{8C28954B-2180-4AC6-ABC2-51BB1E9D7804}"/>
    <cellStyle name="Millares 5" xfId="259" xr:uid="{00000000-0005-0000-0000-000006010000}"/>
    <cellStyle name="Millares 5 2" xfId="339" xr:uid="{00000000-0005-0000-0000-000007010000}"/>
    <cellStyle name="Millares 5 2 2" xfId="457" xr:uid="{00000000-0005-0000-0000-000008010000}"/>
    <cellStyle name="Millares 5 2 2 2" xfId="820" xr:uid="{DA6046DF-950F-46A4-8C33-4E52413F84B8}"/>
    <cellStyle name="Millares 5 2 2 2 2" xfId="1338" xr:uid="{ACC1343D-AE47-491E-946B-72761CE0C6EB}"/>
    <cellStyle name="Millares 5 2 2 2 2 2" xfId="2368" xr:uid="{ED9EAF89-BF89-4750-B30A-56D55EA9F305}"/>
    <cellStyle name="Millares 5 2 2 2 2 2 2" xfId="4429" xr:uid="{93E5ADE0-8AC2-4276-BDB7-969028590BC3}"/>
    <cellStyle name="Millares 5 2 2 2 2 3" xfId="3399" xr:uid="{069EA966-0C02-4A3C-831C-4664D838CF48}"/>
    <cellStyle name="Millares 5 2 2 2 3" xfId="1853" xr:uid="{B3A73DC8-BEDA-4440-9F42-F4D862D62906}"/>
    <cellStyle name="Millares 5 2 2 2 3 2" xfId="3914" xr:uid="{9CAC1D89-4013-487B-AC32-55B38E574B6C}"/>
    <cellStyle name="Millares 5 2 2 2 4" xfId="2884" xr:uid="{0D1E8704-B523-4719-BF51-FF0C12CDB9C3}"/>
    <cellStyle name="Millares 5 2 2 3" xfId="635" xr:uid="{AA5E9912-1573-4C1C-8958-01CC6796EF46}"/>
    <cellStyle name="Millares 5 2 2 3 2" xfId="1162" xr:uid="{DCEA0231-5C2F-4015-A5BF-F743F5A5DEE0}"/>
    <cellStyle name="Millares 5 2 2 3 2 2" xfId="2192" xr:uid="{0ACB9218-9CA6-41B3-806A-B964A827A0C4}"/>
    <cellStyle name="Millares 5 2 2 3 2 2 2" xfId="4253" xr:uid="{B121932A-9EEF-442C-9301-B08F424B6391}"/>
    <cellStyle name="Millares 5 2 2 3 2 3" xfId="3223" xr:uid="{9CD3B715-D92E-4BA3-82C6-E7099C313FBA}"/>
    <cellStyle name="Millares 5 2 2 3 3" xfId="1677" xr:uid="{A48FBDF6-ECBF-4CAA-B732-1A6054E3F62A}"/>
    <cellStyle name="Millares 5 2 2 3 3 2" xfId="3738" xr:uid="{B3FD4DDD-A001-41FF-BDAC-C449CF00674E}"/>
    <cellStyle name="Millares 5 2 2 3 4" xfId="2708" xr:uid="{F7400B69-2722-4882-985A-D49F15E3942F}"/>
    <cellStyle name="Millares 5 2 2 4" xfId="1005" xr:uid="{A142DBE8-AD8A-44AA-AC1D-BF50E8CA8850}"/>
    <cellStyle name="Millares 5 2 2 4 2" xfId="2036" xr:uid="{DBD55385-9D41-4A2D-9E84-4DD64DB862C0}"/>
    <cellStyle name="Millares 5 2 2 4 2 2" xfId="4097" xr:uid="{329C1E77-0989-4B96-B924-515090696156}"/>
    <cellStyle name="Millares 5 2 2 4 3" xfId="3067" xr:uid="{924E361E-0058-45BA-AD96-1883CDD8A13A}"/>
    <cellStyle name="Millares 5 2 2 5" xfId="1521" xr:uid="{87D9C509-7587-48F2-B185-F85427E8493A}"/>
    <cellStyle name="Millares 5 2 2 5 2" xfId="3582" xr:uid="{1C1CF854-A5C6-4910-9005-45C5DE6BDAA1}"/>
    <cellStyle name="Millares 5 2 2 6" xfId="2552" xr:uid="{10668807-EBC7-4FCE-A819-8BED57F16D43}"/>
    <cellStyle name="Millares 5 2 3" xfId="761" xr:uid="{A2F14646-AC2C-4E42-A164-46CACD55B026}"/>
    <cellStyle name="Millares 5 2 3 2" xfId="1279" xr:uid="{FABA0571-CE9E-4FE0-ADAD-2677879D5EA1}"/>
    <cellStyle name="Millares 5 2 3 2 2" xfId="2309" xr:uid="{E8C7C368-56EA-4466-8879-29EFDFD5A5C3}"/>
    <cellStyle name="Millares 5 2 3 2 2 2" xfId="4370" xr:uid="{5C389E83-8ED8-4660-A069-629BF84F1018}"/>
    <cellStyle name="Millares 5 2 3 2 3" xfId="3340" xr:uid="{214AF635-F348-4A29-8BA5-1BB5483F1C33}"/>
    <cellStyle name="Millares 5 2 3 3" xfId="1794" xr:uid="{8EF910DC-1876-41EE-9853-05530A28199D}"/>
    <cellStyle name="Millares 5 2 3 3 2" xfId="3855" xr:uid="{E88F7A0F-25CC-4DE9-BA23-7D5F946FB800}"/>
    <cellStyle name="Millares 5 2 3 4" xfId="2825" xr:uid="{B94FC119-843A-4F3B-A36E-A71C3B6FD670}"/>
    <cellStyle name="Millares 5 2 4" xfId="576" xr:uid="{C5CE28DF-2083-4AD4-A79A-DEDD92F6F047}"/>
    <cellStyle name="Millares 5 2 4 2" xfId="1103" xr:uid="{D57F9DBC-18C2-4822-BC84-5900F3862294}"/>
    <cellStyle name="Millares 5 2 4 2 2" xfId="2133" xr:uid="{65D3BB0A-43C7-44EA-9CBF-8BCD9B6AD01C}"/>
    <cellStyle name="Millares 5 2 4 2 2 2" xfId="4194" xr:uid="{BB0DD5B2-608A-4EEA-A701-728870F64ED4}"/>
    <cellStyle name="Millares 5 2 4 2 3" xfId="3164" xr:uid="{096236C3-BE63-45B4-861D-86A0648919FF}"/>
    <cellStyle name="Millares 5 2 4 3" xfId="1618" xr:uid="{BAF99B4A-4759-4AC7-BCFD-A9679DCA11D2}"/>
    <cellStyle name="Millares 5 2 4 3 2" xfId="3679" xr:uid="{2EC77963-68CD-46D3-B60D-D7977C29C505}"/>
    <cellStyle name="Millares 5 2 4 4" xfId="2649" xr:uid="{42F81134-7D7B-46C9-A3B2-929368F2770C}"/>
    <cellStyle name="Millares 5 3" xfId="424" xr:uid="{00000000-0005-0000-0000-000009010000}"/>
    <cellStyle name="Millares 5 3 2" xfId="791" xr:uid="{2BF1693B-1336-4A61-BEF7-0562B16EE556}"/>
    <cellStyle name="Millares 5 3 2 2" xfId="1309" xr:uid="{EBFAFD15-6627-472D-B91C-0295DC4E6C5E}"/>
    <cellStyle name="Millares 5 3 2 2 2" xfId="2339" xr:uid="{B194B8C1-BAD1-4049-BE83-97F4E867B23C}"/>
    <cellStyle name="Millares 5 3 2 2 2 2" xfId="4400" xr:uid="{101AB873-D8EF-4C14-BDAD-F3780C53CC7F}"/>
    <cellStyle name="Millares 5 3 2 2 3" xfId="3370" xr:uid="{024A4674-0A32-4FC2-9DF0-9F7507B0099D}"/>
    <cellStyle name="Millares 5 3 2 3" xfId="1824" xr:uid="{922E744E-19EC-456E-8E56-F40CEBDFE623}"/>
    <cellStyle name="Millares 5 3 2 3 2" xfId="3885" xr:uid="{844981AA-810B-4151-8EE5-49588C57DBAC}"/>
    <cellStyle name="Millares 5 3 2 4" xfId="2855" xr:uid="{42E9BFF9-119E-48E9-966A-0E2B69470DFD}"/>
    <cellStyle name="Millares 5 3 3" xfId="606" xr:uid="{C2A93D74-F420-4D45-A76F-B96338DCA730}"/>
    <cellStyle name="Millares 5 3 3 2" xfId="1133" xr:uid="{DBE54A31-E167-46C7-877B-66E84119CF96}"/>
    <cellStyle name="Millares 5 3 3 2 2" xfId="2163" xr:uid="{D626ABE5-7435-4AFC-868C-0F53863F0828}"/>
    <cellStyle name="Millares 5 3 3 2 2 2" xfId="4224" xr:uid="{5E4DF169-B0AB-4AAA-8451-DD8B73A6967C}"/>
    <cellStyle name="Millares 5 3 3 2 3" xfId="3194" xr:uid="{C572D53F-0C58-45B2-AB29-C7B6F67E67F7}"/>
    <cellStyle name="Millares 5 3 3 3" xfId="1648" xr:uid="{6665920C-88E9-47B5-AB97-8704AB014DC1}"/>
    <cellStyle name="Millares 5 3 3 3 2" xfId="3709" xr:uid="{3715D145-F449-4662-B30A-597C65F01873}"/>
    <cellStyle name="Millares 5 3 3 4" xfId="2679" xr:uid="{47FAA561-829F-451A-9C04-6A1E83168B4D}"/>
    <cellStyle name="Millares 5 3 4" xfId="972" xr:uid="{A80F8F39-9C73-4A9E-AB05-BD7B3E1719E3}"/>
    <cellStyle name="Millares 5 3 4 2" xfId="2003" xr:uid="{AFEC2CFE-6DE3-4C9A-AB4E-B7A1962A0499}"/>
    <cellStyle name="Millares 5 3 4 2 2" xfId="4064" xr:uid="{822D63E4-8648-43C4-BF92-37485B1E7A0C}"/>
    <cellStyle name="Millares 5 3 4 3" xfId="3034" xr:uid="{29D82D77-0D83-44B9-8E46-B13E20909EB3}"/>
    <cellStyle name="Millares 5 3 5" xfId="1488" xr:uid="{A80CF754-43D6-4483-A231-CF091E3593F9}"/>
    <cellStyle name="Millares 5 3 5 2" xfId="3549" xr:uid="{12E23AE6-FF62-4029-A691-3CB76277E617}"/>
    <cellStyle name="Millares 5 3 6" xfId="2519" xr:uid="{C7A010B7-A4FA-4FAC-92AF-B6BB93763281}"/>
    <cellStyle name="Millares 5 4" xfId="664" xr:uid="{FBFDFAC5-24EC-4591-A38B-F849703484B5}"/>
    <cellStyle name="Millares 5 4 2" xfId="849" xr:uid="{462FA0BF-AB05-4118-AD1E-4FFF3197F3FE}"/>
    <cellStyle name="Millares 5 4 2 2" xfId="1367" xr:uid="{3E4842B2-9DB7-4340-A422-11185115FD33}"/>
    <cellStyle name="Millares 5 4 2 2 2" xfId="2397" xr:uid="{0B663886-52F2-4BDC-83C8-530B630AAA67}"/>
    <cellStyle name="Millares 5 4 2 2 2 2" xfId="4458" xr:uid="{996B6FF6-C925-42A7-A145-B149AEBE28FD}"/>
    <cellStyle name="Millares 5 4 2 2 3" xfId="3428" xr:uid="{C640F9BA-66FC-41D0-82DC-43E6C5A89AE1}"/>
    <cellStyle name="Millares 5 4 2 3" xfId="1882" xr:uid="{1DCFFAF6-889F-45F2-B1EB-6310598FBF6E}"/>
    <cellStyle name="Millares 5 4 2 3 2" xfId="3943" xr:uid="{B9A29483-48CE-40E2-9BC3-6961CA8BFE30}"/>
    <cellStyle name="Millares 5 4 2 4" xfId="2913" xr:uid="{65FF92E0-A10A-4658-8898-58522DEC8085}"/>
    <cellStyle name="Millares 5 4 3" xfId="1191" xr:uid="{F85D5308-E1D7-484B-A849-3C7015091E55}"/>
    <cellStyle name="Millares 5 4 3 2" xfId="2221" xr:uid="{23160E40-1885-4B2B-9EF9-206D01C4816A}"/>
    <cellStyle name="Millares 5 4 3 2 2" xfId="4282" xr:uid="{B43AAC39-F710-417A-99AF-7BE75F515374}"/>
    <cellStyle name="Millares 5 4 3 3" xfId="3252" xr:uid="{DDC9693A-D3BD-41B2-A75E-2DA4C5A04F49}"/>
    <cellStyle name="Millares 5 4 4" xfId="1706" xr:uid="{B8611BD4-DA8C-4AE3-80B1-D6D268CDBD45}"/>
    <cellStyle name="Millares 5 4 4 2" xfId="3767" xr:uid="{77AF048D-3E97-44DB-B9A5-4EED5EBEEAF2}"/>
    <cellStyle name="Millares 5 4 5" xfId="2737" xr:uid="{93688162-D814-49E7-B5AD-AD9DBC234DC4}"/>
    <cellStyle name="Millares 5 5" xfId="732" xr:uid="{2E0F97F2-988A-471E-9ADD-C6ADD2051465}"/>
    <cellStyle name="Millares 5 5 2" xfId="1250" xr:uid="{9B882AC9-A48C-4CB2-B03B-B7ED2E8E79BA}"/>
    <cellStyle name="Millares 5 5 2 2" xfId="2280" xr:uid="{CF7E63AE-1256-4184-B720-165DBD33C175}"/>
    <cellStyle name="Millares 5 5 2 2 2" xfId="4341" xr:uid="{785D429E-4D92-43F3-A703-8B10F008AEFC}"/>
    <cellStyle name="Millares 5 5 2 3" xfId="3311" xr:uid="{9D1F7A4A-384B-4E3D-A3CD-FEA80A183585}"/>
    <cellStyle name="Millares 5 5 3" xfId="1765" xr:uid="{D988BE91-A03F-43A6-A74C-663D5E9733B4}"/>
    <cellStyle name="Millares 5 5 3 2" xfId="3826" xr:uid="{440BFD56-B551-4A63-9321-37332067D685}"/>
    <cellStyle name="Millares 5 5 4" xfId="2796" xr:uid="{0F94FCC3-51E5-4852-81BC-DC70DF6BEAE9}"/>
    <cellStyle name="Millares 5 6" xfId="543" xr:uid="{40926D7D-8462-4A4E-86B3-081A93AA5426}"/>
    <cellStyle name="Millares 5 6 2" xfId="1074" xr:uid="{AACF14FB-5F89-4B32-A504-0807A1E8116B}"/>
    <cellStyle name="Millares 5 6 2 2" xfId="2104" xr:uid="{D5FF8991-D592-4D3A-98D0-C1DEA769FC72}"/>
    <cellStyle name="Millares 5 6 2 2 2" xfId="4165" xr:uid="{97DE3822-629D-4C81-AAD3-69C06ABB302E}"/>
    <cellStyle name="Millares 5 6 2 3" xfId="3135" xr:uid="{04CD78BE-4ECE-44F8-B627-53085DD0B87B}"/>
    <cellStyle name="Millares 5 6 3" xfId="1589" xr:uid="{C9B364B1-7D7D-42F2-97D1-B2FC478A44EE}"/>
    <cellStyle name="Millares 5 6 3 2" xfId="3650" xr:uid="{2C9A6830-3C00-4A70-A747-AC64D08ABC04}"/>
    <cellStyle name="Millares 5 6 4" xfId="2620" xr:uid="{21E16C18-1C14-4F64-B1E5-1E900F41103A}"/>
    <cellStyle name="Millares 6" xfId="225" xr:uid="{00000000-0005-0000-0000-00000A010000}"/>
    <cellStyle name="Millares 6 2" xfId="348" xr:uid="{00000000-0005-0000-0000-00000B010000}"/>
    <cellStyle name="Millares 6 2 2" xfId="380" xr:uid="{00000000-0005-0000-0000-00000C010000}"/>
    <cellStyle name="Millares 6 2 2 2" xfId="411" xr:uid="{00000000-0005-0000-0000-00000D010000}"/>
    <cellStyle name="Millares 6 2 2 2 2" xfId="510" xr:uid="{00000000-0005-0000-0000-00000E010000}"/>
    <cellStyle name="Millares 6 2 2 2 2 2" xfId="1058" xr:uid="{8E87B576-7625-425D-8AEF-D163CC1650DD}"/>
    <cellStyle name="Millares 6 2 2 2 2 2 2" xfId="2089" xr:uid="{BC389102-99EA-447F-929C-63F27F6C4CF9}"/>
    <cellStyle name="Millares 6 2 2 2 2 2 2 2" xfId="4150" xr:uid="{5FF8381E-011C-41CD-A407-BC0BB50051A1}"/>
    <cellStyle name="Millares 6 2 2 2 2 2 3" xfId="3120" xr:uid="{61B5025D-5800-4095-B280-07FC27BD6328}"/>
    <cellStyle name="Millares 6 2 2 2 2 3" xfId="1574" xr:uid="{41C3C3DD-DC60-4254-81A9-B1FB188248BE}"/>
    <cellStyle name="Millares 6 2 2 2 2 3 2" xfId="3635" xr:uid="{84882D78-8A46-4E52-A355-A882BB25685D}"/>
    <cellStyle name="Millares 6 2 2 2 2 4" xfId="2605" xr:uid="{9E9860F1-38F8-41A7-8826-747B43B6140E}"/>
    <cellStyle name="Millares 6 2 2 2 3" xfId="836" xr:uid="{F87A321D-A7EE-40C4-B6D8-D658BB7CD612}"/>
    <cellStyle name="Millares 6 2 2 2 3 2" xfId="1354" xr:uid="{86995F28-9A5C-436C-8E6E-D546BBD257A1}"/>
    <cellStyle name="Millares 6 2 2 2 3 2 2" xfId="2384" xr:uid="{890793C4-AD3A-409F-9331-D7194A4FB764}"/>
    <cellStyle name="Millares 6 2 2 2 3 2 2 2" xfId="4445" xr:uid="{A91E1C8A-BD48-48E4-81A6-395A8FD0FB43}"/>
    <cellStyle name="Millares 6 2 2 2 3 2 3" xfId="3415" xr:uid="{2F46C59C-A0D3-4EEC-9797-BA2970BD434A}"/>
    <cellStyle name="Millares 6 2 2 2 3 3" xfId="1869" xr:uid="{01B0C138-1AF3-4619-9690-1B79010149FB}"/>
    <cellStyle name="Millares 6 2 2 2 3 3 2" xfId="3930" xr:uid="{9997977E-1F63-4588-A975-1346457430FA}"/>
    <cellStyle name="Millares 6 2 2 2 3 4" xfId="2900" xr:uid="{A8BB723F-0826-45B1-993F-E5B6F924C66C}"/>
    <cellStyle name="Millares 6 2 2 2 4" xfId="960" xr:uid="{97FE9E26-DD55-4DD6-B807-915108DEBAED}"/>
    <cellStyle name="Millares 6 2 2 2 4 2" xfId="1991" xr:uid="{2D49E58F-F5AD-43F5-B989-AF4D8B6B71EF}"/>
    <cellStyle name="Millares 6 2 2 2 4 2 2" xfId="4052" xr:uid="{EB49AD37-A64E-4909-A84B-1DC518AC9413}"/>
    <cellStyle name="Millares 6 2 2 2 4 3" xfId="3022" xr:uid="{7B712EDD-C03D-4070-A505-70CAEC6B2BA2}"/>
    <cellStyle name="Millares 6 2 2 2 5" xfId="1476" xr:uid="{F5755A57-5ADE-430A-956A-B138CAC7075B}"/>
    <cellStyle name="Millares 6 2 2 2 5 2" xfId="3537" xr:uid="{657734A2-BD1D-4D31-B7CA-3DBB11670A71}"/>
    <cellStyle name="Millares 6 2 2 2 6" xfId="2507" xr:uid="{6F79C381-3D94-41A6-93A7-2623BCBEA5F6}"/>
    <cellStyle name="Millares 6 2 2 3" xfId="479" xr:uid="{00000000-0005-0000-0000-00000F010000}"/>
    <cellStyle name="Millares 6 2 2 3 2" xfId="1027" xr:uid="{AFBDF439-5DF1-4B4C-9790-CF0B0E226AE9}"/>
    <cellStyle name="Millares 6 2 2 3 2 2" xfId="2058" xr:uid="{A3902A7F-DE80-4907-9D42-E11FD3B711E3}"/>
    <cellStyle name="Millares 6 2 2 3 2 2 2" xfId="4119" xr:uid="{6ACDFCE6-3149-4299-97EA-DA0F853B8AD7}"/>
    <cellStyle name="Millares 6 2 2 3 2 3" xfId="3089" xr:uid="{E1876D0A-732F-4B70-B781-34EF880B18B9}"/>
    <cellStyle name="Millares 6 2 2 3 3" xfId="1543" xr:uid="{BDBCCBE0-A975-465F-8D2F-BB6E7F921B4B}"/>
    <cellStyle name="Millares 6 2 2 3 3 2" xfId="3604" xr:uid="{5512DE23-953C-4DE3-8E6A-8E5ED52C85B7}"/>
    <cellStyle name="Millares 6 2 2 3 4" xfId="2574" xr:uid="{13C354C4-0EBB-4F27-8DF7-6C6E8E305D5F}"/>
    <cellStyle name="Millares 6 2 2 4" xfId="651" xr:uid="{DEE81E29-D0C6-413C-BB58-1303F1EAADC2}"/>
    <cellStyle name="Millares 6 2 2 4 2" xfId="1178" xr:uid="{1BA4F7A9-6A51-473B-BC75-066232D08EB1}"/>
    <cellStyle name="Millares 6 2 2 4 2 2" xfId="2208" xr:uid="{ED31CAA7-2DC4-4F56-8A96-BEDBFB4B4EA8}"/>
    <cellStyle name="Millares 6 2 2 4 2 2 2" xfId="4269" xr:uid="{0DAEE19A-CDF5-4AB4-B031-8B4690896BB4}"/>
    <cellStyle name="Millares 6 2 2 4 2 3" xfId="3239" xr:uid="{368D2BF6-107F-42E9-9385-5F1EB42CFEA4}"/>
    <cellStyle name="Millares 6 2 2 4 3" xfId="1693" xr:uid="{DC75688D-9F6B-4941-A87A-534E76B2DF02}"/>
    <cellStyle name="Millares 6 2 2 4 3 2" xfId="3754" xr:uid="{7A01A24F-7D4C-4DC7-8713-C430FC07475A}"/>
    <cellStyle name="Millares 6 2 2 4 4" xfId="2724" xr:uid="{3F1E1F84-8392-495F-BAF4-2A0A47444CF5}"/>
    <cellStyle name="Millares 6 2 2 5" xfId="929" xr:uid="{0241E13E-5AB8-4F6C-8EAD-FA582E2E7676}"/>
    <cellStyle name="Millares 6 2 2 5 2" xfId="1960" xr:uid="{59DB876B-F7CB-43FA-80B6-39A8D5CE3ABE}"/>
    <cellStyle name="Millares 6 2 2 5 2 2" xfId="4021" xr:uid="{368426BE-B6BA-46BA-87FC-75D05A3E2661}"/>
    <cellStyle name="Millares 6 2 2 5 3" xfId="2991" xr:uid="{43967A58-F06F-46A4-BD37-9B7408C2EBE4}"/>
    <cellStyle name="Millares 6 2 2 6" xfId="1445" xr:uid="{091A9F83-C8AD-4727-986A-8E2DAA926968}"/>
    <cellStyle name="Millares 6 2 2 6 2" xfId="3506" xr:uid="{60014FC8-D2D0-4708-AB5A-9E67E8240238}"/>
    <cellStyle name="Millares 6 2 2 7" xfId="2476" xr:uid="{A54731D7-5FD4-4A03-A189-F2E60BCB897F}"/>
    <cellStyle name="Millares 6 2 3" xfId="396" xr:uid="{00000000-0005-0000-0000-000010010000}"/>
    <cellStyle name="Millares 6 2 3 2" xfId="495" xr:uid="{00000000-0005-0000-0000-000011010000}"/>
    <cellStyle name="Millares 6 2 3 2 2" xfId="1043" xr:uid="{5E504AAB-4D22-41EA-972C-0F932B208EE3}"/>
    <cellStyle name="Millares 6 2 3 2 2 2" xfId="2074" xr:uid="{046F9ED0-D054-47B5-8294-E2B116F5233E}"/>
    <cellStyle name="Millares 6 2 3 2 2 2 2" xfId="4135" xr:uid="{1680C477-B47D-4E39-B06A-7940284D7CEC}"/>
    <cellStyle name="Millares 6 2 3 2 2 3" xfId="3105" xr:uid="{AE6E9874-A7AD-464B-A828-E511FD8EFF2B}"/>
    <cellStyle name="Millares 6 2 3 2 3" xfId="1559" xr:uid="{5C3A7491-0BE1-43BD-BF92-D05E28C023A4}"/>
    <cellStyle name="Millares 6 2 3 2 3 2" xfId="3620" xr:uid="{FC361EF8-024B-418B-85B6-17DAC7E27A15}"/>
    <cellStyle name="Millares 6 2 3 2 4" xfId="2590" xr:uid="{7BB08D13-8C4C-4731-BB26-B2F02C25C521}"/>
    <cellStyle name="Millares 6 2 3 3" xfId="777" xr:uid="{FE7DA108-89C9-40E7-A590-24370789E377}"/>
    <cellStyle name="Millares 6 2 3 3 2" xfId="1295" xr:uid="{71D8E4F1-CD4A-4D99-AF35-056B7EEA3AD3}"/>
    <cellStyle name="Millares 6 2 3 3 2 2" xfId="2325" xr:uid="{C7510081-4F38-4FA6-889C-46CC49BFF840}"/>
    <cellStyle name="Millares 6 2 3 3 2 2 2" xfId="4386" xr:uid="{C097EE7A-0C2B-4639-8A9C-6EAF78BBC77C}"/>
    <cellStyle name="Millares 6 2 3 3 2 3" xfId="3356" xr:uid="{A0479464-8E66-4059-B289-D28F3389B11B}"/>
    <cellStyle name="Millares 6 2 3 3 3" xfId="1810" xr:uid="{682808CB-917B-4104-9FA2-087CF6E29135}"/>
    <cellStyle name="Millares 6 2 3 3 3 2" xfId="3871" xr:uid="{CFBD5D3C-08B6-46F0-A4A4-927422626C1C}"/>
    <cellStyle name="Millares 6 2 3 3 4" xfId="2841" xr:uid="{03037A34-CF36-419D-BD21-923E0DF3EEAC}"/>
    <cellStyle name="Millares 6 2 3 4" xfId="945" xr:uid="{D208A574-0534-46D7-8CEF-1EBB8B34C363}"/>
    <cellStyle name="Millares 6 2 3 4 2" xfId="1976" xr:uid="{A5C51314-561A-4BA3-A4A3-16F6096512E1}"/>
    <cellStyle name="Millares 6 2 3 4 2 2" xfId="4037" xr:uid="{4822A6EB-DD81-4A4E-BBB3-2CC9E12E3E1C}"/>
    <cellStyle name="Millares 6 2 3 4 3" xfId="3007" xr:uid="{9A3F6C32-2891-4850-89CC-24C2F717BCE9}"/>
    <cellStyle name="Millares 6 2 3 5" xfId="1461" xr:uid="{8A1B9228-0C26-410C-883E-E1FE6F3722D0}"/>
    <cellStyle name="Millares 6 2 3 5 2" xfId="3522" xr:uid="{A26E4CB1-B9D5-4CB5-ACF5-5D584FEEBC79}"/>
    <cellStyle name="Millares 6 2 3 6" xfId="2492" xr:uid="{950C22A7-FA55-44B4-9BC0-674AA08FFF12}"/>
    <cellStyle name="Millares 6 2 4" xfId="462" xr:uid="{00000000-0005-0000-0000-000012010000}"/>
    <cellStyle name="Millares 6 2 4 2" xfId="1010" xr:uid="{39DA7C5C-B7A0-4870-8439-40F2B4FFB255}"/>
    <cellStyle name="Millares 6 2 4 2 2" xfId="2041" xr:uid="{B7B0BF79-E73D-4EDC-83C2-2B93A86478DF}"/>
    <cellStyle name="Millares 6 2 4 2 2 2" xfId="4102" xr:uid="{D18DA4A2-1896-4D86-B766-56F53FAF916B}"/>
    <cellStyle name="Millares 6 2 4 2 3" xfId="3072" xr:uid="{6AE1A1A0-C82F-45BD-B2BB-45645B87ABA3}"/>
    <cellStyle name="Millares 6 2 4 3" xfId="1526" xr:uid="{AB19B468-2721-4036-801E-E4D9CB26D6BB}"/>
    <cellStyle name="Millares 6 2 4 3 2" xfId="3587" xr:uid="{511E7879-4513-4F04-86B5-AB1FE478557C}"/>
    <cellStyle name="Millares 6 2 4 4" xfId="2557" xr:uid="{F23007EE-FE74-4131-B9EA-A6927B4AD64F}"/>
    <cellStyle name="Millares 6 2 5" xfId="592" xr:uid="{269FB696-94BD-414A-953E-D53D60B18C7A}"/>
    <cellStyle name="Millares 6 2 5 2" xfId="1119" xr:uid="{C04BA850-2F3F-4AD9-A462-CB7B836DDF46}"/>
    <cellStyle name="Millares 6 2 5 2 2" xfId="2149" xr:uid="{059173F8-9BC9-4C37-892D-F1BC3B0EAE92}"/>
    <cellStyle name="Millares 6 2 5 2 2 2" xfId="4210" xr:uid="{810B0A77-9FF0-43BB-8BBC-0EAF56B59D6E}"/>
    <cellStyle name="Millares 6 2 5 2 3" xfId="3180" xr:uid="{0F031156-29DE-4736-BB32-0A5E8BC6D9FB}"/>
    <cellStyle name="Millares 6 2 5 3" xfId="1634" xr:uid="{EF176D47-6EC3-4484-BB86-44BC762BBB3C}"/>
    <cellStyle name="Millares 6 2 5 3 2" xfId="3695" xr:uid="{BC16B358-FC6E-4979-BB5B-16A0E992E66A}"/>
    <cellStyle name="Millares 6 2 5 4" xfId="2665" xr:uid="{A36BF71A-92F8-430E-96C9-876A1CDB03DB}"/>
    <cellStyle name="Millares 6 2 6" xfId="914" xr:uid="{C48220A0-BF87-432E-8CAE-6744BEF12522}"/>
    <cellStyle name="Millares 6 2 6 2" xfId="1945" xr:uid="{BC0B180F-2D54-463B-9920-FACB8A985AC8}"/>
    <cellStyle name="Millares 6 2 6 2 2" xfId="4006" xr:uid="{92160DC4-2098-423D-9B47-E5ECFA38E4A2}"/>
    <cellStyle name="Millares 6 2 6 3" xfId="2976" xr:uid="{FF5D332A-72A7-41B2-B4A6-AF0E2EB6EA88}"/>
    <cellStyle name="Millares 6 2 7" xfId="1430" xr:uid="{0ED2AB72-B7C1-4BCA-A225-3DF574CE90C1}"/>
    <cellStyle name="Millares 6 2 7 2" xfId="3491" xr:uid="{93CF780C-08B5-4C9A-B622-E4E521912B6F}"/>
    <cellStyle name="Millares 6 2 8" xfId="2461" xr:uid="{D592D013-0033-4FAB-A6A6-E5262F71305C}"/>
    <cellStyle name="Millares 6 3" xfId="362" xr:uid="{00000000-0005-0000-0000-000013010000}"/>
    <cellStyle name="Millares 6 3 2" xfId="399" xr:uid="{00000000-0005-0000-0000-000014010000}"/>
    <cellStyle name="Millares 6 3 2 2" xfId="498" xr:uid="{00000000-0005-0000-0000-000015010000}"/>
    <cellStyle name="Millares 6 3 2 2 2" xfId="1046" xr:uid="{BF80A3A0-7AF5-4373-80FB-7E2E406494C4}"/>
    <cellStyle name="Millares 6 3 2 2 2 2" xfId="2077" xr:uid="{BC05A38A-DA6E-474E-A297-BAC6B179E7A4}"/>
    <cellStyle name="Millares 6 3 2 2 2 2 2" xfId="4138" xr:uid="{1FB27445-0D3D-46E6-9001-F108CECEC8B0}"/>
    <cellStyle name="Millares 6 3 2 2 2 3" xfId="3108" xr:uid="{B5083DBA-5E0E-4DA8-BC24-552D0C28BA5A}"/>
    <cellStyle name="Millares 6 3 2 2 3" xfId="1562" xr:uid="{0D42F768-C30E-4597-8199-6877893B8AAF}"/>
    <cellStyle name="Millares 6 3 2 2 3 2" xfId="3623" xr:uid="{28A8C441-2DA8-4055-99FD-069209D129A7}"/>
    <cellStyle name="Millares 6 3 2 2 4" xfId="2593" xr:uid="{CD228957-036B-47FB-A003-D88FC9455FEE}"/>
    <cellStyle name="Millares 6 3 2 3" xfId="807" xr:uid="{08848C3C-559D-4D1A-85F9-61CB280464DB}"/>
    <cellStyle name="Millares 6 3 2 3 2" xfId="1325" xr:uid="{FA7DC5EF-0F64-42AD-B963-6AAF99443790}"/>
    <cellStyle name="Millares 6 3 2 3 2 2" xfId="2355" xr:uid="{EA431AAE-7A5D-49C7-BE70-6F5DA89DA4E5}"/>
    <cellStyle name="Millares 6 3 2 3 2 2 2" xfId="4416" xr:uid="{000D7348-8506-4EA2-B1C1-7BEC27A4C11D}"/>
    <cellStyle name="Millares 6 3 2 3 2 3" xfId="3386" xr:uid="{4EA79950-4931-495D-A87C-12BA5586F34D}"/>
    <cellStyle name="Millares 6 3 2 3 3" xfId="1840" xr:uid="{3DFB0C01-A00A-4522-8090-586870308CA0}"/>
    <cellStyle name="Millares 6 3 2 3 3 2" xfId="3901" xr:uid="{4E72CB76-5415-4498-B74D-696868F40F35}"/>
    <cellStyle name="Millares 6 3 2 3 4" xfId="2871" xr:uid="{D61CA8EA-6973-4CC8-B01E-46B4CDF717BC}"/>
    <cellStyle name="Millares 6 3 2 4" xfId="948" xr:uid="{DB4C20E1-679C-480B-BA90-F923BB4964AD}"/>
    <cellStyle name="Millares 6 3 2 4 2" xfId="1979" xr:uid="{6359BCCC-07A1-47CF-A053-5DB4F3F8876E}"/>
    <cellStyle name="Millares 6 3 2 4 2 2" xfId="4040" xr:uid="{5014C6AA-2985-4F0F-8450-B962E25951E7}"/>
    <cellStyle name="Millares 6 3 2 4 3" xfId="3010" xr:uid="{6E8FBBB5-8465-4C0A-A466-BB44897A98D8}"/>
    <cellStyle name="Millares 6 3 2 5" xfId="1464" xr:uid="{14CE2E80-8784-4D6C-8015-4204620FB856}"/>
    <cellStyle name="Millares 6 3 2 5 2" xfId="3525" xr:uid="{25950CA7-CC6C-4F87-AD53-FE469A556395}"/>
    <cellStyle name="Millares 6 3 2 6" xfId="2495" xr:uid="{32B65416-6097-4E17-95F9-32535FF4C925}"/>
    <cellStyle name="Millares 6 3 3" xfId="467" xr:uid="{00000000-0005-0000-0000-000016010000}"/>
    <cellStyle name="Millares 6 3 3 2" xfId="1015" xr:uid="{360D6FD4-37DB-4FC6-9F65-E4890CEF8E6B}"/>
    <cellStyle name="Millares 6 3 3 2 2" xfId="2046" xr:uid="{3CC1FE7C-2A00-4B87-B746-479DD21F3C3B}"/>
    <cellStyle name="Millares 6 3 3 2 2 2" xfId="4107" xr:uid="{528239BE-E2EE-4D7F-983D-3FAF3599E097}"/>
    <cellStyle name="Millares 6 3 3 2 3" xfId="3077" xr:uid="{4C4789F6-5D03-4374-9157-F9379DA316F2}"/>
    <cellStyle name="Millares 6 3 3 3" xfId="1531" xr:uid="{C9D2A8D1-3386-4CEC-81A9-5AF0B1556C31}"/>
    <cellStyle name="Millares 6 3 3 3 2" xfId="3592" xr:uid="{3B9DCB3F-5AC7-4232-B837-1AB894067E54}"/>
    <cellStyle name="Millares 6 3 3 4" xfId="2562" xr:uid="{5901EA04-E38B-4995-905B-91EDCECD3CF2}"/>
    <cellStyle name="Millares 6 3 4" xfId="622" xr:uid="{FC03C12F-9669-4947-BACF-66763A6C8A8A}"/>
    <cellStyle name="Millares 6 3 4 2" xfId="1149" xr:uid="{EBD2633F-1FF4-43FC-A9BC-ADD7FEFC9CD5}"/>
    <cellStyle name="Millares 6 3 4 2 2" xfId="2179" xr:uid="{11382DD5-ECF1-4990-AEF8-B9CAA3934497}"/>
    <cellStyle name="Millares 6 3 4 2 2 2" xfId="4240" xr:uid="{F048AB98-0A59-45FF-9069-C2A962DA5C08}"/>
    <cellStyle name="Millares 6 3 4 2 3" xfId="3210" xr:uid="{4A05C78C-3A39-444A-B7AB-7CF16B043BD7}"/>
    <cellStyle name="Millares 6 3 4 3" xfId="1664" xr:uid="{4FD0619C-7968-41D2-B9E7-09C93A234C6C}"/>
    <cellStyle name="Millares 6 3 4 3 2" xfId="3725" xr:uid="{12E6FC0C-F96B-4BE2-9E49-736DF9230D72}"/>
    <cellStyle name="Millares 6 3 4 4" xfId="2695" xr:uid="{C9BAE83E-0805-4231-892B-1860FC9DFA99}"/>
    <cellStyle name="Millares 6 3 5" xfId="917" xr:uid="{0169A26E-2F55-4EBA-99C1-BD4483CDE170}"/>
    <cellStyle name="Millares 6 3 5 2" xfId="1948" xr:uid="{61FDF09A-2A84-4D14-A884-14EDFEEA0233}"/>
    <cellStyle name="Millares 6 3 5 2 2" xfId="4009" xr:uid="{9867F05E-0557-46FF-9F72-22E6DCA91C96}"/>
    <cellStyle name="Millares 6 3 5 3" xfId="2979" xr:uid="{E984745C-8F94-4A9F-AF16-B9F2F06E5889}"/>
    <cellStyle name="Millares 6 3 6" xfId="1433" xr:uid="{FFF04130-5E18-4D0D-9C38-C5FCB0296B73}"/>
    <cellStyle name="Millares 6 3 6 2" xfId="3494" xr:uid="{F16B6AA7-3261-494C-8619-5383FBDD2C1F}"/>
    <cellStyle name="Millares 6 3 7" xfId="2464" xr:uid="{C2E4C904-FDB2-4841-8711-B2361BD44BF4}"/>
    <cellStyle name="Millares 6 4" xfId="384" xr:uid="{00000000-0005-0000-0000-000017010000}"/>
    <cellStyle name="Millares 6 4 2" xfId="483" xr:uid="{00000000-0005-0000-0000-000018010000}"/>
    <cellStyle name="Millares 6 4 2 2" xfId="865" xr:uid="{77903FCD-7044-4376-AD4B-5864F9CE7A21}"/>
    <cellStyle name="Millares 6 4 2 2 2" xfId="1383" xr:uid="{738A1F7B-DC0F-4959-BA69-17861D8C3375}"/>
    <cellStyle name="Millares 6 4 2 2 2 2" xfId="2413" xr:uid="{CF0C82AB-D0B9-4392-86AD-43A7194A6810}"/>
    <cellStyle name="Millares 6 4 2 2 2 2 2" xfId="4474" xr:uid="{FB09B80A-A304-4B3A-B82D-E8EACA55E323}"/>
    <cellStyle name="Millares 6 4 2 2 2 3" xfId="3444" xr:uid="{59B075EC-A28D-4652-AD7D-2EACF718A864}"/>
    <cellStyle name="Millares 6 4 2 2 3" xfId="1898" xr:uid="{B907891D-2EB6-4C4E-8FAE-74ECBBFDC7F7}"/>
    <cellStyle name="Millares 6 4 2 2 3 2" xfId="3959" xr:uid="{9A2B2440-69DB-4206-BF23-87D651D7F737}"/>
    <cellStyle name="Millares 6 4 2 2 4" xfId="2929" xr:uid="{A96356F5-5440-4CC9-B958-D9EAAF7E13AE}"/>
    <cellStyle name="Millares 6 4 2 3" xfId="1031" xr:uid="{B3D035C2-09F1-4102-9177-673988505D3C}"/>
    <cellStyle name="Millares 6 4 2 3 2" xfId="2062" xr:uid="{9E8B3037-F7F7-4442-89D9-C3E3DD8DC444}"/>
    <cellStyle name="Millares 6 4 2 3 2 2" xfId="4123" xr:uid="{01F2A45C-9DA5-49FC-8D59-423C2B674549}"/>
    <cellStyle name="Millares 6 4 2 3 3" xfId="3093" xr:uid="{1E4DD74E-1447-4167-ABDC-6C2778A242E2}"/>
    <cellStyle name="Millares 6 4 2 4" xfId="1547" xr:uid="{09B134BD-38C0-4F6F-B74C-0B4E2914BD20}"/>
    <cellStyle name="Millares 6 4 2 4 2" xfId="3608" xr:uid="{F62F6E29-4193-49BC-B07C-D943EE76BC56}"/>
    <cellStyle name="Millares 6 4 2 5" xfId="2578" xr:uid="{2680078B-E434-4FC4-92F2-362419A8EA50}"/>
    <cellStyle name="Millares 6 4 3" xfId="680" xr:uid="{5E5AF0AD-AFDB-4742-80F3-944FAC668BBD}"/>
    <cellStyle name="Millares 6 4 3 2" xfId="1207" xr:uid="{704B7688-DD75-4E8B-8691-62B4790312FB}"/>
    <cellStyle name="Millares 6 4 3 2 2" xfId="2237" xr:uid="{151719BC-2806-458D-BCA3-AA4ACA8BEA91}"/>
    <cellStyle name="Millares 6 4 3 2 2 2" xfId="4298" xr:uid="{19E45101-3FE1-4CCA-8140-65F02D7DE653}"/>
    <cellStyle name="Millares 6 4 3 2 3" xfId="3268" xr:uid="{D1F8090D-5DE7-421E-B7A8-369D3357D219}"/>
    <cellStyle name="Millares 6 4 3 3" xfId="1722" xr:uid="{AD84166E-51FE-4F50-AE15-8CC5CFC2232B}"/>
    <cellStyle name="Millares 6 4 3 3 2" xfId="3783" xr:uid="{161E5988-5808-4948-8EFA-E6B01EB7D025}"/>
    <cellStyle name="Millares 6 4 3 4" xfId="2753" xr:uid="{4DC00780-E862-4195-9027-93ED96922BC5}"/>
    <cellStyle name="Millares 6 4 4" xfId="933" xr:uid="{30C53A95-1F59-4228-BB26-FD120D31A5DB}"/>
    <cellStyle name="Millares 6 4 4 2" xfId="1964" xr:uid="{F9A18D9F-C08B-4C2D-9CAB-CB054B6ABEF2}"/>
    <cellStyle name="Millares 6 4 4 2 2" xfId="4025" xr:uid="{4D6A9A86-CC54-4F31-B7AB-30371F81BBBB}"/>
    <cellStyle name="Millares 6 4 4 3" xfId="2995" xr:uid="{0F430A9B-1ADA-467F-B263-FC88ACABE7D7}"/>
    <cellStyle name="Millares 6 4 5" xfId="1449" xr:uid="{0703A5B3-CA6F-42ED-98AB-CDE62FE3FD09}"/>
    <cellStyle name="Millares 6 4 5 2" xfId="3510" xr:uid="{C8CDFE56-E541-4F70-B8C7-B4816000BB34}"/>
    <cellStyle name="Millares 6 4 6" xfId="2480" xr:uid="{EF4545D0-F36F-4E65-9B4C-F1C7CB4B565D}"/>
    <cellStyle name="Millares 6 5" xfId="422" xr:uid="{00000000-0005-0000-0000-000019010000}"/>
    <cellStyle name="Millares 6 5 2" xfId="748" xr:uid="{9DA3A22A-3FB4-4F0A-9402-C9FC4DFCDCC7}"/>
    <cellStyle name="Millares 6 5 2 2" xfId="1266" xr:uid="{21F13377-E4B3-4DA6-974C-045C745AF62F}"/>
    <cellStyle name="Millares 6 5 2 2 2" xfId="2296" xr:uid="{0F992ECF-C033-424F-A650-F23D791C5D93}"/>
    <cellStyle name="Millares 6 5 2 2 2 2" xfId="4357" xr:uid="{C49BA59A-F247-42F5-936A-D4214E1B65E4}"/>
    <cellStyle name="Millares 6 5 2 2 3" xfId="3327" xr:uid="{0B7B2E56-3852-4D18-B662-23D1BBD4452B}"/>
    <cellStyle name="Millares 6 5 2 3" xfId="1781" xr:uid="{466BE68A-5A98-47BE-AF57-BD1EF9820D93}"/>
    <cellStyle name="Millares 6 5 2 3 2" xfId="3842" xr:uid="{B5A819A3-3E4A-403E-B484-ED0DB5720ACA}"/>
    <cellStyle name="Millares 6 5 2 4" xfId="2812" xr:uid="{FAAABCB2-C41C-45D3-89F9-4324106F1A59}"/>
    <cellStyle name="Millares 6 5 3" xfId="970" xr:uid="{34B8CD84-2792-47DC-A1B4-8342B95AA459}"/>
    <cellStyle name="Millares 6 5 3 2" xfId="2001" xr:uid="{50CCEC90-E0F5-4B1B-94A8-B27299EE0004}"/>
    <cellStyle name="Millares 6 5 3 2 2" xfId="4062" xr:uid="{65E7FE19-44CA-46D0-B6C6-63AF57637C8D}"/>
    <cellStyle name="Millares 6 5 3 3" xfId="3032" xr:uid="{099C84A2-C3ED-4120-BED7-0343EA31C541}"/>
    <cellStyle name="Millares 6 5 4" xfId="1486" xr:uid="{6B1CC6F7-51A3-400C-971D-90FCB7C65955}"/>
    <cellStyle name="Millares 6 5 4 2" xfId="3547" xr:uid="{D84BB885-1E45-4585-A7BA-FD6CF24D2C31}"/>
    <cellStyle name="Millares 6 5 5" xfId="2517" xr:uid="{281F00CC-5078-45E5-B788-7E08419A5E8F}"/>
    <cellStyle name="Millares 6 6" xfId="560" xr:uid="{54EEF829-105A-41E8-AD4D-53AB6B83A98B}"/>
    <cellStyle name="Millares 6 6 2" xfId="1090" xr:uid="{2280E1AF-21A4-42FD-ABBE-17ECC8767AEC}"/>
    <cellStyle name="Millares 6 6 2 2" xfId="2120" xr:uid="{DC37BFE9-3EA4-41C8-9290-EE9486E56FDE}"/>
    <cellStyle name="Millares 6 6 2 2 2" xfId="4181" xr:uid="{A9A62C02-D085-4E74-A935-410B5052F484}"/>
    <cellStyle name="Millares 6 6 2 3" xfId="3151" xr:uid="{9FBB74CD-E973-4BE5-BB0E-6D24853B87B9}"/>
    <cellStyle name="Millares 6 6 3" xfId="1605" xr:uid="{759843C3-16B1-48F8-85E0-FADEE54204AF}"/>
    <cellStyle name="Millares 6 6 3 2" xfId="3666" xr:uid="{6A04B618-5AD7-4174-B0B1-990188F65E8A}"/>
    <cellStyle name="Millares 6 6 4" xfId="2636" xr:uid="{C9433CEB-5BAE-4E60-B62B-3EA65BB4B18F}"/>
    <cellStyle name="Millares 6 7" xfId="901" xr:uid="{4B6A9CA1-243D-4420-8CFA-C914DF284AA3}"/>
    <cellStyle name="Millares 6 7 2" xfId="1932" xr:uid="{B118978F-342C-4E65-97BC-FEF0D2EB6610}"/>
    <cellStyle name="Millares 6 7 2 2" xfId="3993" xr:uid="{AB492EAC-188B-4319-AE8B-72E9D9359EE4}"/>
    <cellStyle name="Millares 6 7 3" xfId="2963" xr:uid="{F511EDD0-B864-4864-BD65-5DE82241003E}"/>
    <cellStyle name="Millares 6 8" xfId="1417" xr:uid="{9ADB1E0E-B0C5-42FC-A4E5-7C9ADD7890FB}"/>
    <cellStyle name="Millares 6 8 2" xfId="3478" xr:uid="{02A37E2A-22FF-4B06-BA4E-4B9F614E1F5C}"/>
    <cellStyle name="Millares 6 9" xfId="2448" xr:uid="{71235CFF-A5D8-48F8-BFF4-7E396A068FCE}"/>
    <cellStyle name="Millares 7" xfId="275" xr:uid="{00000000-0005-0000-0000-00001A010000}"/>
    <cellStyle name="Millares 7 2" xfId="370" xr:uid="{00000000-0005-0000-0000-00001B010000}"/>
    <cellStyle name="Millares 7 2 2" xfId="403" xr:uid="{00000000-0005-0000-0000-00001C010000}"/>
    <cellStyle name="Millares 7 2 2 2" xfId="502" xr:uid="{00000000-0005-0000-0000-00001D010000}"/>
    <cellStyle name="Millares 7 2 2 2 2" xfId="1050" xr:uid="{15EDBB96-30F5-4E7A-A948-C3E3C55B4D8C}"/>
    <cellStyle name="Millares 7 2 2 2 2 2" xfId="2081" xr:uid="{AEAE60DA-BC43-4AE7-90C9-1BDC5FEDBCB3}"/>
    <cellStyle name="Millares 7 2 2 2 2 2 2" xfId="4142" xr:uid="{A05D9A48-7354-4762-B7DF-823F8E1C7395}"/>
    <cellStyle name="Millares 7 2 2 2 2 3" xfId="3112" xr:uid="{78732710-8789-4FB9-A8E9-415C30E76279}"/>
    <cellStyle name="Millares 7 2 2 2 3" xfId="1566" xr:uid="{DCB0E359-DA05-42D0-926B-7DB5D1C1E2FB}"/>
    <cellStyle name="Millares 7 2 2 2 3 2" xfId="3627" xr:uid="{117C9FCE-DA17-483F-8DE7-50A7B4235157}"/>
    <cellStyle name="Millares 7 2 2 2 4" xfId="2597" xr:uid="{009B593C-4F33-41AA-ABC2-6838118EB372}"/>
    <cellStyle name="Millares 7 2 2 3" xfId="808" xr:uid="{75117ED4-9FAA-4584-9EA6-F7A8353222DC}"/>
    <cellStyle name="Millares 7 2 2 3 2" xfId="1326" xr:uid="{94528D58-2C23-4A41-9E8F-3ED47C8396B9}"/>
    <cellStyle name="Millares 7 2 2 3 2 2" xfId="2356" xr:uid="{63D00E07-2440-43C3-BC25-08ACFF40D7E6}"/>
    <cellStyle name="Millares 7 2 2 3 2 2 2" xfId="4417" xr:uid="{9A51F733-3312-441A-A436-E69822696F66}"/>
    <cellStyle name="Millares 7 2 2 3 2 3" xfId="3387" xr:uid="{A70BD3AA-52C6-49CA-BEC7-32D5E45171CC}"/>
    <cellStyle name="Millares 7 2 2 3 3" xfId="1841" xr:uid="{98788EDB-E0BA-4B27-B143-3C1662F4FA1E}"/>
    <cellStyle name="Millares 7 2 2 3 3 2" xfId="3902" xr:uid="{85F12342-6B91-49A8-86DB-3F33986B4039}"/>
    <cellStyle name="Millares 7 2 2 3 4" xfId="2872" xr:uid="{C39EC864-9148-4949-AE1F-1E60E5D5CCF9}"/>
    <cellStyle name="Millares 7 2 2 4" xfId="952" xr:uid="{D5C8D02E-65C3-46B1-B3FB-3770EF024F94}"/>
    <cellStyle name="Millares 7 2 2 4 2" xfId="1983" xr:uid="{80338CD2-9C75-4C9A-B27B-E0CEBDAB7A27}"/>
    <cellStyle name="Millares 7 2 2 4 2 2" xfId="4044" xr:uid="{5D6C501C-DF4F-40E7-9A85-51DB503718B4}"/>
    <cellStyle name="Millares 7 2 2 4 3" xfId="3014" xr:uid="{779A5E7D-3545-419D-B20D-BCD6E35B2159}"/>
    <cellStyle name="Millares 7 2 2 5" xfId="1468" xr:uid="{C6819D36-981B-420C-8C4C-A90F4059BF09}"/>
    <cellStyle name="Millares 7 2 2 5 2" xfId="3529" xr:uid="{DD2B5DB6-A99B-4F3F-A5B1-B3CEE54834D1}"/>
    <cellStyle name="Millares 7 2 2 6" xfId="2499" xr:uid="{41E6D84F-D26C-4581-A72B-999194C42A6A}"/>
    <cellStyle name="Millares 7 2 3" xfId="471" xr:uid="{00000000-0005-0000-0000-00001E010000}"/>
    <cellStyle name="Millares 7 2 3 2" xfId="1019" xr:uid="{C8C4F090-645A-4A1F-AA2A-4FC5A3E0555F}"/>
    <cellStyle name="Millares 7 2 3 2 2" xfId="2050" xr:uid="{F448C298-AD5C-4588-88A5-841075F782E5}"/>
    <cellStyle name="Millares 7 2 3 2 2 2" xfId="4111" xr:uid="{F3A31F0A-3214-424C-AF44-202EFB838076}"/>
    <cellStyle name="Millares 7 2 3 2 3" xfId="3081" xr:uid="{C5EB0E96-6E1F-40BE-9F77-7416F32EA207}"/>
    <cellStyle name="Millares 7 2 3 3" xfId="1535" xr:uid="{35F49EBB-4A86-42F4-A128-0E2E0FB68244}"/>
    <cellStyle name="Millares 7 2 3 3 2" xfId="3596" xr:uid="{4493169D-25E2-4788-A5D6-20815051B1AD}"/>
    <cellStyle name="Millares 7 2 3 4" xfId="2566" xr:uid="{891E1F05-0CD2-4757-8E75-DD5D39E48564}"/>
    <cellStyle name="Millares 7 2 4" xfId="623" xr:uid="{24941ECC-E5B5-4F1E-AF13-7F4F1ADE57EB}"/>
    <cellStyle name="Millares 7 2 4 2" xfId="1150" xr:uid="{B1366D16-6A85-4729-92B7-AD0FAF06C4BA}"/>
    <cellStyle name="Millares 7 2 4 2 2" xfId="2180" xr:uid="{35D80602-41A3-4690-A775-F34E30EFF6D8}"/>
    <cellStyle name="Millares 7 2 4 2 2 2" xfId="4241" xr:uid="{1E598979-5222-4DF5-AB65-F4C21687F9E8}"/>
    <cellStyle name="Millares 7 2 4 2 3" xfId="3211" xr:uid="{7FB57081-760F-44AF-AA5F-1BAD804CD783}"/>
    <cellStyle name="Millares 7 2 4 3" xfId="1665" xr:uid="{75167CE0-2F12-4AA1-B937-9FBBB2C608AC}"/>
    <cellStyle name="Millares 7 2 4 3 2" xfId="3726" xr:uid="{FE157542-92D6-4D84-AE64-90C75D17D34B}"/>
    <cellStyle name="Millares 7 2 4 4" xfId="2696" xr:uid="{002C0E58-F432-4398-B99C-FEDC7ABA1C6A}"/>
    <cellStyle name="Millares 7 2 5" xfId="921" xr:uid="{A25D3BF4-A8BE-4CF3-97B2-7975A082E1BF}"/>
    <cellStyle name="Millares 7 2 5 2" xfId="1952" xr:uid="{D9E40CF7-F979-446D-B5D2-68A60385D1C0}"/>
    <cellStyle name="Millares 7 2 5 2 2" xfId="4013" xr:uid="{309C2042-1B74-4E72-AB54-2B031FD2EDEF}"/>
    <cellStyle name="Millares 7 2 5 3" xfId="2983" xr:uid="{B7DD1D9E-A78E-4F0C-BDF5-7E4407DA7E85}"/>
    <cellStyle name="Millares 7 2 6" xfId="1437" xr:uid="{A441F060-51FD-4EB0-BFAA-ACE30F69E1CE}"/>
    <cellStyle name="Millares 7 2 6 2" xfId="3498" xr:uid="{823EDC4F-FE17-49A4-806B-F8DCB881EEC8}"/>
    <cellStyle name="Millares 7 2 7" xfId="2468" xr:uid="{422590FE-30CC-46B6-A393-D240301B7578}"/>
    <cellStyle name="Millares 7 3" xfId="388" xr:uid="{00000000-0005-0000-0000-00001F010000}"/>
    <cellStyle name="Millares 7 3 2" xfId="487" xr:uid="{00000000-0005-0000-0000-000020010000}"/>
    <cellStyle name="Millares 7 3 2 2" xfId="1035" xr:uid="{9C208344-369C-415F-B386-F536195C2730}"/>
    <cellStyle name="Millares 7 3 2 2 2" xfId="2066" xr:uid="{FFF002F6-514C-4C2A-83FA-B9E46B42CAF8}"/>
    <cellStyle name="Millares 7 3 2 2 2 2" xfId="4127" xr:uid="{BB85DD43-A875-476E-87B0-25DBA249F822}"/>
    <cellStyle name="Millares 7 3 2 2 3" xfId="3097" xr:uid="{C0C77107-B65F-466E-973C-1AEAC63C5A4E}"/>
    <cellStyle name="Millares 7 3 2 3" xfId="1551" xr:uid="{7B9C7BD3-E22B-4478-8ECE-D2D00547A0B6}"/>
    <cellStyle name="Millares 7 3 2 3 2" xfId="3612" xr:uid="{AEE0F087-CF0D-4DB5-84E0-8960C3554763}"/>
    <cellStyle name="Millares 7 3 2 4" xfId="2582" xr:uid="{E4ED239A-58E8-4025-B793-5ECAD9AFA1C8}"/>
    <cellStyle name="Millares 7 3 3" xfId="749" xr:uid="{B1E93826-4E48-4C50-9D5C-CD2BBD417794}"/>
    <cellStyle name="Millares 7 3 3 2" xfId="1267" xr:uid="{9AE1E76B-5702-427F-852A-A69E4CE033F9}"/>
    <cellStyle name="Millares 7 3 3 2 2" xfId="2297" xr:uid="{C6612261-A125-420C-849E-987E076F50B1}"/>
    <cellStyle name="Millares 7 3 3 2 2 2" xfId="4358" xr:uid="{6D2200DF-D3A9-4525-BFD5-06FEE671EB05}"/>
    <cellStyle name="Millares 7 3 3 2 3" xfId="3328" xr:uid="{38A3641C-CA15-4236-8BEB-0CA0E091BD4A}"/>
    <cellStyle name="Millares 7 3 3 3" xfId="1782" xr:uid="{23715B5E-2F90-4333-B920-7EBD926ED1FB}"/>
    <cellStyle name="Millares 7 3 3 3 2" xfId="3843" xr:uid="{D2D9B51A-F8C3-4F54-B713-CDD682BDE5CA}"/>
    <cellStyle name="Millares 7 3 3 4" xfId="2813" xr:uid="{0C24EFC3-AB90-43D6-AA7F-625FD1BEA490}"/>
    <cellStyle name="Millares 7 3 4" xfId="937" xr:uid="{1DFAFAE1-8E1E-4A39-BD25-35149F7D9F0C}"/>
    <cellStyle name="Millares 7 3 4 2" xfId="1968" xr:uid="{E19284F9-EB06-497A-AA3B-6C72F800C530}"/>
    <cellStyle name="Millares 7 3 4 2 2" xfId="4029" xr:uid="{12B9F455-715D-4676-B069-A9861BE4A366}"/>
    <cellStyle name="Millares 7 3 4 3" xfId="2999" xr:uid="{4B4D35EB-90CB-46F9-9D0D-8FAF4AD18E25}"/>
    <cellStyle name="Millares 7 3 5" xfId="1453" xr:uid="{4AC8D0BF-B396-4FF5-B0A5-81C5A24CC55B}"/>
    <cellStyle name="Millares 7 3 5 2" xfId="3514" xr:uid="{F0BFC47A-C342-49B9-8C1A-EAAA442A8B0B}"/>
    <cellStyle name="Millares 7 3 6" xfId="2484" xr:uid="{BD61B5E8-9C47-4831-AEF4-CA8237A381B8}"/>
    <cellStyle name="Millares 7 4" xfId="427" xr:uid="{00000000-0005-0000-0000-000021010000}"/>
    <cellStyle name="Millares 7 4 2" xfId="975" xr:uid="{D93EEE4E-14DA-4B35-B7C7-168843BD32B7}"/>
    <cellStyle name="Millares 7 4 2 2" xfId="2006" xr:uid="{3C2B6244-1B18-48D1-93BE-7B487E09C4DD}"/>
    <cellStyle name="Millares 7 4 2 2 2" xfId="4067" xr:uid="{53873A6D-574A-460A-85BC-1346CF896D47}"/>
    <cellStyle name="Millares 7 4 2 3" xfId="3037" xr:uid="{4BACDD46-FC10-4CE1-9771-5E70F61E208B}"/>
    <cellStyle name="Millares 7 4 3" xfId="1491" xr:uid="{2EF6F4EF-D5BF-4951-BBF7-A5634ACA95E8}"/>
    <cellStyle name="Millares 7 4 3 2" xfId="3552" xr:uid="{B1FBD62A-B88A-4CC1-8D5E-2E1DBC7B2F91}"/>
    <cellStyle name="Millares 7 4 4" xfId="2522" xr:uid="{CA9F7622-8295-4708-93FB-02C1960BB9CE}"/>
    <cellStyle name="Millares 7 5" xfId="564" xr:uid="{1E40BE00-9C46-45B9-9EF9-8CE3A394B1C4}"/>
    <cellStyle name="Millares 7 5 2" xfId="1091" xr:uid="{C10EC479-8D41-406C-8A67-A95D32B713FB}"/>
    <cellStyle name="Millares 7 5 2 2" xfId="2121" xr:uid="{B66E4C32-2C19-4077-A6C7-6D0E3BD16ADB}"/>
    <cellStyle name="Millares 7 5 2 2 2" xfId="4182" xr:uid="{5D44FD03-485B-431A-A221-532052DD13EC}"/>
    <cellStyle name="Millares 7 5 2 3" xfId="3152" xr:uid="{E64A1BCD-B407-485E-ADB0-E1836C26B228}"/>
    <cellStyle name="Millares 7 5 3" xfId="1606" xr:uid="{742A06AC-13FD-4892-AB93-62E6C40EE86E}"/>
    <cellStyle name="Millares 7 5 3 2" xfId="3667" xr:uid="{F3E99750-AF2D-4C75-BB84-5BE3BF456A53}"/>
    <cellStyle name="Millares 7 5 4" xfId="2637" xr:uid="{01E72CEB-1F68-41E4-8744-A3D093FDDB99}"/>
    <cellStyle name="Millares 7 6" xfId="905" xr:uid="{A09C8BAD-BC24-4864-8547-271C963264DD}"/>
    <cellStyle name="Millares 7 6 2" xfId="1936" xr:uid="{839C9A88-2FBD-41A4-B063-7730FC7C6A25}"/>
    <cellStyle name="Millares 7 6 2 2" xfId="3997" xr:uid="{99B30293-8360-4058-98DE-47E29103A275}"/>
    <cellStyle name="Millares 7 6 3" xfId="2967" xr:uid="{214195A8-32F0-4B6B-8A98-03C547DC8F44}"/>
    <cellStyle name="Millares 7 7" xfId="1421" xr:uid="{B9A4667C-7536-4FEC-8E9D-BB7530AD7484}"/>
    <cellStyle name="Millares 7 7 2" xfId="3482" xr:uid="{4C6EB8D1-B059-40F1-8E74-F81F4E47EFA8}"/>
    <cellStyle name="Millares 7 8" xfId="2452" xr:uid="{33D42A13-5526-49A9-A69B-86E164C70964}"/>
    <cellStyle name="Millares 8" xfId="306" xr:uid="{00000000-0005-0000-0000-000022010000}"/>
    <cellStyle name="Millares 8 2" xfId="441" xr:uid="{00000000-0005-0000-0000-000023010000}"/>
    <cellStyle name="Millares 8 2 2" xfId="778" xr:uid="{FBCE6696-9C99-4F71-83D5-C6317852EC87}"/>
    <cellStyle name="Millares 8 2 2 2" xfId="1296" xr:uid="{77EBB557-63E2-4532-9EF2-4F35BBE46C4B}"/>
    <cellStyle name="Millares 8 2 2 2 2" xfId="2326" xr:uid="{50EC4FCD-E133-4180-AE2B-8457259A10D3}"/>
    <cellStyle name="Millares 8 2 2 2 2 2" xfId="4387" xr:uid="{C4828691-D661-4CE4-96A2-81B5CA4F61A6}"/>
    <cellStyle name="Millares 8 2 2 2 3" xfId="3357" xr:uid="{0AA34343-1BB6-4619-B06D-1623BE071D57}"/>
    <cellStyle name="Millares 8 2 2 3" xfId="1811" xr:uid="{78C82827-F737-4880-AFCF-6D9BE55B73AC}"/>
    <cellStyle name="Millares 8 2 2 3 2" xfId="3872" xr:uid="{956C8E17-E27A-4020-9707-A9A0137CF3C0}"/>
    <cellStyle name="Millares 8 2 2 4" xfId="2842" xr:uid="{8E8F597B-079C-4273-B86C-24B194022073}"/>
    <cellStyle name="Millares 8 2 3" xfId="989" xr:uid="{698C1EC0-DFCD-43DB-9B39-757B3EC6E6BF}"/>
    <cellStyle name="Millares 8 2 3 2" xfId="2020" xr:uid="{00293E54-E71E-43D7-B0A6-F8E095244022}"/>
    <cellStyle name="Millares 8 2 3 2 2" xfId="4081" xr:uid="{9B9FA9D0-7FA6-469F-A407-852DE2B71625}"/>
    <cellStyle name="Millares 8 2 3 3" xfId="3051" xr:uid="{26896EC2-6C09-4F13-BCE5-F1971680CAD3}"/>
    <cellStyle name="Millares 8 2 4" xfId="1505" xr:uid="{6DB5B68E-8B14-4E7B-8C9D-9A373F76AC39}"/>
    <cellStyle name="Millares 8 2 4 2" xfId="3566" xr:uid="{BC5488F2-E6C5-41DC-A549-782A2C20DA9E}"/>
    <cellStyle name="Millares 8 2 5" xfId="2536" xr:uid="{2A5C21D9-2CAE-456D-8BDD-2C8D3101052D}"/>
    <cellStyle name="Millares 8 3" xfId="593" xr:uid="{7183B770-D91F-4A17-8452-F13F78B8DF4B}"/>
    <cellStyle name="Millares 8 3 2" xfId="1120" xr:uid="{8C696C29-3DDC-40A5-B467-CAD226FF1359}"/>
    <cellStyle name="Millares 8 3 2 2" xfId="2150" xr:uid="{E5A048FD-D449-40F0-B179-D6E6FB9C7FFC}"/>
    <cellStyle name="Millares 8 3 2 2 2" xfId="4211" xr:uid="{3D4B1F34-3D04-4F8C-A065-CBA6EF24AEA0}"/>
    <cellStyle name="Millares 8 3 2 3" xfId="3181" xr:uid="{B6069E78-FF97-4F04-8DAC-7E5FC2BE9BCD}"/>
    <cellStyle name="Millares 8 3 3" xfId="1635" xr:uid="{9CC91B55-FE6B-414D-9DAA-0CD9DBF20357}"/>
    <cellStyle name="Millares 8 3 3 2" xfId="3696" xr:uid="{CE710A38-5D44-482B-9617-29AAA10C5843}"/>
    <cellStyle name="Millares 8 3 4" xfId="2666" xr:uid="{3B23B007-A670-44FD-BCB5-2662B7177B36}"/>
    <cellStyle name="Millares 9" xfId="414" xr:uid="{00000000-0005-0000-0000-000024010000}"/>
    <cellStyle name="Millares 9 2" xfId="513" xr:uid="{00000000-0005-0000-0000-000025010000}"/>
    <cellStyle name="Millares 9 2 2" xfId="783" xr:uid="{DA759944-59BB-4C1D-8B04-9A989F38F742}"/>
    <cellStyle name="Millares 9 2 2 2" xfId="1301" xr:uid="{74A1EAA3-1823-442C-A276-5C1D3481E5B3}"/>
    <cellStyle name="Millares 9 2 2 2 2" xfId="2331" xr:uid="{52C0BC06-212F-4D42-9DAA-840850122EFD}"/>
    <cellStyle name="Millares 9 2 2 2 2 2" xfId="4392" xr:uid="{C4A29D72-90E9-4787-8620-0178363466C0}"/>
    <cellStyle name="Millares 9 2 2 2 3" xfId="3362" xr:uid="{14267423-CCC1-4376-9CA3-7F35B818E55F}"/>
    <cellStyle name="Millares 9 2 2 3" xfId="1816" xr:uid="{A3A092D9-DAED-4F53-A0E9-98427B28588D}"/>
    <cellStyle name="Millares 9 2 2 3 2" xfId="3877" xr:uid="{60ADEC1B-E037-4AE1-B9E6-8EBA4159F0BE}"/>
    <cellStyle name="Millares 9 2 2 4" xfId="2847" xr:uid="{46F3BC5C-3A37-420C-845C-31EC8A92E8D3}"/>
    <cellStyle name="Millares 9 2 3" xfId="1061" xr:uid="{E79BA864-CEFB-4A90-8796-9EDA3BCBFDD0}"/>
    <cellStyle name="Millares 9 2 3 2" xfId="2092" xr:uid="{DBDD33F0-48DE-49C3-B8F7-A54402981D14}"/>
    <cellStyle name="Millares 9 2 3 2 2" xfId="4153" xr:uid="{14BD6212-BD9D-4B4A-8A98-2EF4E8913425}"/>
    <cellStyle name="Millares 9 2 3 3" xfId="3123" xr:uid="{054E411C-0985-4CD5-8398-CAC0B72D16C9}"/>
    <cellStyle name="Millares 9 2 4" xfId="1577" xr:uid="{2668E7C6-70FB-4E9E-8870-57E42123F89B}"/>
    <cellStyle name="Millares 9 2 4 2" xfId="3638" xr:uid="{53925A1E-6383-4EC8-824A-95FA0028DBFA}"/>
    <cellStyle name="Millares 9 2 5" xfId="2608" xr:uid="{3CAAB25E-9344-459C-990E-EABE620C3DC7}"/>
    <cellStyle name="Millares 9 3" xfId="598" xr:uid="{C5AAD3E0-6CC6-4D4F-8114-512C3432AB66}"/>
    <cellStyle name="Millares 9 3 2" xfId="1125" xr:uid="{447B1FEA-4600-4150-9366-4D06D00E98D4}"/>
    <cellStyle name="Millares 9 3 2 2" xfId="2155" xr:uid="{5C078F81-912F-4504-841C-349FF3CDA128}"/>
    <cellStyle name="Millares 9 3 2 2 2" xfId="4216" xr:uid="{55293CC5-7FCA-49A4-BD05-13ED7BDBDDBE}"/>
    <cellStyle name="Millares 9 3 2 3" xfId="3186" xr:uid="{4D6FCE48-BF77-46B3-92B0-BBFDF4D39C89}"/>
    <cellStyle name="Millares 9 3 3" xfId="1640" xr:uid="{9B4A703A-B4A8-4BB4-B445-8268901B39DF}"/>
    <cellStyle name="Millares 9 3 3 2" xfId="3701" xr:uid="{12093CC1-1E81-4478-904E-65042069435A}"/>
    <cellStyle name="Millares 9 3 4" xfId="2671" xr:uid="{6C682903-294A-4648-AD3B-A357CB1201F8}"/>
    <cellStyle name="Millares 9 4" xfId="963" xr:uid="{3BFD8ABD-6C62-4B2B-81DB-D7502B4EF0A6}"/>
    <cellStyle name="Millares 9 4 2" xfId="1994" xr:uid="{53A1FF6F-A939-4368-A7E7-0FE42D177BD3}"/>
    <cellStyle name="Millares 9 4 2 2" xfId="4055" xr:uid="{5795EC4B-F608-4844-A230-B837434F9B6D}"/>
    <cellStyle name="Millares 9 4 3" xfId="3025" xr:uid="{1F940E2B-2FF4-44AB-9924-378A12787858}"/>
    <cellStyle name="Millares 9 5" xfId="1479" xr:uid="{ABA8E972-D0B3-4875-8BE2-5F0553E7D040}"/>
    <cellStyle name="Millares 9 5 2" xfId="3540" xr:uid="{D0D28574-05E9-4C3D-97AF-9094E541AB29}"/>
    <cellStyle name="Millares 9 6" xfId="2510" xr:uid="{CF8B5DEE-2027-4294-B657-3DD7E1084151}"/>
    <cellStyle name="Moneda [0] 2" xfId="686" xr:uid="{DB40B122-B001-4705-94EA-BFE1C42DC978}"/>
    <cellStyle name="Moneda [0] 2 2" xfId="870" xr:uid="{B485D0CB-4B54-421F-88A2-26B699782AD7}"/>
    <cellStyle name="Moneda [0] 2 2 2" xfId="1388" xr:uid="{2D66D830-CAD3-4492-81CE-1DA3B9FFCA6E}"/>
    <cellStyle name="Moneda [0] 2 2 2 2" xfId="2418" xr:uid="{1DF13FD8-DA09-4973-9E6B-57BD2A517D8A}"/>
    <cellStyle name="Moneda [0] 2 2 2 2 2" xfId="4479" xr:uid="{034BAF43-50D1-47A8-A351-DB0A63C744CA}"/>
    <cellStyle name="Moneda [0] 2 2 2 3" xfId="3449" xr:uid="{F5E754C6-E0AA-4D3A-A592-D87D782F0723}"/>
    <cellStyle name="Moneda [0] 2 2 3" xfId="1903" xr:uid="{396BD606-FCFA-4C02-8133-57D9FC481294}"/>
    <cellStyle name="Moneda [0] 2 2 3 2" xfId="3964" xr:uid="{1CDEE10A-0C1D-4614-A18B-BCB35AB64EAA}"/>
    <cellStyle name="Moneda [0] 2 2 4" xfId="2934" xr:uid="{803592A0-7AD5-467B-B8FD-1CD94093AD74}"/>
    <cellStyle name="Moneda [0] 2 3" xfId="1212" xr:uid="{FF057887-3019-482F-AFA4-C07E43CAECAB}"/>
    <cellStyle name="Moneda [0] 2 3 2" xfId="2242" xr:uid="{C1715CDB-833C-4E79-BD68-3D071C6EFFDE}"/>
    <cellStyle name="Moneda [0] 2 3 2 2" xfId="4303" xr:uid="{74CE099A-333D-43C2-9B2D-BD30C7971CA6}"/>
    <cellStyle name="Moneda [0] 2 3 3" xfId="3273" xr:uid="{09177A2F-F013-42BF-BE65-F6185DEE9F1D}"/>
    <cellStyle name="Moneda [0] 2 4" xfId="1727" xr:uid="{61E76C54-9A72-476E-A43A-DBDCD8F4BBA2}"/>
    <cellStyle name="Moneda [0] 2 4 2" xfId="3788" xr:uid="{43413C87-D45B-427B-A347-238CFA8C5440}"/>
    <cellStyle name="Moneda [0] 2 5" xfId="2758" xr:uid="{CB80BE31-C844-4AC3-B503-41431A1A81D7}"/>
    <cellStyle name="Moneda 2" xfId="320" xr:uid="{00000000-0005-0000-0000-000026010000}"/>
    <cellStyle name="Moneda 2 2" xfId="455" xr:uid="{00000000-0005-0000-0000-000027010000}"/>
    <cellStyle name="Moneda 2 2 2" xfId="584" xr:uid="{EDF52FFF-F466-4D6E-93F0-9DC7059AF010}"/>
    <cellStyle name="Moneda 2 2 2 2" xfId="643" xr:uid="{398509FF-F29D-48EA-B882-2559AF58957F}"/>
    <cellStyle name="Moneda 2 2 2 2 2" xfId="828" xr:uid="{DD90B3AC-BEBE-4522-A49C-27D630013251}"/>
    <cellStyle name="Moneda 2 2 2 2 2 2" xfId="1346" xr:uid="{7B7F15B8-94FA-417E-8DBA-4D1ADE3A0595}"/>
    <cellStyle name="Moneda 2 2 2 2 2 2 2" xfId="2376" xr:uid="{38B27412-6585-4184-9CE8-3809563F9AED}"/>
    <cellStyle name="Moneda 2 2 2 2 2 2 2 2" xfId="4437" xr:uid="{F56DE70A-94AE-4636-B55A-2F88668A979E}"/>
    <cellStyle name="Moneda 2 2 2 2 2 2 3" xfId="3407" xr:uid="{7AD4AD7D-D363-48FB-AADB-1ABDD436A373}"/>
    <cellStyle name="Moneda 2 2 2 2 2 3" xfId="1861" xr:uid="{AB5B0A38-8BF2-42CD-9E45-373BB2AD71B8}"/>
    <cellStyle name="Moneda 2 2 2 2 2 3 2" xfId="3922" xr:uid="{6888FD5D-ABAE-49FE-82CF-D3636895D096}"/>
    <cellStyle name="Moneda 2 2 2 2 2 4" xfId="2892" xr:uid="{BBB4019D-C79E-47F8-83E4-8E629D86E036}"/>
    <cellStyle name="Moneda 2 2 2 2 3" xfId="1170" xr:uid="{66652B84-A990-4E99-9B0C-B5807610D575}"/>
    <cellStyle name="Moneda 2 2 2 2 3 2" xfId="2200" xr:uid="{45243143-B1C1-41BC-9A3F-1B6D16D7A1BA}"/>
    <cellStyle name="Moneda 2 2 2 2 3 2 2" xfId="4261" xr:uid="{1062C8B8-EEB1-4665-B8C3-4512D324D521}"/>
    <cellStyle name="Moneda 2 2 2 2 3 3" xfId="3231" xr:uid="{98A3613F-DC43-4CF2-97E2-0EE8C305C01A}"/>
    <cellStyle name="Moneda 2 2 2 2 4" xfId="1685" xr:uid="{09437922-0C19-475F-B47E-7BDB4995F688}"/>
    <cellStyle name="Moneda 2 2 2 2 4 2" xfId="3746" xr:uid="{6EF4EC02-FC39-4BDA-844B-E5B900477AF3}"/>
    <cellStyle name="Moneda 2 2 2 2 5" xfId="2716" xr:uid="{BD039CDB-139F-469E-B156-4970F439715A}"/>
    <cellStyle name="Moneda 2 2 2 3" xfId="707" xr:uid="{C531DB7C-5863-4894-A376-8DAEAA6DAF5D}"/>
    <cellStyle name="Moneda 2 2 2 3 2" xfId="887" xr:uid="{B25ABC6E-57A7-41B1-B5BF-750EB0ACCD48}"/>
    <cellStyle name="Moneda 2 2 2 3 2 2" xfId="1404" xr:uid="{B42C9999-6BC8-4137-9FFD-0EDBC3F9AAE1}"/>
    <cellStyle name="Moneda 2 2 2 3 2 2 2" xfId="2434" xr:uid="{A76A9392-B53D-40CD-85A1-11CD0CEBD7BE}"/>
    <cellStyle name="Moneda 2 2 2 3 2 2 2 2" xfId="4495" xr:uid="{EF3D1797-E310-4B40-82CE-8604EE8AF0F7}"/>
    <cellStyle name="Moneda 2 2 2 3 2 2 3" xfId="3465" xr:uid="{7492EF69-149C-4C8E-8A67-9982C069F067}"/>
    <cellStyle name="Moneda 2 2 2 3 2 3" xfId="1919" xr:uid="{E54F1902-24E4-49EB-B799-05DDDD3F6DC8}"/>
    <cellStyle name="Moneda 2 2 2 3 2 3 2" xfId="3980" xr:uid="{B71AE263-2ADB-40FE-8D52-5AD7E6AE854B}"/>
    <cellStyle name="Moneda 2 2 2 3 2 4" xfId="2950" xr:uid="{4793D452-04E5-4A96-8B5C-43F9290C6E80}"/>
    <cellStyle name="Moneda 2 2 2 3 3" xfId="1228" xr:uid="{EBF25F65-A8AE-4676-87D7-0D5A2503DEE9}"/>
    <cellStyle name="Moneda 2 2 2 3 3 2" xfId="2258" xr:uid="{F5276183-3B3B-4955-B0E9-7A48809579FE}"/>
    <cellStyle name="Moneda 2 2 2 3 3 2 2" xfId="4319" xr:uid="{4433413F-962C-4229-BC93-1DE418C151CB}"/>
    <cellStyle name="Moneda 2 2 2 3 3 3" xfId="3289" xr:uid="{9DDE5D2D-8539-4C0B-8624-A0B66D828256}"/>
    <cellStyle name="Moneda 2 2 2 3 4" xfId="1743" xr:uid="{2AB256EE-928F-4B59-8296-5D89991AA385}"/>
    <cellStyle name="Moneda 2 2 2 3 4 2" xfId="3804" xr:uid="{6B8D2246-4B8A-4F68-BADE-A6EFD179BBF0}"/>
    <cellStyle name="Moneda 2 2 2 3 5" xfId="2774" xr:uid="{2219418D-FDCF-420D-8D46-C754DCD034A1}"/>
    <cellStyle name="Moneda 2 2 2 4" xfId="769" xr:uid="{C5B346C8-726D-4C7F-94FC-4008F99496DE}"/>
    <cellStyle name="Moneda 2 2 2 4 2" xfId="1287" xr:uid="{28247A61-E2E8-4A30-BDBD-7BF2E2BB57F5}"/>
    <cellStyle name="Moneda 2 2 2 4 2 2" xfId="2317" xr:uid="{C51FF13B-1638-49DB-A13F-D9855AD0F2C4}"/>
    <cellStyle name="Moneda 2 2 2 4 2 2 2" xfId="4378" xr:uid="{539F0942-FE28-4E9D-86D8-3F4709F75B63}"/>
    <cellStyle name="Moneda 2 2 2 4 2 3" xfId="3348" xr:uid="{26C086A5-FA64-46E7-99A2-1A2F2D4223D9}"/>
    <cellStyle name="Moneda 2 2 2 4 3" xfId="1802" xr:uid="{A12197B1-DF67-405A-AD15-9EF9116F0524}"/>
    <cellStyle name="Moneda 2 2 2 4 3 2" xfId="3863" xr:uid="{17C0B723-E838-4908-BD08-43F997AC9694}"/>
    <cellStyle name="Moneda 2 2 2 4 4" xfId="2833" xr:uid="{3BC3DD68-0248-4B3D-833A-C5B3C739E120}"/>
    <cellStyle name="Moneda 2 2 2 5" xfId="1111" xr:uid="{7116312E-B855-4DDF-A27B-BA75698C1B7F}"/>
    <cellStyle name="Moneda 2 2 2 5 2" xfId="2141" xr:uid="{471858FF-9A8A-4E2A-BC16-8076AB3B79D0}"/>
    <cellStyle name="Moneda 2 2 2 5 2 2" xfId="4202" xr:uid="{E2DD47BB-7932-45E0-8CBB-BA5150C8E9F2}"/>
    <cellStyle name="Moneda 2 2 2 5 3" xfId="3172" xr:uid="{E2130F9E-68F4-4574-89ED-3A3899873973}"/>
    <cellStyle name="Moneda 2 2 2 6" xfId="1626" xr:uid="{3E61CA26-FDAC-4BD4-AF52-F057F44F3A67}"/>
    <cellStyle name="Moneda 2 2 2 6 2" xfId="3687" xr:uid="{9ACFA14F-1701-462F-AC34-545089A84E26}"/>
    <cellStyle name="Moneda 2 2 2 7" xfId="2657" xr:uid="{68DE42DB-4449-46D6-9C7B-F83B7B50E4BD}"/>
    <cellStyle name="Moneda 2 2 3" xfId="614" xr:uid="{FF7288AC-C438-404E-A1A7-1B63B777EC70}"/>
    <cellStyle name="Moneda 2 2 3 2" xfId="799" xr:uid="{196019B2-93FD-42FD-AC8C-6A1C6A674D7B}"/>
    <cellStyle name="Moneda 2 2 3 2 2" xfId="1317" xr:uid="{98FC41C0-8D98-4BFC-94A7-565495384F24}"/>
    <cellStyle name="Moneda 2 2 3 2 2 2" xfId="2347" xr:uid="{044BAE84-B947-4106-88BF-A0C9D037F8AB}"/>
    <cellStyle name="Moneda 2 2 3 2 2 2 2" xfId="4408" xr:uid="{3D556109-9DD4-4588-8164-9DB9E6F32E20}"/>
    <cellStyle name="Moneda 2 2 3 2 2 3" xfId="3378" xr:uid="{F4D95FA2-48FA-48A5-A4C1-36430E846027}"/>
    <cellStyle name="Moneda 2 2 3 2 3" xfId="1832" xr:uid="{A3744A5D-8120-4BD1-A4D2-629828F370FA}"/>
    <cellStyle name="Moneda 2 2 3 2 3 2" xfId="3893" xr:uid="{F26FFC8F-39C4-4FDB-ADB6-25FF73A37367}"/>
    <cellStyle name="Moneda 2 2 3 2 4" xfId="2863" xr:uid="{6E533588-0BEE-482A-8CEF-F65B70EE7627}"/>
    <cellStyle name="Moneda 2 2 3 3" xfId="1141" xr:uid="{DFEC6BBF-69A1-4F2F-9A66-4ECD61FBAC88}"/>
    <cellStyle name="Moneda 2 2 3 3 2" xfId="2171" xr:uid="{77BC44DB-6AF2-4A9E-868C-2B55D6BB0DBF}"/>
    <cellStyle name="Moneda 2 2 3 3 2 2" xfId="4232" xr:uid="{5311EACF-2E46-4FA8-AB7A-217787EA377C}"/>
    <cellStyle name="Moneda 2 2 3 3 3" xfId="3202" xr:uid="{F90E8973-9893-4F80-A634-EE275714F52D}"/>
    <cellStyle name="Moneda 2 2 3 4" xfId="1656" xr:uid="{96D0E194-2A1A-407A-88B6-A3D414731930}"/>
    <cellStyle name="Moneda 2 2 3 4 2" xfId="3717" xr:uid="{97E14E37-907A-4FC5-85E1-A2870D907F99}"/>
    <cellStyle name="Moneda 2 2 3 5" xfId="2687" xr:uid="{24609723-99FF-4FFE-97D4-142A35BBD499}"/>
    <cellStyle name="Moneda 2 2 4" xfId="672" xr:uid="{738FB9BF-40F7-4815-A822-12DE888596F1}"/>
    <cellStyle name="Moneda 2 2 4 2" xfId="857" xr:uid="{3DCFA287-AFDC-4885-AA8B-BE61A19D50DD}"/>
    <cellStyle name="Moneda 2 2 4 2 2" xfId="1375" xr:uid="{407A183C-BDA3-473E-BEE4-8C092CF3E9F4}"/>
    <cellStyle name="Moneda 2 2 4 2 2 2" xfId="2405" xr:uid="{C7290D58-DA95-4FE8-A77E-9A449EF0F8CA}"/>
    <cellStyle name="Moneda 2 2 4 2 2 2 2" xfId="4466" xr:uid="{89997C81-EB8F-4B2C-A8D2-1AC8CB97A289}"/>
    <cellStyle name="Moneda 2 2 4 2 2 3" xfId="3436" xr:uid="{C8BA3D53-84EB-4E45-9A49-9FAF69449CF3}"/>
    <cellStyle name="Moneda 2 2 4 2 3" xfId="1890" xr:uid="{9E72C13D-C0A8-4166-B80B-5DC04D09327E}"/>
    <cellStyle name="Moneda 2 2 4 2 3 2" xfId="3951" xr:uid="{8FD95302-3D2B-44DC-85A8-795641B391FF}"/>
    <cellStyle name="Moneda 2 2 4 2 4" xfId="2921" xr:uid="{3A38C29A-3EA6-43AF-9493-1B18EA2B6602}"/>
    <cellStyle name="Moneda 2 2 4 3" xfId="1199" xr:uid="{9555F84D-43C5-4554-A983-1765E939DDF9}"/>
    <cellStyle name="Moneda 2 2 4 3 2" xfId="2229" xr:uid="{3823B1E0-59D6-48AC-B9C8-0FCAA2165866}"/>
    <cellStyle name="Moneda 2 2 4 3 2 2" xfId="4290" xr:uid="{DFBD8DBA-E011-454C-A9B5-1D9DC45D4673}"/>
    <cellStyle name="Moneda 2 2 4 3 3" xfId="3260" xr:uid="{0E219C0F-9B88-49C9-8508-64CB07E3A419}"/>
    <cellStyle name="Moneda 2 2 4 4" xfId="1714" xr:uid="{53955E46-FBCE-4816-B3A2-CAD5674526DF}"/>
    <cellStyle name="Moneda 2 2 4 4 2" xfId="3775" xr:uid="{7D39E2A7-868C-4202-B466-20F5A5FA1D93}"/>
    <cellStyle name="Moneda 2 2 4 5" xfId="2745" xr:uid="{446FB040-EDB4-4162-ACD0-A3B1E2FCF8BF}"/>
    <cellStyle name="Moneda 2 2 5" xfId="740" xr:uid="{AB3531CB-175D-4F0D-8FDA-986FA902A770}"/>
    <cellStyle name="Moneda 2 2 5 2" xfId="1258" xr:uid="{4C03CD09-9279-4D28-99DC-D1A3D41405C6}"/>
    <cellStyle name="Moneda 2 2 5 2 2" xfId="2288" xr:uid="{20D9B97F-4FBA-4AF8-B61D-E90760A774A5}"/>
    <cellStyle name="Moneda 2 2 5 2 2 2" xfId="4349" xr:uid="{2F41C303-6D36-437D-8A5A-B436B1715C16}"/>
    <cellStyle name="Moneda 2 2 5 2 3" xfId="3319" xr:uid="{B46C7518-568F-4F23-A078-8C36F63393DE}"/>
    <cellStyle name="Moneda 2 2 5 3" xfId="1773" xr:uid="{B1F827DD-8897-4BC4-BE32-E23E32C9A4D3}"/>
    <cellStyle name="Moneda 2 2 5 3 2" xfId="3834" xr:uid="{737A9387-2866-445A-8709-9CF0BDB0ECEE}"/>
    <cellStyle name="Moneda 2 2 5 4" xfId="2804" xr:uid="{67999149-1CC4-4778-9028-BC493757CED8}"/>
    <cellStyle name="Moneda 2 2 6" xfId="551" xr:uid="{28D18B48-35D2-4E81-8A08-D3BA26643F4D}"/>
    <cellStyle name="Moneda 2 2 6 2" xfId="1082" xr:uid="{45002110-009D-413B-AF0D-6131E0A30184}"/>
    <cellStyle name="Moneda 2 2 6 2 2" xfId="2112" xr:uid="{08A0E8E2-53E6-4A62-A89C-15AA92E01D64}"/>
    <cellStyle name="Moneda 2 2 6 2 2 2" xfId="4173" xr:uid="{0F74C9B0-A89F-4087-8B26-F276C1EF288B}"/>
    <cellStyle name="Moneda 2 2 6 2 3" xfId="3143" xr:uid="{AD186A61-58EB-4441-AA1E-92639C9C04DD}"/>
    <cellStyle name="Moneda 2 2 6 3" xfId="1597" xr:uid="{E769A43E-258A-42DD-BF7B-B3435CB0492B}"/>
    <cellStyle name="Moneda 2 2 6 3 2" xfId="3658" xr:uid="{5BFFEE4B-655E-4EBC-8713-B8167B64C968}"/>
    <cellStyle name="Moneda 2 2 6 4" xfId="2628" xr:uid="{1999E788-D9A2-4386-8110-94EE2F0658C7}"/>
    <cellStyle name="Moneda 2 2 7" xfId="1003" xr:uid="{5E105180-97DF-4CE0-8225-1E7848893D4D}"/>
    <cellStyle name="Moneda 2 2 7 2" xfId="2034" xr:uid="{BAAD6579-7007-4F92-A152-BE824E234CA7}"/>
    <cellStyle name="Moneda 2 2 7 2 2" xfId="4095" xr:uid="{CECD5997-0E2E-42AB-937B-F65662E82E71}"/>
    <cellStyle name="Moneda 2 2 7 3" xfId="3065" xr:uid="{7E8EC134-5F1E-4FDB-BAC6-43AD51E8E2C6}"/>
    <cellStyle name="Moneda 2 2 8" xfId="1519" xr:uid="{102F03F4-1C63-4CB2-B5C8-9B10326ADA84}"/>
    <cellStyle name="Moneda 2 2 8 2" xfId="3580" xr:uid="{3D8F6B20-B2F8-4B43-9197-5F94479A3BE4}"/>
    <cellStyle name="Moneda 2 2 9" xfId="2550" xr:uid="{711E5705-778B-49DF-AAFA-EE1AAB0A9B81}"/>
    <cellStyle name="Moneda 2 3" xfId="568" xr:uid="{258FF0CC-78AE-48A6-BDD4-0195549B168C}"/>
    <cellStyle name="Moneda 2 3 2" xfId="627" xr:uid="{46A5F243-2183-47BA-8772-17FF742255A1}"/>
    <cellStyle name="Moneda 2 3 2 2" xfId="812" xr:uid="{D698844A-01E9-4F22-9E5F-8136DEB2C65A}"/>
    <cellStyle name="Moneda 2 3 2 2 2" xfId="1330" xr:uid="{7623F268-A3A7-4DA7-996E-C11B4DEE50A5}"/>
    <cellStyle name="Moneda 2 3 2 2 2 2" xfId="2360" xr:uid="{AEDD5CBF-5577-4D0F-A780-366F217974D5}"/>
    <cellStyle name="Moneda 2 3 2 2 2 2 2" xfId="4421" xr:uid="{73BB1F15-1DF7-46EB-92ED-4B8BC4B967C0}"/>
    <cellStyle name="Moneda 2 3 2 2 2 3" xfId="3391" xr:uid="{E20B0451-56BC-438B-8E60-86D996B8FE88}"/>
    <cellStyle name="Moneda 2 3 2 2 3" xfId="1845" xr:uid="{B6C1615E-D4D8-44F0-A5D7-DA4864220F0E}"/>
    <cellStyle name="Moneda 2 3 2 2 3 2" xfId="3906" xr:uid="{445F6790-1ED6-4CA4-81B7-B807D36720CD}"/>
    <cellStyle name="Moneda 2 3 2 2 4" xfId="2876" xr:uid="{AAE5F01D-8B70-443A-970A-2DA3603224BD}"/>
    <cellStyle name="Moneda 2 3 2 3" xfId="1154" xr:uid="{3D6BA552-7BA9-4A76-AC1A-6B5D27BDF3F0}"/>
    <cellStyle name="Moneda 2 3 2 3 2" xfId="2184" xr:uid="{5F685366-C9B3-49A2-8DEF-65B9CFB50417}"/>
    <cellStyle name="Moneda 2 3 2 3 2 2" xfId="4245" xr:uid="{61D8FAFC-DF29-47A8-BB9F-4A99F2BAFBC4}"/>
    <cellStyle name="Moneda 2 3 2 3 3" xfId="3215" xr:uid="{4C7563DA-4865-4977-B315-9575F9C92AC8}"/>
    <cellStyle name="Moneda 2 3 2 4" xfId="1669" xr:uid="{9AF6B934-984F-438D-84FC-E2C54F71EC1F}"/>
    <cellStyle name="Moneda 2 3 2 4 2" xfId="3730" xr:uid="{5C2E837F-8C9E-43D3-9238-80441A33731D}"/>
    <cellStyle name="Moneda 2 3 2 5" xfId="2700" xr:uid="{E1984FBD-B18B-4374-9500-F49E3BBB9E62}"/>
    <cellStyle name="Moneda 2 3 3" xfId="696" xr:uid="{7ED6BDE0-E0C8-4CD4-A5D4-A76943DA4C4B}"/>
    <cellStyle name="Moneda 2 3 3 2" xfId="876" xr:uid="{1364E33C-81FE-4AAD-AED2-B01125AF7563}"/>
    <cellStyle name="Moneda 2 3 3 2 2" xfId="1393" xr:uid="{1B736444-BC7D-41AF-81F3-57D75BB06CD5}"/>
    <cellStyle name="Moneda 2 3 3 2 2 2" xfId="2423" xr:uid="{C973FA62-3EC1-4145-A9E5-C3E6E7EE756B}"/>
    <cellStyle name="Moneda 2 3 3 2 2 2 2" xfId="4484" xr:uid="{CE09DA07-A0BD-49B3-A52E-9094654DA259}"/>
    <cellStyle name="Moneda 2 3 3 2 2 3" xfId="3454" xr:uid="{0E92F4A8-3FE0-4DF6-88CA-36222B1ADA37}"/>
    <cellStyle name="Moneda 2 3 3 2 3" xfId="1908" xr:uid="{4544FCCE-6870-4886-BDF8-73C94931DCB9}"/>
    <cellStyle name="Moneda 2 3 3 2 3 2" xfId="3969" xr:uid="{61730A80-C048-42CB-BA44-72AAF9E191E5}"/>
    <cellStyle name="Moneda 2 3 3 2 4" xfId="2939" xr:uid="{D0D4D69D-FE62-477D-BDC7-204BA6D921CF}"/>
    <cellStyle name="Moneda 2 3 3 3" xfId="1217" xr:uid="{0CD2E150-C6B4-4A54-8745-59AAB4C4965B}"/>
    <cellStyle name="Moneda 2 3 3 3 2" xfId="2247" xr:uid="{E61B7FCD-6462-4556-87E1-912E3E690AA4}"/>
    <cellStyle name="Moneda 2 3 3 3 2 2" xfId="4308" xr:uid="{2D996250-54B8-476E-9940-A574342E511E}"/>
    <cellStyle name="Moneda 2 3 3 3 3" xfId="3278" xr:uid="{1A0FA920-FBAE-4E71-B4E1-BA6551C89B03}"/>
    <cellStyle name="Moneda 2 3 3 4" xfId="1732" xr:uid="{82F7C0EC-9847-4EAF-9625-6373D2604D96}"/>
    <cellStyle name="Moneda 2 3 3 4 2" xfId="3793" xr:uid="{5405BF69-4BC6-4724-B555-B95373FACC18}"/>
    <cellStyle name="Moneda 2 3 3 5" xfId="2763" xr:uid="{4F8F8A8B-4068-4C55-91D2-C98B8D078965}"/>
    <cellStyle name="Moneda 2 3 4" xfId="753" xr:uid="{9FEA6FF9-FCE0-45A7-831E-385FB96B9C58}"/>
    <cellStyle name="Moneda 2 3 4 2" xfId="1271" xr:uid="{9321A905-EDD2-48FB-94FF-2EA18E1658FC}"/>
    <cellStyle name="Moneda 2 3 4 2 2" xfId="2301" xr:uid="{CB84DC70-DA6D-4CE7-B4A5-DA12CC65B2BD}"/>
    <cellStyle name="Moneda 2 3 4 2 2 2" xfId="4362" xr:uid="{DE9A31D2-92A2-4C9B-BBF7-DB75AFFB16A1}"/>
    <cellStyle name="Moneda 2 3 4 2 3" xfId="3332" xr:uid="{F1CC2FED-AA9D-42A0-A8B7-F445041FA729}"/>
    <cellStyle name="Moneda 2 3 4 3" xfId="1786" xr:uid="{9726B0E1-6AC1-466A-AE75-FECE51E137AD}"/>
    <cellStyle name="Moneda 2 3 4 3 2" xfId="3847" xr:uid="{79D1BD9B-64AF-49BD-873E-4DC04BD9CF9B}"/>
    <cellStyle name="Moneda 2 3 4 4" xfId="2817" xr:uid="{812809B2-DDA8-4438-8128-EFAFDEEA829C}"/>
    <cellStyle name="Moneda 2 3 5" xfId="1095" xr:uid="{0583BBC9-F705-495C-AA29-2C4DA074501E}"/>
    <cellStyle name="Moneda 2 3 5 2" xfId="2125" xr:uid="{AA391604-F937-46E2-9BFC-3BC215B62EE0}"/>
    <cellStyle name="Moneda 2 3 5 2 2" xfId="4186" xr:uid="{C0E75ECF-7997-4838-A02E-65E92E8D6677}"/>
    <cellStyle name="Moneda 2 3 5 3" xfId="3156" xr:uid="{0F346918-F162-4284-9FB4-569C18E835F0}"/>
    <cellStyle name="Moneda 2 3 6" xfId="1610" xr:uid="{08B89A75-1566-4800-BBCB-35821C0F9CE4}"/>
    <cellStyle name="Moneda 2 3 6 2" xfId="3671" xr:uid="{2902AA87-7D9B-4E6E-B524-E0AC4D8FB003}"/>
    <cellStyle name="Moneda 2 3 7" xfId="2641" xr:uid="{8E3811C5-7115-4400-89EE-612BDBB5598C}"/>
    <cellStyle name="Moneda 2 4" xfId="597" xr:uid="{397FE374-A6D9-4028-807E-CC4C924B6779}"/>
    <cellStyle name="Moneda 2 4 2" xfId="782" xr:uid="{2654B8F8-1BBC-435E-BEE8-CD3F8E9F39FC}"/>
    <cellStyle name="Moneda 2 4 2 2" xfId="1300" xr:uid="{489ECD2C-D5C1-433B-87CF-93CB4B33C187}"/>
    <cellStyle name="Moneda 2 4 2 2 2" xfId="2330" xr:uid="{3DBF370F-CF94-47FC-930A-9915B12348A6}"/>
    <cellStyle name="Moneda 2 4 2 2 2 2" xfId="4391" xr:uid="{954D1636-B09C-42C7-A981-E382EBCBDB82}"/>
    <cellStyle name="Moneda 2 4 2 2 3" xfId="3361" xr:uid="{13925E26-816F-45EA-8807-59068042EBB0}"/>
    <cellStyle name="Moneda 2 4 2 3" xfId="1815" xr:uid="{5FB0F960-4A33-43D4-994E-0B966A574293}"/>
    <cellStyle name="Moneda 2 4 2 3 2" xfId="3876" xr:uid="{4D7C5ECC-F343-4F3B-AC9E-64099DFE9902}"/>
    <cellStyle name="Moneda 2 4 2 4" xfId="2846" xr:uid="{AB4ED1A9-AB4D-4A7C-A2DA-986EE0A704C3}"/>
    <cellStyle name="Moneda 2 4 3" xfId="1124" xr:uid="{772EFCD3-9C9F-4967-B027-9901E8017846}"/>
    <cellStyle name="Moneda 2 4 3 2" xfId="2154" xr:uid="{6A928642-6AD0-4C2A-BD4F-69F52022B910}"/>
    <cellStyle name="Moneda 2 4 3 2 2" xfId="4215" xr:uid="{52383CAB-21EA-4BB0-AC3B-125C579F00A9}"/>
    <cellStyle name="Moneda 2 4 3 3" xfId="3185" xr:uid="{BE4493D5-3671-4B8B-8145-EF943D1F63F4}"/>
    <cellStyle name="Moneda 2 4 4" xfId="1639" xr:uid="{1292F234-9D0B-40F4-ABE7-96FBF27C5DB1}"/>
    <cellStyle name="Moneda 2 4 4 2" xfId="3700" xr:uid="{F0BCC09F-157F-4575-AFE3-8EB054E07480}"/>
    <cellStyle name="Moneda 2 4 5" xfId="2670" xr:uid="{0416C26D-C933-42DB-BAB0-ABE02276A071}"/>
    <cellStyle name="Moneda 2 5" xfId="656" xr:uid="{3552893F-DA10-43FC-81FC-AFA6AA5B109A}"/>
    <cellStyle name="Moneda 2 5 2" xfId="841" xr:uid="{18BD1164-A7D0-40EC-90A9-B7E7724A4770}"/>
    <cellStyle name="Moneda 2 5 2 2" xfId="1359" xr:uid="{1C50B03B-AC30-42FC-A2EA-2A59D5073BA7}"/>
    <cellStyle name="Moneda 2 5 2 2 2" xfId="2389" xr:uid="{C64DF206-C271-4675-8F34-E724E3BC896A}"/>
    <cellStyle name="Moneda 2 5 2 2 2 2" xfId="4450" xr:uid="{7F270BE6-8B37-485B-808B-9F68F4D77DC2}"/>
    <cellStyle name="Moneda 2 5 2 2 3" xfId="3420" xr:uid="{62C0C75C-19C4-4166-B9A6-1258E1C64D07}"/>
    <cellStyle name="Moneda 2 5 2 3" xfId="1874" xr:uid="{8441E200-0081-4FAA-AFC3-B926275B631E}"/>
    <cellStyle name="Moneda 2 5 2 3 2" xfId="3935" xr:uid="{83F01961-EDBD-46B7-89EB-E96C1B2C4CBD}"/>
    <cellStyle name="Moneda 2 5 2 4" xfId="2905" xr:uid="{16D9F209-D5BC-41BA-ACAC-3039FB9AFBE8}"/>
    <cellStyle name="Moneda 2 5 3" xfId="1183" xr:uid="{E264C432-9261-4D3E-A02C-4AFF59432D66}"/>
    <cellStyle name="Moneda 2 5 3 2" xfId="2213" xr:uid="{6DEDDDE5-F2C5-461A-8844-FDFAC12388BA}"/>
    <cellStyle name="Moneda 2 5 3 2 2" xfId="4274" xr:uid="{B77B70A3-AD23-4A31-B9DD-82456944C23D}"/>
    <cellStyle name="Moneda 2 5 3 3" xfId="3244" xr:uid="{58024D6E-D84D-405B-9F1A-5B099FD58458}"/>
    <cellStyle name="Moneda 2 5 4" xfId="1698" xr:uid="{DCFA0057-6F49-4CBE-9E94-AD0464BBD3FC}"/>
    <cellStyle name="Moneda 2 5 4 2" xfId="3759" xr:uid="{513DD7A7-7A86-4429-A892-A70519CC01F1}"/>
    <cellStyle name="Moneda 2 5 5" xfId="2729" xr:uid="{2D7AB1E5-44C3-4C61-BB2A-8790CC864BC5}"/>
    <cellStyle name="Moneda 2 6" xfId="724" xr:uid="{8A5715B2-3EE8-4770-A331-B334CB3C1865}"/>
    <cellStyle name="Moneda 2 6 2" xfId="1242" xr:uid="{D92A0FA1-F30C-4749-8FD8-1A891B695E42}"/>
    <cellStyle name="Moneda 2 6 2 2" xfId="2272" xr:uid="{58C8FD75-DFE3-42DB-8DCA-4680F7A6AB59}"/>
    <cellStyle name="Moneda 2 6 2 2 2" xfId="4333" xr:uid="{FF48D539-2CF8-4D23-B79D-2DA2C9A22216}"/>
    <cellStyle name="Moneda 2 6 2 3" xfId="3303" xr:uid="{2D328358-923E-42B1-8D34-31F9A8953FA5}"/>
    <cellStyle name="Moneda 2 6 3" xfId="1757" xr:uid="{253FF293-B7A5-4D1C-90A7-4FD428BCA5A4}"/>
    <cellStyle name="Moneda 2 6 3 2" xfId="3818" xr:uid="{3401D40D-069F-4D12-96D0-940AA3A24FB6}"/>
    <cellStyle name="Moneda 2 6 4" xfId="2788" xr:uid="{6022A5F1-63E4-4076-AABE-D7B0E19B7B67}"/>
    <cellStyle name="Moneda 2 7" xfId="522" xr:uid="{D084307C-1737-4C82-A4B4-463695CEEEE1}"/>
    <cellStyle name="Moneda 2 7 2" xfId="1066" xr:uid="{566FE4DE-D47E-4CB8-BB3A-73008251242C}"/>
    <cellStyle name="Moneda 2 7 2 2" xfId="2096" xr:uid="{F25EE7E8-622A-4638-9405-076A74D82C84}"/>
    <cellStyle name="Moneda 2 7 2 2 2" xfId="4157" xr:uid="{00C7401F-CE0F-447F-A8D4-351207784F13}"/>
    <cellStyle name="Moneda 2 7 2 3" xfId="3127" xr:uid="{288E60D2-14B9-4DF5-8A11-9B714CAB895B}"/>
    <cellStyle name="Moneda 2 7 3" xfId="1581" xr:uid="{AFAA85E7-8CC6-4839-A64E-072679F69471}"/>
    <cellStyle name="Moneda 2 7 3 2" xfId="3642" xr:uid="{12E67CE2-102D-46B9-BD83-5DD2D01A9060}"/>
    <cellStyle name="Moneda 2 7 4" xfId="2612" xr:uid="{670F5383-88AD-4B38-846D-4730CC4DBD86}"/>
    <cellStyle name="Moneda 3" xfId="350" xr:uid="{00000000-0005-0000-0000-000028010000}"/>
    <cellStyle name="Moneda 3 2" xfId="463" xr:uid="{00000000-0005-0000-0000-000029010000}"/>
    <cellStyle name="Moneda 3 2 2" xfId="588" xr:uid="{DF61C09A-B669-46F0-860C-869519DC1546}"/>
    <cellStyle name="Moneda 3 2 2 2" xfId="647" xr:uid="{2CF91734-1905-4D43-9B04-96720894EF56}"/>
    <cellStyle name="Moneda 3 2 2 2 2" xfId="832" xr:uid="{0FB27075-47F6-4515-ABB4-C2FB23BAEBDE}"/>
    <cellStyle name="Moneda 3 2 2 2 2 2" xfId="1350" xr:uid="{D62F189A-5103-40AA-A5F6-A521C1BBB4C9}"/>
    <cellStyle name="Moneda 3 2 2 2 2 2 2" xfId="2380" xr:uid="{9B995282-1780-4287-A629-AA2F1F54C0F5}"/>
    <cellStyle name="Moneda 3 2 2 2 2 2 2 2" xfId="4441" xr:uid="{62AB4F29-3596-430A-97DB-1DAEFC591A8C}"/>
    <cellStyle name="Moneda 3 2 2 2 2 2 3" xfId="3411" xr:uid="{75FD6740-7265-4D39-9D12-0CF69A5E2067}"/>
    <cellStyle name="Moneda 3 2 2 2 2 3" xfId="1865" xr:uid="{F5981BA3-6915-4680-958D-FC162715620B}"/>
    <cellStyle name="Moneda 3 2 2 2 2 3 2" xfId="3926" xr:uid="{BD2C2267-2002-4352-8F9C-A6264549EB13}"/>
    <cellStyle name="Moneda 3 2 2 2 2 4" xfId="2896" xr:uid="{3726594A-67F7-4D75-89E8-45FCA6F7DE0C}"/>
    <cellStyle name="Moneda 3 2 2 2 3" xfId="1174" xr:uid="{D7AB39F3-4E40-4676-8220-276D2FB9177D}"/>
    <cellStyle name="Moneda 3 2 2 2 3 2" xfId="2204" xr:uid="{0BD46532-EFAA-4062-9C1F-B86C5B450E47}"/>
    <cellStyle name="Moneda 3 2 2 2 3 2 2" xfId="4265" xr:uid="{8BE355CB-96AD-486A-801B-8BBE89C7458B}"/>
    <cellStyle name="Moneda 3 2 2 2 3 3" xfId="3235" xr:uid="{3AB5F9FE-2961-4166-BBAE-9D0423221120}"/>
    <cellStyle name="Moneda 3 2 2 2 4" xfId="1689" xr:uid="{0635F02F-4038-4F58-8D9B-F4BAC605644F}"/>
    <cellStyle name="Moneda 3 2 2 2 4 2" xfId="3750" xr:uid="{13BFCAEB-94D9-43F4-B8D2-17CD5065CAA6}"/>
    <cellStyle name="Moneda 3 2 2 2 5" xfId="2720" xr:uid="{46CAA995-DFDD-4844-8DD1-1957746CAE37}"/>
    <cellStyle name="Moneda 3 2 2 3" xfId="711" xr:uid="{66A0A652-1FCE-4F27-8B82-2AFB2D8AD939}"/>
    <cellStyle name="Moneda 3 2 2 3 2" xfId="891" xr:uid="{5D490765-A2A4-43D5-A30E-5F618E93A37A}"/>
    <cellStyle name="Moneda 3 2 2 3 2 2" xfId="1408" xr:uid="{A865C9AE-273A-4B26-A708-408453436B95}"/>
    <cellStyle name="Moneda 3 2 2 3 2 2 2" xfId="2438" xr:uid="{81AEB4C0-DA77-4ABD-BF14-D65380DE2F85}"/>
    <cellStyle name="Moneda 3 2 2 3 2 2 2 2" xfId="4499" xr:uid="{637B658D-C8D4-43D3-99CE-69609C6AAA91}"/>
    <cellStyle name="Moneda 3 2 2 3 2 2 3" xfId="3469" xr:uid="{2736569E-C2A5-4794-9D8A-772A524E789A}"/>
    <cellStyle name="Moneda 3 2 2 3 2 3" xfId="1923" xr:uid="{5031219D-1014-49C0-9246-4D9005AC8B70}"/>
    <cellStyle name="Moneda 3 2 2 3 2 3 2" xfId="3984" xr:uid="{D5E3D543-93A9-4B71-BCA6-BDF1C2121743}"/>
    <cellStyle name="Moneda 3 2 2 3 2 4" xfId="2954" xr:uid="{341BC440-96BD-4785-9C26-70DD56533E97}"/>
    <cellStyle name="Moneda 3 2 2 3 3" xfId="1232" xr:uid="{C3A3B660-D039-4C85-A882-790EBC4847FD}"/>
    <cellStyle name="Moneda 3 2 2 3 3 2" xfId="2262" xr:uid="{8FAF8C6B-0618-4022-8013-7234965673A6}"/>
    <cellStyle name="Moneda 3 2 2 3 3 2 2" xfId="4323" xr:uid="{ADAAF86B-DC14-4632-8CDE-7A053662F1B9}"/>
    <cellStyle name="Moneda 3 2 2 3 3 3" xfId="3293" xr:uid="{CB143F38-7B48-4CA4-B698-E5A93421454B}"/>
    <cellStyle name="Moneda 3 2 2 3 4" xfId="1747" xr:uid="{413D2252-3BB1-42FE-B70B-5720077676BB}"/>
    <cellStyle name="Moneda 3 2 2 3 4 2" xfId="3808" xr:uid="{EA38D8FA-62E5-4407-BB34-5C2A8DA88284}"/>
    <cellStyle name="Moneda 3 2 2 3 5" xfId="2778" xr:uid="{53B2A518-A209-4C9C-BF3C-64B1092594D6}"/>
    <cellStyle name="Moneda 3 2 2 4" xfId="773" xr:uid="{CB953657-0949-462D-A1CD-54B7AB592724}"/>
    <cellStyle name="Moneda 3 2 2 4 2" xfId="1291" xr:uid="{6A2BF8E0-5F3C-4AF4-85C0-E36F53F2D867}"/>
    <cellStyle name="Moneda 3 2 2 4 2 2" xfId="2321" xr:uid="{B176C641-C756-4F77-8F62-6246AFA5C591}"/>
    <cellStyle name="Moneda 3 2 2 4 2 2 2" xfId="4382" xr:uid="{82C0DAA2-34F3-4C6C-A326-39EC8AA09FF8}"/>
    <cellStyle name="Moneda 3 2 2 4 2 3" xfId="3352" xr:uid="{A9AD8E4E-0D79-48A3-A387-8BB5663E2237}"/>
    <cellStyle name="Moneda 3 2 2 4 3" xfId="1806" xr:uid="{C61106BA-B048-4FAD-A053-3E75CEFACD67}"/>
    <cellStyle name="Moneda 3 2 2 4 3 2" xfId="3867" xr:uid="{B30DC853-02FA-4156-9999-F2B15FC9DF62}"/>
    <cellStyle name="Moneda 3 2 2 4 4" xfId="2837" xr:uid="{E3044AAF-8129-45B1-87DB-AB7B005C7792}"/>
    <cellStyle name="Moneda 3 2 2 5" xfId="1115" xr:uid="{82A4DCDB-5894-4471-B83D-190A91EB1C73}"/>
    <cellStyle name="Moneda 3 2 2 5 2" xfId="2145" xr:uid="{348D7250-7F7E-47C8-ACFA-3CB4A32699AF}"/>
    <cellStyle name="Moneda 3 2 2 5 2 2" xfId="4206" xr:uid="{422C28DC-F5A4-49A6-A971-88607A017A17}"/>
    <cellStyle name="Moneda 3 2 2 5 3" xfId="3176" xr:uid="{5FA3F8A3-7618-4970-9988-1EDE849BA1AD}"/>
    <cellStyle name="Moneda 3 2 2 6" xfId="1630" xr:uid="{2D20392F-1C3C-4283-AEDB-AFA33A70A694}"/>
    <cellStyle name="Moneda 3 2 2 6 2" xfId="3691" xr:uid="{5B58C629-2DFA-4067-A798-39B6E4F96574}"/>
    <cellStyle name="Moneda 3 2 2 7" xfId="2661" xr:uid="{0D4BA7EE-8274-42D3-855F-56D8643B47B7}"/>
    <cellStyle name="Moneda 3 2 3" xfId="618" xr:uid="{C5E27A91-5C14-49D7-A2E5-F3FD287B03CA}"/>
    <cellStyle name="Moneda 3 2 3 2" xfId="803" xr:uid="{DE029A9E-0EA7-4D42-989C-72C45DD359BD}"/>
    <cellStyle name="Moneda 3 2 3 2 2" xfId="1321" xr:uid="{0FD83817-DEF9-49DA-BD21-5336C521EDFF}"/>
    <cellStyle name="Moneda 3 2 3 2 2 2" xfId="2351" xr:uid="{B016B125-4341-4646-8EC6-018D03DBD6E0}"/>
    <cellStyle name="Moneda 3 2 3 2 2 2 2" xfId="4412" xr:uid="{1D906558-E31B-42F7-92BE-219C5BB69E10}"/>
    <cellStyle name="Moneda 3 2 3 2 2 3" xfId="3382" xr:uid="{6C22B04A-FB45-4707-8C68-42650BB306BF}"/>
    <cellStyle name="Moneda 3 2 3 2 3" xfId="1836" xr:uid="{B2F47259-5F2D-4C9D-B06E-8BCA92E0EAB7}"/>
    <cellStyle name="Moneda 3 2 3 2 3 2" xfId="3897" xr:uid="{228E8807-A524-4091-B13F-4C4FF71E6AE2}"/>
    <cellStyle name="Moneda 3 2 3 2 4" xfId="2867" xr:uid="{D0D2B145-99F3-40F4-A2F4-44ABB0DB76C9}"/>
    <cellStyle name="Moneda 3 2 3 3" xfId="1145" xr:uid="{0C007905-967C-4D58-808E-F1C9618F9AE1}"/>
    <cellStyle name="Moneda 3 2 3 3 2" xfId="2175" xr:uid="{B672FC21-3808-447E-97DC-E606E3762C93}"/>
    <cellStyle name="Moneda 3 2 3 3 2 2" xfId="4236" xr:uid="{576C975A-D595-4329-9D11-6EE1E77B6091}"/>
    <cellStyle name="Moneda 3 2 3 3 3" xfId="3206" xr:uid="{488512F2-287F-450C-B833-008DC1B8D0D6}"/>
    <cellStyle name="Moneda 3 2 3 4" xfId="1660" xr:uid="{20BEABBB-C292-4170-87CE-897941FFD884}"/>
    <cellStyle name="Moneda 3 2 3 4 2" xfId="3721" xr:uid="{6B686072-83C0-49D4-9367-DDBB91D1FD90}"/>
    <cellStyle name="Moneda 3 2 3 5" xfId="2691" xr:uid="{6DEE5D27-80E5-4E86-8607-71C3182BA035}"/>
    <cellStyle name="Moneda 3 2 4" xfId="676" xr:uid="{0D2DC6D5-3E1B-4AFA-83D1-0481A86B6B53}"/>
    <cellStyle name="Moneda 3 2 4 2" xfId="861" xr:uid="{458154D4-AA20-4D6B-A1F7-63B75A48DEB7}"/>
    <cellStyle name="Moneda 3 2 4 2 2" xfId="1379" xr:uid="{D6C00EEE-7017-450E-A5D2-CF5796EA2574}"/>
    <cellStyle name="Moneda 3 2 4 2 2 2" xfId="2409" xr:uid="{12C3BC74-2937-459F-AA98-D4B69E61A85B}"/>
    <cellStyle name="Moneda 3 2 4 2 2 2 2" xfId="4470" xr:uid="{8B4D3159-75EB-4329-89FC-39DE7ED731F9}"/>
    <cellStyle name="Moneda 3 2 4 2 2 3" xfId="3440" xr:uid="{D9DF3ADE-D1B1-4CF3-8F2F-D0275323A4F8}"/>
    <cellStyle name="Moneda 3 2 4 2 3" xfId="1894" xr:uid="{4EE452E7-6EEB-430D-9288-1059F12DEAFF}"/>
    <cellStyle name="Moneda 3 2 4 2 3 2" xfId="3955" xr:uid="{70ACFFD9-D7FA-4377-B4AB-2EB57116E42D}"/>
    <cellStyle name="Moneda 3 2 4 2 4" xfId="2925" xr:uid="{494B1F70-D2AF-4B43-85D3-60F032CDD91B}"/>
    <cellStyle name="Moneda 3 2 4 3" xfId="1203" xr:uid="{34B889F0-7BFA-4EDF-A1F6-7031DE69A05C}"/>
    <cellStyle name="Moneda 3 2 4 3 2" xfId="2233" xr:uid="{F0C9BFFF-6A51-4DB3-8AFE-16586076B843}"/>
    <cellStyle name="Moneda 3 2 4 3 2 2" xfId="4294" xr:uid="{F1132353-0F24-4CD4-823B-7009BC449ACE}"/>
    <cellStyle name="Moneda 3 2 4 3 3" xfId="3264" xr:uid="{46213917-168E-448B-96A6-F1F6D5AD897F}"/>
    <cellStyle name="Moneda 3 2 4 4" xfId="1718" xr:uid="{E4221C2E-D2A7-44F8-AC27-10272054957E}"/>
    <cellStyle name="Moneda 3 2 4 4 2" xfId="3779" xr:uid="{C64A1218-954E-4365-B45C-6D83C1D29639}"/>
    <cellStyle name="Moneda 3 2 4 5" xfId="2749" xr:uid="{32B84F84-6FFE-4C97-BDEE-C5A7A81E415A}"/>
    <cellStyle name="Moneda 3 2 5" xfId="744" xr:uid="{7AE9776E-3637-43A2-AE51-74CBF6A5ECDB}"/>
    <cellStyle name="Moneda 3 2 5 2" xfId="1262" xr:uid="{D0A86241-85DD-4CB6-9556-57B1D2EE606A}"/>
    <cellStyle name="Moneda 3 2 5 2 2" xfId="2292" xr:uid="{D0201ADB-8AE7-4B29-85E6-5C87B993F4CA}"/>
    <cellStyle name="Moneda 3 2 5 2 2 2" xfId="4353" xr:uid="{19780ACA-7FDB-4839-BC61-40B5C02451D5}"/>
    <cellStyle name="Moneda 3 2 5 2 3" xfId="3323" xr:uid="{DC3DE1B8-669A-4FC7-95D1-2AACE5F2B3B9}"/>
    <cellStyle name="Moneda 3 2 5 3" xfId="1777" xr:uid="{BB2D3F03-6A46-4A0D-847C-A6FECF409946}"/>
    <cellStyle name="Moneda 3 2 5 3 2" xfId="3838" xr:uid="{7F895C2F-0D5B-49B1-AD11-2A8F178A2CA7}"/>
    <cellStyle name="Moneda 3 2 5 4" xfId="2808" xr:uid="{35F037F1-A2C4-477C-AF3F-B05732A1D214}"/>
    <cellStyle name="Moneda 3 2 6" xfId="555" xr:uid="{0E202743-5638-49D2-B2A6-A1FEB6852F7D}"/>
    <cellStyle name="Moneda 3 2 6 2" xfId="1086" xr:uid="{A9D261B7-0B05-4013-8586-4080F282EB75}"/>
    <cellStyle name="Moneda 3 2 6 2 2" xfId="2116" xr:uid="{533B4CE0-3F87-4FF3-BFD4-B2B61636C36A}"/>
    <cellStyle name="Moneda 3 2 6 2 2 2" xfId="4177" xr:uid="{B1134F30-DE31-46F1-870D-C395E82E6EE5}"/>
    <cellStyle name="Moneda 3 2 6 2 3" xfId="3147" xr:uid="{D08C8DA1-D29C-4DCE-9A4D-61328BA2E336}"/>
    <cellStyle name="Moneda 3 2 6 3" xfId="1601" xr:uid="{11A603BB-A4A2-438D-A795-2F88273E7501}"/>
    <cellStyle name="Moneda 3 2 6 3 2" xfId="3662" xr:uid="{20D28B9B-6E01-4CB7-BF82-3E7D7F7460D0}"/>
    <cellStyle name="Moneda 3 2 6 4" xfId="2632" xr:uid="{36C696E8-16CC-4BAC-9398-6F2D89CD412C}"/>
    <cellStyle name="Moneda 3 2 7" xfId="1011" xr:uid="{C6167D36-B20D-4214-9117-0AAA1D6BE693}"/>
    <cellStyle name="Moneda 3 2 7 2" xfId="2042" xr:uid="{A499E58C-93BC-48F1-85AA-ADF515FB014F}"/>
    <cellStyle name="Moneda 3 2 7 2 2" xfId="4103" xr:uid="{A0F7C0CF-89E7-4040-BDE0-2F45B1C81236}"/>
    <cellStyle name="Moneda 3 2 7 3" xfId="3073" xr:uid="{68671F25-D5E0-4C85-9885-1C1629CA616B}"/>
    <cellStyle name="Moneda 3 2 8" xfId="1527" xr:uid="{ABC652D9-F84F-4EDD-8856-96F27A1F23ED}"/>
    <cellStyle name="Moneda 3 2 8 2" xfId="3588" xr:uid="{BE836CAD-C10E-40B4-ACC1-F00F6544BE39}"/>
    <cellStyle name="Moneda 3 2 9" xfId="2558" xr:uid="{A3FCEB68-8B6E-4405-9C06-3873A6EFE8E0}"/>
    <cellStyle name="Moneda 3 3" xfId="572" xr:uid="{02454392-1FCA-443A-8311-9D0B5723C784}"/>
    <cellStyle name="Moneda 3 3 2" xfId="631" xr:uid="{BBC81934-828C-4BF6-B679-BFC09CC76B49}"/>
    <cellStyle name="Moneda 3 3 2 2" xfId="816" xr:uid="{FF713F65-9F34-4D53-9FDA-AFC487EB4842}"/>
    <cellStyle name="Moneda 3 3 2 2 2" xfId="1334" xr:uid="{CB39881B-F302-46C2-9700-65FB6C860771}"/>
    <cellStyle name="Moneda 3 3 2 2 2 2" xfId="2364" xr:uid="{29E4B776-E86E-4DD8-BF56-4D6AD9F842D5}"/>
    <cellStyle name="Moneda 3 3 2 2 2 2 2" xfId="4425" xr:uid="{48AAE564-0E84-4292-9F2D-0B38E3FD3CB7}"/>
    <cellStyle name="Moneda 3 3 2 2 2 3" xfId="3395" xr:uid="{CE19F009-94C1-40F9-A7FD-633B09782976}"/>
    <cellStyle name="Moneda 3 3 2 2 3" xfId="1849" xr:uid="{8A4F2B31-0C0E-4BAB-936A-3BEC1CE17DE4}"/>
    <cellStyle name="Moneda 3 3 2 2 3 2" xfId="3910" xr:uid="{0EA98419-2394-4F14-90C8-1AAA9461A53E}"/>
    <cellStyle name="Moneda 3 3 2 2 4" xfId="2880" xr:uid="{FBE80E4B-FEE8-4677-A012-86268F5231AB}"/>
    <cellStyle name="Moneda 3 3 2 3" xfId="1158" xr:uid="{742EB93D-46A7-4C4C-A795-6591600359C1}"/>
    <cellStyle name="Moneda 3 3 2 3 2" xfId="2188" xr:uid="{9E960E1D-3A3D-4B8A-9AB6-BCF32041688F}"/>
    <cellStyle name="Moneda 3 3 2 3 2 2" xfId="4249" xr:uid="{794A6265-24E8-4B86-AF7E-A6BDAC693E8B}"/>
    <cellStyle name="Moneda 3 3 2 3 3" xfId="3219" xr:uid="{C3143EE6-135C-4C06-9D39-1EA1B8C66D48}"/>
    <cellStyle name="Moneda 3 3 2 4" xfId="1673" xr:uid="{A807EFFE-F3A1-47C7-B04B-AB9B197D28FD}"/>
    <cellStyle name="Moneda 3 3 2 4 2" xfId="3734" xr:uid="{74E5D163-457D-4ED1-BF71-F55BA5C41109}"/>
    <cellStyle name="Moneda 3 3 2 5" xfId="2704" xr:uid="{01CB3437-192C-498F-8DC6-7A5B3CFBCFF9}"/>
    <cellStyle name="Moneda 3 3 3" xfId="700" xr:uid="{D24AD3E0-B485-4B21-A1F6-3E3E4516286C}"/>
    <cellStyle name="Moneda 3 3 3 2" xfId="880" xr:uid="{A37070A1-810D-4632-8C69-6B29733631B1}"/>
    <cellStyle name="Moneda 3 3 3 2 2" xfId="1397" xr:uid="{3AE311D5-7CBD-49AC-A658-3AD4BE8718A9}"/>
    <cellStyle name="Moneda 3 3 3 2 2 2" xfId="2427" xr:uid="{D6D7202F-AA20-4C5B-9AA1-1F841E33739E}"/>
    <cellStyle name="Moneda 3 3 3 2 2 2 2" xfId="4488" xr:uid="{096F98D3-1DC7-468F-B632-E7CEB41CC65B}"/>
    <cellStyle name="Moneda 3 3 3 2 2 3" xfId="3458" xr:uid="{A0720222-A9BC-4A18-B1C2-FF147E6966F9}"/>
    <cellStyle name="Moneda 3 3 3 2 3" xfId="1912" xr:uid="{31BEFFDE-C7CE-4A5D-A285-417941D3EA60}"/>
    <cellStyle name="Moneda 3 3 3 2 3 2" xfId="3973" xr:uid="{F690FB2C-DC8F-44FB-BFB0-36ACC48E9CEF}"/>
    <cellStyle name="Moneda 3 3 3 2 4" xfId="2943" xr:uid="{A06A02D2-ED8F-47CD-A2BB-FE088B7DD92C}"/>
    <cellStyle name="Moneda 3 3 3 3" xfId="1221" xr:uid="{C8C782E0-9CD9-45E8-B2C2-D59B9792FDE3}"/>
    <cellStyle name="Moneda 3 3 3 3 2" xfId="2251" xr:uid="{1AB1C89C-1412-4B04-8D74-8AAAC266DBDD}"/>
    <cellStyle name="Moneda 3 3 3 3 2 2" xfId="4312" xr:uid="{ECE2917B-81B1-4610-A5EE-6E3CEF0EC002}"/>
    <cellStyle name="Moneda 3 3 3 3 3" xfId="3282" xr:uid="{6571678F-5A44-4CE1-8599-AF1CB6E91C94}"/>
    <cellStyle name="Moneda 3 3 3 4" xfId="1736" xr:uid="{9F73AFAD-B920-4D83-8FAA-9951A8ED6F13}"/>
    <cellStyle name="Moneda 3 3 3 4 2" xfId="3797" xr:uid="{6D26B840-5798-4B67-BA0C-896C0F99DC4C}"/>
    <cellStyle name="Moneda 3 3 3 5" xfId="2767" xr:uid="{AB6397C1-74FE-4A64-88C1-00878D15EAD5}"/>
    <cellStyle name="Moneda 3 3 4" xfId="757" xr:uid="{57F1AC50-A94C-4CEC-AB46-5FD236306B12}"/>
    <cellStyle name="Moneda 3 3 4 2" xfId="1275" xr:uid="{348B358A-73DC-4054-9A84-678BE5663744}"/>
    <cellStyle name="Moneda 3 3 4 2 2" xfId="2305" xr:uid="{3A2709A1-8DBF-475F-A12D-1647FA594FDF}"/>
    <cellStyle name="Moneda 3 3 4 2 2 2" xfId="4366" xr:uid="{07D87AA8-289A-4DD2-BEAD-05DA6B6D5B3D}"/>
    <cellStyle name="Moneda 3 3 4 2 3" xfId="3336" xr:uid="{45B6FDCB-D482-42B3-9250-A3E99370C86E}"/>
    <cellStyle name="Moneda 3 3 4 3" xfId="1790" xr:uid="{977DA7EE-FDF9-43BD-9C3E-EF987AFD7CB5}"/>
    <cellStyle name="Moneda 3 3 4 3 2" xfId="3851" xr:uid="{3A59D4D8-293B-4030-B63C-76209694C20C}"/>
    <cellStyle name="Moneda 3 3 4 4" xfId="2821" xr:uid="{484F5378-34E1-40DA-8E85-D2FDA96E54F7}"/>
    <cellStyle name="Moneda 3 3 5" xfId="1099" xr:uid="{2D30909D-140D-4CC1-9539-4CB7DEE99822}"/>
    <cellStyle name="Moneda 3 3 5 2" xfId="2129" xr:uid="{C515ECA8-D541-4FD7-AEEE-4DEA8C845CAE}"/>
    <cellStyle name="Moneda 3 3 5 2 2" xfId="4190" xr:uid="{092711BF-84D9-415D-8B11-2732978D596B}"/>
    <cellStyle name="Moneda 3 3 5 3" xfId="3160" xr:uid="{5AEA9AE9-2D91-411F-8DCD-8B0C8DD6FC50}"/>
    <cellStyle name="Moneda 3 3 6" xfId="1614" xr:uid="{F7D462FF-CF4C-49EA-B863-ECA7A9AADA98}"/>
    <cellStyle name="Moneda 3 3 6 2" xfId="3675" xr:uid="{46F054F8-F445-4C98-AFF0-96E5DDB12415}"/>
    <cellStyle name="Moneda 3 3 7" xfId="2645" xr:uid="{745BA851-0DEA-447C-8BCF-C062DBDC1C77}"/>
    <cellStyle name="Moneda 3 4" xfId="602" xr:uid="{3A35A60F-F34C-43E4-953C-8B6134C198BA}"/>
    <cellStyle name="Moneda 3 4 2" xfId="787" xr:uid="{8B242C39-04F1-45E4-B0F5-FE9E66D5195E}"/>
    <cellStyle name="Moneda 3 4 2 2" xfId="1305" xr:uid="{3436193D-95AE-484B-AA7C-D6FCA6D2147D}"/>
    <cellStyle name="Moneda 3 4 2 2 2" xfId="2335" xr:uid="{DE9DD1EC-EEDD-4FA8-8BFA-E408E9D0A87A}"/>
    <cellStyle name="Moneda 3 4 2 2 2 2" xfId="4396" xr:uid="{A27A5866-0B38-4F54-BB9E-9CC27CF1324B}"/>
    <cellStyle name="Moneda 3 4 2 2 3" xfId="3366" xr:uid="{3C19560D-388D-4AF4-8A5A-4163FBCB7E49}"/>
    <cellStyle name="Moneda 3 4 2 3" xfId="1820" xr:uid="{0FFE154F-3A14-45B9-A679-AF8C3D3B93CE}"/>
    <cellStyle name="Moneda 3 4 2 3 2" xfId="3881" xr:uid="{96FAC118-DDEE-4EA7-876C-49CF684AAC62}"/>
    <cellStyle name="Moneda 3 4 2 4" xfId="2851" xr:uid="{0AEE74CB-FEEB-4DDA-ADFD-82C2A8283D1F}"/>
    <cellStyle name="Moneda 3 4 3" xfId="1129" xr:uid="{944AADE4-AE37-481D-9F3F-7272A5BF7745}"/>
    <cellStyle name="Moneda 3 4 3 2" xfId="2159" xr:uid="{23227F16-BF1C-4A7D-8285-D328D0FCA6DC}"/>
    <cellStyle name="Moneda 3 4 3 2 2" xfId="4220" xr:uid="{A3DA8EB7-B6EE-41B2-8A7B-3F871EF01D44}"/>
    <cellStyle name="Moneda 3 4 3 3" xfId="3190" xr:uid="{7A65B851-BBB2-43AB-B372-C547FAFFB2F5}"/>
    <cellStyle name="Moneda 3 4 4" xfId="1644" xr:uid="{EBAA6A53-EB84-441D-BAD4-7B28A0BFBF27}"/>
    <cellStyle name="Moneda 3 4 4 2" xfId="3705" xr:uid="{DE2013E7-BB3F-48F2-9616-E723C645ED8B}"/>
    <cellStyle name="Moneda 3 4 5" xfId="2675" xr:uid="{7A5E861A-C44A-4740-96CC-5B241D83520C}"/>
    <cellStyle name="Moneda 3 5" xfId="660" xr:uid="{0E6D2811-2BAB-443E-B693-B5766F425455}"/>
    <cellStyle name="Moneda 3 5 2" xfId="845" xr:uid="{693F35BF-CA43-4835-82E6-FFF512C890C3}"/>
    <cellStyle name="Moneda 3 5 2 2" xfId="1363" xr:uid="{86E0219E-46AE-43FD-8E7E-0864D1C6B88E}"/>
    <cellStyle name="Moneda 3 5 2 2 2" xfId="2393" xr:uid="{70A3DDED-E5B4-44E0-9B45-FA54D6AB4D94}"/>
    <cellStyle name="Moneda 3 5 2 2 2 2" xfId="4454" xr:uid="{BA5E1CCA-D86B-44EE-8FB8-971BB0333A22}"/>
    <cellStyle name="Moneda 3 5 2 2 3" xfId="3424" xr:uid="{6A6A79E4-57FA-4854-95C3-6D0F60E65A7F}"/>
    <cellStyle name="Moneda 3 5 2 3" xfId="1878" xr:uid="{87891CCA-9BC8-4AE9-A53B-69297EA3091D}"/>
    <cellStyle name="Moneda 3 5 2 3 2" xfId="3939" xr:uid="{3A3C12EF-45C4-4F10-9DCC-93DB19017E32}"/>
    <cellStyle name="Moneda 3 5 2 4" xfId="2909" xr:uid="{2F0E8A23-FCE1-42BB-93B7-9CD0FBD5BA7E}"/>
    <cellStyle name="Moneda 3 5 3" xfId="1187" xr:uid="{9E2119CE-8FA9-4BF1-A1FB-DFD7A1DD2C86}"/>
    <cellStyle name="Moneda 3 5 3 2" xfId="2217" xr:uid="{BEBC283D-2F50-4AEB-ACB4-2B7BE4D0D29F}"/>
    <cellStyle name="Moneda 3 5 3 2 2" xfId="4278" xr:uid="{9A525492-CB8A-469C-B72C-DE9D829C1A1F}"/>
    <cellStyle name="Moneda 3 5 3 3" xfId="3248" xr:uid="{8A9DC35B-C5B6-472B-8353-3D40931E97F2}"/>
    <cellStyle name="Moneda 3 5 4" xfId="1702" xr:uid="{5BF6895A-FCAB-46D3-BB7A-0BDDB72D4E4D}"/>
    <cellStyle name="Moneda 3 5 4 2" xfId="3763" xr:uid="{07E2E46B-4D7E-4CA5-BE7F-505540E7BADB}"/>
    <cellStyle name="Moneda 3 5 5" xfId="2733" xr:uid="{50E1B3C5-9DC4-4BA5-BF17-89469DEF92B5}"/>
    <cellStyle name="Moneda 3 6" xfId="728" xr:uid="{3790E2D9-A32F-456E-847D-5855C06BD26B}"/>
    <cellStyle name="Moneda 3 6 2" xfId="1246" xr:uid="{A2112E89-7B5F-4DCE-B812-0D33170460F8}"/>
    <cellStyle name="Moneda 3 6 2 2" xfId="2276" xr:uid="{C421095C-F865-4150-9B5C-6851A49C3804}"/>
    <cellStyle name="Moneda 3 6 2 2 2" xfId="4337" xr:uid="{B7E07748-72C6-4D52-A0A0-97A308BE6C79}"/>
    <cellStyle name="Moneda 3 6 2 3" xfId="3307" xr:uid="{459808CB-4AFC-46B6-B7AD-2DEBEC8AE94D}"/>
    <cellStyle name="Moneda 3 6 3" xfId="1761" xr:uid="{29528549-7747-46FA-8384-ACAB1216D918}"/>
    <cellStyle name="Moneda 3 6 3 2" xfId="3822" xr:uid="{E4D03019-536C-443B-8F15-8F96E8F77ED2}"/>
    <cellStyle name="Moneda 3 6 4" xfId="2792" xr:uid="{FB1C8EBF-3CEB-4A32-8283-A7D6F4604781}"/>
    <cellStyle name="Moneda 3 7" xfId="535" xr:uid="{C582AFD8-0464-4B8C-BE5D-99275874D2F1}"/>
    <cellStyle name="Moneda 3 7 2" xfId="1070" xr:uid="{7C422133-BBCA-4AC2-8448-382EDE8901BB}"/>
    <cellStyle name="Moneda 3 7 2 2" xfId="2100" xr:uid="{986BEA4F-4249-432C-9826-4C96D52F9B46}"/>
    <cellStyle name="Moneda 3 7 2 2 2" xfId="4161" xr:uid="{46583636-A629-45DC-AE43-2ABF3D1F5344}"/>
    <cellStyle name="Moneda 3 7 2 3" xfId="3131" xr:uid="{03D517CF-7755-4D16-9BBA-D35562FF2B72}"/>
    <cellStyle name="Moneda 3 7 3" xfId="1585" xr:uid="{A01AD324-8139-4929-BFF8-91C6AF816284}"/>
    <cellStyle name="Moneda 3 7 3 2" xfId="3646" xr:uid="{D3966732-6519-4B34-92E5-DB0D25EC8496}"/>
    <cellStyle name="Moneda 3 7 4" xfId="2616" xr:uid="{20B91957-6649-44B0-90A8-DA602DC74F9F}"/>
    <cellStyle name="Moneda 4" xfId="559" xr:uid="{3EF2CFEE-7C1F-4CD1-92B6-221F8A23FB37}"/>
    <cellStyle name="Moneda 5" xfId="683" xr:uid="{8AF561F5-331A-4285-A766-B30409B71CFC}"/>
    <cellStyle name="Moneda 5 2" xfId="867" xr:uid="{62B7368F-0E4C-4734-835F-083BE2E925FC}"/>
    <cellStyle name="Moneda 5 2 2" xfId="1385" xr:uid="{637347D1-D59A-44CE-8336-5D44E29F7606}"/>
    <cellStyle name="Moneda 5 2 2 2" xfId="2415" xr:uid="{FFA55689-0E9F-49B1-9F74-41ACFAE01974}"/>
    <cellStyle name="Moneda 5 2 2 2 2" xfId="4476" xr:uid="{636219D4-5F73-420B-8185-808EDCA5851A}"/>
    <cellStyle name="Moneda 5 2 2 3" xfId="3446" xr:uid="{71DE05E9-4BB2-47E1-9CF6-BCC39440F415}"/>
    <cellStyle name="Moneda 5 2 3" xfId="1900" xr:uid="{0C0CBBFE-7957-4A04-92E6-2756E9D744E2}"/>
    <cellStyle name="Moneda 5 2 3 2" xfId="3961" xr:uid="{B6678939-79AA-44CA-A351-8B82C668C36E}"/>
    <cellStyle name="Moneda 5 2 4" xfId="2931" xr:uid="{58F1D542-E67D-4EC7-9C71-CBF53853986A}"/>
    <cellStyle name="Moneda 5 3" xfId="1209" xr:uid="{36F01416-B9A7-4156-B013-5B60779E83B6}"/>
    <cellStyle name="Moneda 5 3 2" xfId="2239" xr:uid="{6B704DD4-B783-4655-9F00-06866DBA995F}"/>
    <cellStyle name="Moneda 5 3 2 2" xfId="4300" xr:uid="{C7F3F7A0-1FDD-4BDE-BCE7-E088F3DDEBF0}"/>
    <cellStyle name="Moneda 5 3 3" xfId="3270" xr:uid="{7F0E7CEF-DA09-431B-8AE8-528E520447D0}"/>
    <cellStyle name="Moneda 5 4" xfId="1724" xr:uid="{1A2F3520-97FF-4A10-8C66-710E087CD8BF}"/>
    <cellStyle name="Moneda 5 4 2" xfId="3785" xr:uid="{F80BDA62-03CC-4977-B56A-5AD8F8CAF9E2}"/>
    <cellStyle name="Moneda 5 5" xfId="2755" xr:uid="{1AC88FA8-4FB6-44FE-BB87-370E699D6225}"/>
    <cellStyle name="Moneda 6" xfId="687" xr:uid="{BA2DA5EA-CA61-4834-986A-55B86DD75E5A}"/>
    <cellStyle name="Moneda 6 2" xfId="871" xr:uid="{46A81110-8272-4CFA-9AD2-6CE85755D256}"/>
    <cellStyle name="Moneda 6 2 2" xfId="1389" xr:uid="{677CDC4A-63DF-4C9C-9E3F-A31EEAB51E32}"/>
    <cellStyle name="Moneda 6 2 2 2" xfId="2419" xr:uid="{2C3AE5E7-729E-45A9-9FE5-583414B9B4C4}"/>
    <cellStyle name="Moneda 6 2 2 2 2" xfId="4480" xr:uid="{13CCD1C1-7509-4DE6-84EA-B439A9A86FCA}"/>
    <cellStyle name="Moneda 6 2 2 3" xfId="3450" xr:uid="{9BE960E8-433E-4C34-9776-F47EE9E492A1}"/>
    <cellStyle name="Moneda 6 2 3" xfId="1904" xr:uid="{52843020-55E8-4803-B7AC-998B63A60949}"/>
    <cellStyle name="Moneda 6 2 3 2" xfId="3965" xr:uid="{EFA37C3A-F52F-4C0F-B03E-148EED5A7B1D}"/>
    <cellStyle name="Moneda 6 2 4" xfId="2935" xr:uid="{98C5B956-38E1-4635-AE8E-E6ADEDBB61A3}"/>
    <cellStyle name="Moneda 6 3" xfId="1213" xr:uid="{00A367EB-DDB1-4A60-B1D4-4C2FF8075494}"/>
    <cellStyle name="Moneda 6 3 2" xfId="2243" xr:uid="{D0EDAEDE-E59C-4B07-8177-E1C9056562F4}"/>
    <cellStyle name="Moneda 6 3 2 2" xfId="4304" xr:uid="{99D48A30-09A2-4E2E-A4E0-7B14DAAA627B}"/>
    <cellStyle name="Moneda 6 3 3" xfId="3274" xr:uid="{94BBB7D0-FF25-488D-8EF6-7FC2F043C309}"/>
    <cellStyle name="Moneda 6 4" xfId="1728" xr:uid="{B661017C-A4E0-419F-A2C0-B8F8D029D4B4}"/>
    <cellStyle name="Moneda 6 4 2" xfId="3789" xr:uid="{D17BF81D-68F5-4C03-BAD1-9510687478BA}"/>
    <cellStyle name="Moneda 6 5" xfId="2759" xr:uid="{23024666-4747-437E-A0C9-D64A494403A8}"/>
    <cellStyle name="Neutral" xfId="166" builtinId="28" customBuiltin="1"/>
    <cellStyle name="Neutral 2" xfId="167" xr:uid="{00000000-0005-0000-0000-00002B010000}"/>
    <cellStyle name="Neutral 3" xfId="168" xr:uid="{00000000-0005-0000-0000-00002C010000}"/>
    <cellStyle name="Neutral 4" xfId="169" xr:uid="{00000000-0005-0000-0000-00002D010000}"/>
    <cellStyle name="Neutral 5" xfId="260" xr:uid="{00000000-0005-0000-0000-00002E010000}"/>
    <cellStyle name="Normal" xfId="0" builtinId="0"/>
    <cellStyle name="Normal 10" xfId="413" xr:uid="{00000000-0005-0000-0000-000030010000}"/>
    <cellStyle name="Normal 10 2" xfId="512" xr:uid="{00000000-0005-0000-0000-000031010000}"/>
    <cellStyle name="Normal 10 2 2" xfId="524" xr:uid="{854A707F-E198-46C8-8B9B-E0A5C947D1CF}"/>
    <cellStyle name="Normal 10 2 3" xfId="1060" xr:uid="{0DBB7B5F-E6FC-4F37-9C37-0F98B520B8EF}"/>
    <cellStyle name="Normal 10 2 3 2" xfId="2091" xr:uid="{F5CF0CDB-DF8F-451D-8369-6466B3322857}"/>
    <cellStyle name="Normal 10 2 3 2 2" xfId="4152" xr:uid="{ECBBFA97-A8DD-4784-926A-892FF35644C8}"/>
    <cellStyle name="Normal 10 2 3 3" xfId="3122" xr:uid="{95BA4AE8-719D-4F54-A207-ED7AFF40CCFD}"/>
    <cellStyle name="Normal 10 2 4" xfId="1576" xr:uid="{C165BDE6-BDB7-42DF-9013-1F6BE135D3FF}"/>
    <cellStyle name="Normal 10 2 4 2" xfId="3637" xr:uid="{BE31E350-4A46-4179-922B-D4E45D1B6A4E}"/>
    <cellStyle name="Normal 10 2 5" xfId="2607" xr:uid="{1D7257F3-E11B-467B-8056-E2F9E54D050A}"/>
    <cellStyle name="Normal 10 3" xfId="523" xr:uid="{55609B1F-2353-4F94-BC85-1DC9CE7FB684}"/>
    <cellStyle name="Normal 10 4" xfId="962" xr:uid="{57879B37-AC46-473E-8DC4-45DECE82E56B}"/>
    <cellStyle name="Normal 10 4 2" xfId="1993" xr:uid="{202DE24F-8400-4E9C-8693-E022E5534156}"/>
    <cellStyle name="Normal 10 4 2 2" xfId="4054" xr:uid="{9B6628AB-F364-44AF-8E79-FE8C908C11B9}"/>
    <cellStyle name="Normal 10 4 3" xfId="3024" xr:uid="{25A77F0A-1025-4356-8941-6A540285EED9}"/>
    <cellStyle name="Normal 10 5" xfId="1478" xr:uid="{E663FBF8-4B74-4873-8AE1-B7137AEEA99C}"/>
    <cellStyle name="Normal 10 5 2" xfId="3539" xr:uid="{33F8547A-F15A-411E-9683-82F1D09D9EB6}"/>
    <cellStyle name="Normal 10 6" xfId="2509" xr:uid="{9F31EDA8-1F1A-4407-BAD4-5EA50F1A10C1}"/>
    <cellStyle name="Normal 11" xfId="415" xr:uid="{00000000-0005-0000-0000-000032010000}"/>
    <cellStyle name="Normal 11 2" xfId="558" xr:uid="{6AFF2B70-ADA4-468E-9278-813EB24F19AB}"/>
    <cellStyle name="Normal 11 2 2" xfId="591" xr:uid="{A3F79688-6FCD-4EE1-88E1-54521274FCC5}"/>
    <cellStyle name="Normal 11 2 2 2" xfId="650" xr:uid="{6DB1C6EA-F991-46C5-A028-8AD22473E045}"/>
    <cellStyle name="Normal 11 2 2 2 2" xfId="835" xr:uid="{3D55CDF2-2221-44FF-B520-E7EE79F85EFD}"/>
    <cellStyle name="Normal 11 2 2 2 2 2" xfId="1353" xr:uid="{5FF5888F-638F-4AB1-B329-3C4AA2C98C2C}"/>
    <cellStyle name="Normal 11 2 2 2 2 2 2" xfId="2383" xr:uid="{4B4DF1C5-DC9C-4269-9F78-58E17A2EECBC}"/>
    <cellStyle name="Normal 11 2 2 2 2 2 2 2" xfId="4444" xr:uid="{19797FDC-030B-486C-A9B0-D068585F6C17}"/>
    <cellStyle name="Normal 11 2 2 2 2 2 3" xfId="3414" xr:uid="{12DD153A-66B3-4515-8437-9E349212A2ED}"/>
    <cellStyle name="Normal 11 2 2 2 2 3" xfId="1868" xr:uid="{1E83622C-2ED2-4DBE-8D64-62F2C0802D77}"/>
    <cellStyle name="Normal 11 2 2 2 2 3 2" xfId="3929" xr:uid="{14D4FE30-6246-4311-B09E-9670B5EB49D0}"/>
    <cellStyle name="Normal 11 2 2 2 2 4" xfId="2899" xr:uid="{22F68F39-E785-4FAC-9100-41939E10B657}"/>
    <cellStyle name="Normal 11 2 2 2 3" xfId="1177" xr:uid="{82045D33-CBED-408A-82CA-B57FAD6936C5}"/>
    <cellStyle name="Normal 11 2 2 2 3 2" xfId="2207" xr:uid="{1949923B-1148-4ECD-A10D-9CDA9D6F4B67}"/>
    <cellStyle name="Normal 11 2 2 2 3 2 2" xfId="4268" xr:uid="{4C814515-E399-45D2-AE42-B9A4A06270B6}"/>
    <cellStyle name="Normal 11 2 2 2 3 3" xfId="3238" xr:uid="{0A0C1A7C-69D5-4E42-A216-DDBC828B154E}"/>
    <cellStyle name="Normal 11 2 2 2 4" xfId="1692" xr:uid="{8CE17D38-EF47-4C97-872C-0369548F9F2E}"/>
    <cellStyle name="Normal 11 2 2 2 4 2" xfId="3753" xr:uid="{E6C7C55D-CB29-455E-8A2A-80996B72DCF3}"/>
    <cellStyle name="Normal 11 2 2 2 5" xfId="2723" xr:uid="{69927000-B169-43D1-8017-21EAD8F87100}"/>
    <cellStyle name="Normal 11 2 2 3" xfId="714" xr:uid="{64AD5A0D-B468-40DF-AEB6-FD22D755DD59}"/>
    <cellStyle name="Normal 11 2 2 3 2" xfId="894" xr:uid="{91F4C82D-CB33-4CCF-990F-F5800599FA49}"/>
    <cellStyle name="Normal 11 2 2 3 2 2" xfId="1411" xr:uid="{64DD4AD0-C92B-46FE-988C-C9E4D7EC86FF}"/>
    <cellStyle name="Normal 11 2 2 3 2 2 2" xfId="2441" xr:uid="{7868E775-0190-4271-A632-F0F45B986F5E}"/>
    <cellStyle name="Normal 11 2 2 3 2 2 2 2" xfId="4502" xr:uid="{CE142FD7-E8A5-4A21-9C71-C1B28E8C8304}"/>
    <cellStyle name="Normal 11 2 2 3 2 2 3" xfId="3472" xr:uid="{889501DE-7E83-4572-AC3E-1AD4E4C38CA6}"/>
    <cellStyle name="Normal 11 2 2 3 2 3" xfId="1926" xr:uid="{C317E40C-2AD9-4384-B0EE-E4C887C36973}"/>
    <cellStyle name="Normal 11 2 2 3 2 3 2" xfId="3987" xr:uid="{E586C7B0-27EB-4DAC-82F0-C734CA9042A7}"/>
    <cellStyle name="Normal 11 2 2 3 2 4" xfId="2957" xr:uid="{ED797DE7-4E95-4B6F-A829-8C66C8DAB106}"/>
    <cellStyle name="Normal 11 2 2 3 3" xfId="1235" xr:uid="{F522960B-7A00-4B45-9C00-F77D159F2A36}"/>
    <cellStyle name="Normal 11 2 2 3 3 2" xfId="2265" xr:uid="{8938A891-73CB-40BF-9795-FD81DAA536E5}"/>
    <cellStyle name="Normal 11 2 2 3 3 2 2" xfId="4326" xr:uid="{89C477B1-2E61-4E09-B9D9-3DB5E7CBFC9F}"/>
    <cellStyle name="Normal 11 2 2 3 3 3" xfId="3296" xr:uid="{6AE2726A-A3DD-45ED-8C0B-93DF9F4D391F}"/>
    <cellStyle name="Normal 11 2 2 3 4" xfId="1750" xr:uid="{82690731-80D4-47B1-A5BC-66FDD40443AF}"/>
    <cellStyle name="Normal 11 2 2 3 4 2" xfId="3811" xr:uid="{91C272C8-89F2-445D-B072-1F9F9247B835}"/>
    <cellStyle name="Normal 11 2 2 3 5" xfId="2781" xr:uid="{100F3D8D-D834-4562-8045-F204A4298E02}"/>
    <cellStyle name="Normal 11 2 2 4" xfId="776" xr:uid="{B98C7094-1949-49C9-AB08-BA22DCA4212D}"/>
    <cellStyle name="Normal 11 2 2 4 2" xfId="1294" xr:uid="{3DBA3F87-44F7-4D7F-A508-ED231506950A}"/>
    <cellStyle name="Normal 11 2 2 4 2 2" xfId="2324" xr:uid="{EA2FCFEC-3D1B-4C37-9034-384D73DD7A70}"/>
    <cellStyle name="Normal 11 2 2 4 2 2 2" xfId="4385" xr:uid="{FDA167DC-4F56-478E-9995-4116F7B4D607}"/>
    <cellStyle name="Normal 11 2 2 4 2 3" xfId="3355" xr:uid="{F3E36927-AE4D-4FA0-9CD2-C13C845F6478}"/>
    <cellStyle name="Normal 11 2 2 4 3" xfId="1809" xr:uid="{12B68D83-ACB9-4CDD-BFD9-C7295AC6996A}"/>
    <cellStyle name="Normal 11 2 2 4 3 2" xfId="3870" xr:uid="{0F740789-9664-41C5-AAEA-0CE64AEF446E}"/>
    <cellStyle name="Normal 11 2 2 4 4" xfId="2840" xr:uid="{979461FF-781B-4FFA-A46D-109A9715997E}"/>
    <cellStyle name="Normal 11 2 2 5" xfId="1118" xr:uid="{DD16497D-EDAB-4C8F-B712-2838FC18E87E}"/>
    <cellStyle name="Normal 11 2 2 5 2" xfId="2148" xr:uid="{12BE8C2E-5055-440F-9F2A-BCE6F6B0D1F2}"/>
    <cellStyle name="Normal 11 2 2 5 2 2" xfId="4209" xr:uid="{4A474B6E-DE6A-419D-A980-0E26A9FD067C}"/>
    <cellStyle name="Normal 11 2 2 5 3" xfId="3179" xr:uid="{1FB15789-7DDE-4F78-9417-51D56002D8E2}"/>
    <cellStyle name="Normal 11 2 2 6" xfId="1633" xr:uid="{761ED8F7-EB5C-4932-9867-2D252E7A14A4}"/>
    <cellStyle name="Normal 11 2 2 6 2" xfId="3694" xr:uid="{E9989D5B-BF88-456A-BE41-912284F03918}"/>
    <cellStyle name="Normal 11 2 2 7" xfId="2664" xr:uid="{2C5B0C3A-22A3-41FC-84F6-F46C5601417B}"/>
    <cellStyle name="Normal 11 2 3" xfId="621" xr:uid="{2446E922-085C-46C0-A9C1-6FBA8A784485}"/>
    <cellStyle name="Normal 11 2 3 2" xfId="806" xr:uid="{CF30E626-1F3B-45B5-A338-64D88C56A338}"/>
    <cellStyle name="Normal 11 2 3 2 2" xfId="1324" xr:uid="{EEF7B5BE-5202-4917-A0F3-8C6D69EEC6BB}"/>
    <cellStyle name="Normal 11 2 3 2 2 2" xfId="2354" xr:uid="{69FCB2DB-1C06-44F3-BAD0-9ECB2C9A55A9}"/>
    <cellStyle name="Normal 11 2 3 2 2 2 2" xfId="4415" xr:uid="{1F97D973-E10F-45C5-A3E9-A7D16EC82DB1}"/>
    <cellStyle name="Normal 11 2 3 2 2 3" xfId="3385" xr:uid="{AEB1949A-D2DE-44CB-A6C0-0C903DF3F1E7}"/>
    <cellStyle name="Normal 11 2 3 2 3" xfId="1839" xr:uid="{4952F16C-212F-4B64-9CD5-1832AAD24160}"/>
    <cellStyle name="Normal 11 2 3 2 3 2" xfId="3900" xr:uid="{00A8B816-3B5D-4244-9157-A84362F3DA75}"/>
    <cellStyle name="Normal 11 2 3 2 4" xfId="2870" xr:uid="{9059FB4E-34E5-41EF-9C23-A9219BE19874}"/>
    <cellStyle name="Normal 11 2 3 3" xfId="1148" xr:uid="{B8C36FDE-68A9-4902-9D00-C078535B0112}"/>
    <cellStyle name="Normal 11 2 3 3 2" xfId="2178" xr:uid="{B7BCC011-5F04-4342-9106-0A7DEB26C1C6}"/>
    <cellStyle name="Normal 11 2 3 3 2 2" xfId="4239" xr:uid="{09A6A12A-23F7-40F8-81D6-1E6336B286D1}"/>
    <cellStyle name="Normal 11 2 3 3 3" xfId="3209" xr:uid="{641081EE-855F-47D3-9766-D85D28199F57}"/>
    <cellStyle name="Normal 11 2 3 4" xfId="1663" xr:uid="{CE52E391-ADF5-4D28-9CED-F639FD34E279}"/>
    <cellStyle name="Normal 11 2 3 4 2" xfId="3724" xr:uid="{09BF9306-EF14-4D8E-89AA-ECED8D28E4E8}"/>
    <cellStyle name="Normal 11 2 3 5" xfId="2694" xr:uid="{A9F89D8F-1037-4310-ABAA-D07DEE46979B}"/>
    <cellStyle name="Normal 11 2 4" xfId="679" xr:uid="{9C86CCFB-08DF-4C04-AEE4-122130C1361C}"/>
    <cellStyle name="Normal 11 2 4 2" xfId="864" xr:uid="{3C4F7BAA-163F-40B8-9674-FCCED7AC1A9A}"/>
    <cellStyle name="Normal 11 2 4 2 2" xfId="1382" xr:uid="{33F90EEE-67CF-4C91-9CAE-CCEADA8CCFCE}"/>
    <cellStyle name="Normal 11 2 4 2 2 2" xfId="2412" xr:uid="{4A306371-B1AC-49E4-AEED-0B8EC4E4E177}"/>
    <cellStyle name="Normal 11 2 4 2 2 2 2" xfId="4473" xr:uid="{ED8BC841-9DED-4639-962F-EDAD6E3C5CF4}"/>
    <cellStyle name="Normal 11 2 4 2 2 3" xfId="3443" xr:uid="{BCC90C6F-EE1C-462A-9647-FC1D16A4AFCF}"/>
    <cellStyle name="Normal 11 2 4 2 3" xfId="1897" xr:uid="{B9DCA900-E50D-4A7C-B610-D127A6341C09}"/>
    <cellStyle name="Normal 11 2 4 2 3 2" xfId="3958" xr:uid="{96A3FF31-6F2C-4F2A-A8FB-14FA29C3311C}"/>
    <cellStyle name="Normal 11 2 4 2 4" xfId="2928" xr:uid="{648AF09C-F69D-496C-AE4F-65FA9DF1AB0C}"/>
    <cellStyle name="Normal 11 2 4 3" xfId="1206" xr:uid="{B90E2716-851F-4576-87D6-DED2ACD9AE5F}"/>
    <cellStyle name="Normal 11 2 4 3 2" xfId="2236" xr:uid="{9847FB27-44B4-484F-92EB-D5659E42F44F}"/>
    <cellStyle name="Normal 11 2 4 3 2 2" xfId="4297" xr:uid="{216D5F68-936E-4553-813B-B60ADBA9ADAC}"/>
    <cellStyle name="Normal 11 2 4 3 3" xfId="3267" xr:uid="{980B3317-ECE5-449E-AD6A-42F82DB070E7}"/>
    <cellStyle name="Normal 11 2 4 4" xfId="1721" xr:uid="{05441334-F832-47B2-A560-BD52151908F4}"/>
    <cellStyle name="Normal 11 2 4 4 2" xfId="3782" xr:uid="{3140F24F-5799-47C7-9CE8-C32016C26470}"/>
    <cellStyle name="Normal 11 2 4 5" xfId="2752" xr:uid="{0AEB4775-20FB-4C60-916B-606E383FACE7}"/>
    <cellStyle name="Normal 11 2 5" xfId="747" xr:uid="{CF5741DC-8BE5-417D-A3D7-887ADAF8FA28}"/>
    <cellStyle name="Normal 11 2 5 2" xfId="1265" xr:uid="{84CA985F-98F8-41D3-8F46-A2C95CB81BC0}"/>
    <cellStyle name="Normal 11 2 5 2 2" xfId="2295" xr:uid="{40DFA2CE-2533-42F7-960E-FBC0FE5E7040}"/>
    <cellStyle name="Normal 11 2 5 2 2 2" xfId="4356" xr:uid="{8EBBDEFB-E469-479D-888E-4DF409985FBC}"/>
    <cellStyle name="Normal 11 2 5 2 3" xfId="3326" xr:uid="{46E638F0-47A3-46D0-B59B-F5AAE58BBEE6}"/>
    <cellStyle name="Normal 11 2 5 3" xfId="1780" xr:uid="{E1CA2EBB-DE7E-422A-97DD-A578BF9960C1}"/>
    <cellStyle name="Normal 11 2 5 3 2" xfId="3841" xr:uid="{B660518E-3FC9-4B31-B6A2-C616F2518108}"/>
    <cellStyle name="Normal 11 2 5 4" xfId="2811" xr:uid="{897C0024-CF1B-4C44-9F8B-D86DEE313329}"/>
    <cellStyle name="Normal 11 2 6" xfId="1089" xr:uid="{629E8FA5-88AF-4090-B98E-AEE70547020A}"/>
    <cellStyle name="Normal 11 2 6 2" xfId="2119" xr:uid="{D2049E8B-2B44-409E-892B-665D5C8E2665}"/>
    <cellStyle name="Normal 11 2 6 2 2" xfId="4180" xr:uid="{7B4065D5-919F-4C66-B27E-D2302141DFD9}"/>
    <cellStyle name="Normal 11 2 6 3" xfId="3150" xr:uid="{A3BF60AB-5B0A-467A-AAAD-319B8565F7A2}"/>
    <cellStyle name="Normal 11 2 7" xfId="1604" xr:uid="{D83C9B88-AA80-4E70-9781-AD6B80D6BBFC}"/>
    <cellStyle name="Normal 11 2 7 2" xfId="3665" xr:uid="{EBDCC1A2-7F97-4E69-9211-5CEB478378D0}"/>
    <cellStyle name="Normal 11 2 8" xfId="2635" xr:uid="{C07AED8D-97A8-425F-83F2-131B14EC62E3}"/>
    <cellStyle name="Normal 11 3" xfId="575" xr:uid="{5D867BF9-2CA1-4302-8EC8-497DDA18A178}"/>
    <cellStyle name="Normal 11 3 2" xfId="634" xr:uid="{AED486FE-1DAA-4F57-8392-5CDCCCA40D6D}"/>
    <cellStyle name="Normal 11 3 2 2" xfId="819" xr:uid="{C9FCEFDE-1D10-43E9-B371-A7500B3A636A}"/>
    <cellStyle name="Normal 11 3 2 2 2" xfId="1337" xr:uid="{90B10AAC-F0E8-47C4-9A5C-AFCDA2A67E38}"/>
    <cellStyle name="Normal 11 3 2 2 2 2" xfId="2367" xr:uid="{2E515670-7C68-4A89-89BD-ABC821CB1902}"/>
    <cellStyle name="Normal 11 3 2 2 2 2 2" xfId="4428" xr:uid="{2F482EFB-C896-4B85-92EE-63283DFE63B9}"/>
    <cellStyle name="Normal 11 3 2 2 2 3" xfId="3398" xr:uid="{B768FAB4-42BF-4BA5-8C94-148ABAA25EA5}"/>
    <cellStyle name="Normal 11 3 2 2 3" xfId="1852" xr:uid="{60458BC5-AC5A-4DE9-8279-B0E796C70D48}"/>
    <cellStyle name="Normal 11 3 2 2 3 2" xfId="3913" xr:uid="{4623EA5B-924E-4CE2-AE0C-C1F560E83E15}"/>
    <cellStyle name="Normal 11 3 2 2 4" xfId="2883" xr:uid="{D0027CF8-4275-4844-8C51-473FCE7D2B39}"/>
    <cellStyle name="Normal 11 3 2 3" xfId="1161" xr:uid="{6FB69225-6D72-4850-A75B-1599C3D28DBD}"/>
    <cellStyle name="Normal 11 3 2 3 2" xfId="2191" xr:uid="{18DFCD13-12C5-4D3F-BD1B-B297D8EEBA1D}"/>
    <cellStyle name="Normal 11 3 2 3 2 2" xfId="4252" xr:uid="{889B7BEE-33E2-4974-BF9C-88CA8DFC5058}"/>
    <cellStyle name="Normal 11 3 2 3 3" xfId="3222" xr:uid="{F76805F9-A843-457E-94B5-439D515C54E4}"/>
    <cellStyle name="Normal 11 3 2 4" xfId="1676" xr:uid="{6DF01E05-0BFA-4269-8666-7965629C747A}"/>
    <cellStyle name="Normal 11 3 2 4 2" xfId="3737" xr:uid="{792BBEC8-A918-4378-B981-FBBB771ABAF5}"/>
    <cellStyle name="Normal 11 3 2 5" xfId="2707" xr:uid="{204F4A2B-3B99-4286-B0E2-404D67B9C931}"/>
    <cellStyle name="Normal 11 3 3" xfId="703" xr:uid="{E41D240A-3B3E-4FA8-816D-5F2DF413D6A5}"/>
    <cellStyle name="Normal 11 3 3 2" xfId="883" xr:uid="{E6557CBE-F794-4F0C-AE86-F42434E091EF}"/>
    <cellStyle name="Normal 11 3 3 2 2" xfId="1400" xr:uid="{29EC9DEE-20B2-438E-A21E-BC6946E59A70}"/>
    <cellStyle name="Normal 11 3 3 2 2 2" xfId="2430" xr:uid="{0CB81569-6D4C-4AAE-9C1F-00D52FABF2ED}"/>
    <cellStyle name="Normal 11 3 3 2 2 2 2" xfId="4491" xr:uid="{DA54EAC5-C8A4-42E5-A484-5FDD8DA666E1}"/>
    <cellStyle name="Normal 11 3 3 2 2 3" xfId="3461" xr:uid="{C98AADF2-C487-44CE-897C-8A81103DDA2B}"/>
    <cellStyle name="Normal 11 3 3 2 3" xfId="1915" xr:uid="{A5B70008-57A8-45D6-A702-465DE9CC871A}"/>
    <cellStyle name="Normal 11 3 3 2 3 2" xfId="3976" xr:uid="{E0BF41D7-31F5-4F26-BF24-DFB0CB20E75A}"/>
    <cellStyle name="Normal 11 3 3 2 4" xfId="2946" xr:uid="{E2948E91-5A42-4CF8-9B99-2C3AE7886199}"/>
    <cellStyle name="Normal 11 3 3 3" xfId="1224" xr:uid="{29348415-40D7-41CB-A74B-DB2B4041C697}"/>
    <cellStyle name="Normal 11 3 3 3 2" xfId="2254" xr:uid="{C86E2BCA-D80B-4121-9802-2F8452E9FDF4}"/>
    <cellStyle name="Normal 11 3 3 3 2 2" xfId="4315" xr:uid="{AF4B3B2A-1F9C-4AB4-B105-E603350DD0AE}"/>
    <cellStyle name="Normal 11 3 3 3 3" xfId="3285" xr:uid="{EDDB1322-2BED-44FE-9048-38066CE551CC}"/>
    <cellStyle name="Normal 11 3 3 4" xfId="1739" xr:uid="{53AF7B14-C0C6-406E-BA59-1570DCC058C5}"/>
    <cellStyle name="Normal 11 3 3 4 2" xfId="3800" xr:uid="{9B7A7721-EC86-478A-ADE7-6D23F54F68EA}"/>
    <cellStyle name="Normal 11 3 3 5" xfId="2770" xr:uid="{24738334-CDB5-41D9-8E8C-390ADE1D66C0}"/>
    <cellStyle name="Normal 11 3 4" xfId="760" xr:uid="{22FA4B55-89C9-4E66-B13F-DB8B6D31DC80}"/>
    <cellStyle name="Normal 11 3 4 2" xfId="1278" xr:uid="{00681DAC-5352-4F17-9D84-339194793D07}"/>
    <cellStyle name="Normal 11 3 4 2 2" xfId="2308" xr:uid="{38D80484-E5FC-4530-90D0-1C460D95990B}"/>
    <cellStyle name="Normal 11 3 4 2 2 2" xfId="4369" xr:uid="{508A26CE-5B35-4BB8-8641-F9EF44515141}"/>
    <cellStyle name="Normal 11 3 4 2 3" xfId="3339" xr:uid="{CF0AFD29-6A4A-4057-8184-C004D299FEE0}"/>
    <cellStyle name="Normal 11 3 4 3" xfId="1793" xr:uid="{D5BDFA6F-F6EC-4014-A7D6-DAE46C64AAFA}"/>
    <cellStyle name="Normal 11 3 4 3 2" xfId="3854" xr:uid="{4D1C7CF0-31BE-488F-BE87-7A360EEF8CC6}"/>
    <cellStyle name="Normal 11 3 4 4" xfId="2824" xr:uid="{B607A945-4B4E-4A93-8FC7-EDAD77F39B20}"/>
    <cellStyle name="Normal 11 3 5" xfId="1102" xr:uid="{914971E5-9888-4CAE-A4DE-E86F39CEE60F}"/>
    <cellStyle name="Normal 11 3 5 2" xfId="2132" xr:uid="{F7C4E70D-2C0C-4300-84C3-887253CA9D34}"/>
    <cellStyle name="Normal 11 3 5 2 2" xfId="4193" xr:uid="{0CB92E19-6A01-45F6-9EF0-126C9275BAD4}"/>
    <cellStyle name="Normal 11 3 5 3" xfId="3163" xr:uid="{586BF918-5220-456C-81D2-CFBB01231894}"/>
    <cellStyle name="Normal 11 3 6" xfId="1617" xr:uid="{5B34CA57-37F5-49A1-A4CF-34927246B51C}"/>
    <cellStyle name="Normal 11 3 6 2" xfId="3678" xr:uid="{4422C842-CDC3-48BD-90ED-E8290089F20E}"/>
    <cellStyle name="Normal 11 3 7" xfId="2648" xr:uid="{AE8D467A-B557-402D-913A-2F0884B72D88}"/>
    <cellStyle name="Normal 11 4" xfId="605" xr:uid="{9EA46C89-D986-4C8F-8E0F-F20424744078}"/>
    <cellStyle name="Normal 11 4 2" xfId="790" xr:uid="{08921496-CA58-4A4F-8022-AA667521CFE4}"/>
    <cellStyle name="Normal 11 4 2 2" xfId="1308" xr:uid="{199C8A80-250E-4BDA-B25E-64A0F632CBAE}"/>
    <cellStyle name="Normal 11 4 2 2 2" xfId="2338" xr:uid="{24863390-4708-4358-A7B3-2A6929EA6663}"/>
    <cellStyle name="Normal 11 4 2 2 2 2" xfId="4399" xr:uid="{8F18341F-E449-4F32-A001-B6FB722F8169}"/>
    <cellStyle name="Normal 11 4 2 2 3" xfId="3369" xr:uid="{6878B271-BC18-46AA-B9BF-25BC9B858D56}"/>
    <cellStyle name="Normal 11 4 2 3" xfId="1823" xr:uid="{1907FC92-7608-47EE-B070-A356DCAA2781}"/>
    <cellStyle name="Normal 11 4 2 3 2" xfId="3884" xr:uid="{4F475994-0EE3-4AF3-8584-C7CFDAF21564}"/>
    <cellStyle name="Normal 11 4 2 4" xfId="2854" xr:uid="{4F90CA0C-4BE2-46DE-B743-DCF6936622B6}"/>
    <cellStyle name="Normal 11 4 3" xfId="1132" xr:uid="{C6A41C8B-FBB3-4633-90B6-C22C5D9A32C1}"/>
    <cellStyle name="Normal 11 4 3 2" xfId="2162" xr:uid="{E11FD930-DC53-43D2-8BA4-C49FDCD53E56}"/>
    <cellStyle name="Normal 11 4 3 2 2" xfId="4223" xr:uid="{4B02E0E2-5F63-4946-97E5-260DCC4C1D20}"/>
    <cellStyle name="Normal 11 4 3 3" xfId="3193" xr:uid="{B6A1E6EC-7112-4B2C-8D41-88094E51B2B4}"/>
    <cellStyle name="Normal 11 4 4" xfId="1647" xr:uid="{F4830762-DE0C-4B19-8E8D-4354F7D84B07}"/>
    <cellStyle name="Normal 11 4 4 2" xfId="3708" xr:uid="{AE5D2349-7F81-46D1-B841-EC01BF342170}"/>
    <cellStyle name="Normal 11 4 5" xfId="2678" xr:uid="{0A22CF61-48CA-4579-928D-A1189D63C4F9}"/>
    <cellStyle name="Normal 11 5" xfId="663" xr:uid="{B4E175A1-819C-49EA-A588-5EBC1B7EF82F}"/>
    <cellStyle name="Normal 11 5 2" xfId="848" xr:uid="{D520E036-C92F-46D9-B43A-2BA6F9DB8F9B}"/>
    <cellStyle name="Normal 11 5 2 2" xfId="1366" xr:uid="{F866A408-B4EB-4DCB-BAF1-6C673C6CE775}"/>
    <cellStyle name="Normal 11 5 2 2 2" xfId="2396" xr:uid="{E0933EB4-91E4-4194-B140-E64FC8B856F4}"/>
    <cellStyle name="Normal 11 5 2 2 2 2" xfId="4457" xr:uid="{240CFFF9-91D7-4896-8584-BB65DF76E25E}"/>
    <cellStyle name="Normal 11 5 2 2 3" xfId="3427" xr:uid="{F0182B0D-38A1-46FC-B185-6774DC986647}"/>
    <cellStyle name="Normal 11 5 2 3" xfId="1881" xr:uid="{54FE7159-FD16-4792-8A87-A96C40671E4F}"/>
    <cellStyle name="Normal 11 5 2 3 2" xfId="3942" xr:uid="{7BB99676-CE9B-4276-97A6-D2E89DF6E798}"/>
    <cellStyle name="Normal 11 5 2 4" xfId="2912" xr:uid="{0765D0A1-18DF-4DD3-A8D2-4E06C4237257}"/>
    <cellStyle name="Normal 11 5 3" xfId="1190" xr:uid="{53295484-2951-42EF-86F9-A9C1549B0C2D}"/>
    <cellStyle name="Normal 11 5 3 2" xfId="2220" xr:uid="{593EDBBF-3E3D-4A85-8811-DC710DB80029}"/>
    <cellStyle name="Normal 11 5 3 2 2" xfId="4281" xr:uid="{94916D45-D7C4-46D1-836C-D6FCAB6D42B6}"/>
    <cellStyle name="Normal 11 5 3 3" xfId="3251" xr:uid="{53D2A4A5-9125-4234-A341-0D646C979EF4}"/>
    <cellStyle name="Normal 11 5 4" xfId="1705" xr:uid="{A9B2434F-DE10-4D92-B24C-39919BB17386}"/>
    <cellStyle name="Normal 11 5 4 2" xfId="3766" xr:uid="{A4948DDA-6FA2-4779-B57F-219A8A4B75B5}"/>
    <cellStyle name="Normal 11 5 5" xfId="2736" xr:uid="{3077AFD4-81E8-4C24-8660-F63F997BD017}"/>
    <cellStyle name="Normal 11 6" xfId="731" xr:uid="{4665343A-9FAB-4708-B6B3-C4557E1E1672}"/>
    <cellStyle name="Normal 11 6 2" xfId="1249" xr:uid="{EF1B7A7F-ED0C-4B33-B391-C6ED8508E1FA}"/>
    <cellStyle name="Normal 11 6 2 2" xfId="2279" xr:uid="{EF11EA79-0E4F-439E-9AF1-B00ECB6A2968}"/>
    <cellStyle name="Normal 11 6 2 2 2" xfId="4340" xr:uid="{EFF0D59D-58EC-4532-B2EA-7095D2E41DDF}"/>
    <cellStyle name="Normal 11 6 2 3" xfId="3310" xr:uid="{1C791FEF-C052-4058-894D-2E287F9BEFA7}"/>
    <cellStyle name="Normal 11 6 3" xfId="1764" xr:uid="{9070BDE0-2E53-43C0-832C-225CDB836512}"/>
    <cellStyle name="Normal 11 6 3 2" xfId="3825" xr:uid="{10A62355-E5C2-4894-93A2-9CCC5321503D}"/>
    <cellStyle name="Normal 11 6 4" xfId="2795" xr:uid="{30E4D059-387C-4FA7-9F49-4D2C1A57A48C}"/>
    <cellStyle name="Normal 11 7" xfId="538" xr:uid="{C406F225-1E6C-4E0A-8E0F-698C413D6BC8}"/>
    <cellStyle name="Normal 11 7 2" xfId="1073" xr:uid="{EF09CE93-CDC5-479C-A603-3C2AD19F93CF}"/>
    <cellStyle name="Normal 11 7 2 2" xfId="2103" xr:uid="{B0CE70B2-6A39-471E-BC78-605483394C8D}"/>
    <cellStyle name="Normal 11 7 2 2 2" xfId="4164" xr:uid="{676A72CE-8F34-4354-9AF1-B3E414602205}"/>
    <cellStyle name="Normal 11 7 2 3" xfId="3134" xr:uid="{449A363D-B89C-4F43-8E97-73AA776F576D}"/>
    <cellStyle name="Normal 11 7 3" xfId="1588" xr:uid="{0BADD963-F061-4802-9523-691C9A0567C6}"/>
    <cellStyle name="Normal 11 7 3 2" xfId="3649" xr:uid="{A466B854-D86B-4970-A181-3D22610EFAA7}"/>
    <cellStyle name="Normal 11 7 4" xfId="2619" xr:uid="{24E5767D-BF2D-452E-9499-6C2CD91FA406}"/>
    <cellStyle name="Normal 12" xfId="681" xr:uid="{FE05BCBA-9E68-4747-B710-86FF03843F4C}"/>
    <cellStyle name="Normal 12 2" xfId="866" xr:uid="{91FB1DBD-15D9-49A3-A79F-0664867ABB72}"/>
    <cellStyle name="Normal 12 2 2" xfId="1384" xr:uid="{8687522A-145A-4FAA-AEB1-FDDDF298E9E8}"/>
    <cellStyle name="Normal 12 2 2 2" xfId="2414" xr:uid="{6C638D65-EF1A-4BCD-9BFE-348A294B443B}"/>
    <cellStyle name="Normal 12 2 2 2 2" xfId="4475" xr:uid="{ACBA6E5D-A619-440E-AA35-EE5D72C79E3B}"/>
    <cellStyle name="Normal 12 2 2 3" xfId="3445" xr:uid="{59F9A55C-C881-4954-982F-C39A6DF48D78}"/>
    <cellStyle name="Normal 12 2 3" xfId="1899" xr:uid="{F4C56506-CDBD-48DE-AAC0-81E231B19E03}"/>
    <cellStyle name="Normal 12 2 3 2" xfId="3960" xr:uid="{7EBC01FA-0B08-4EDC-9491-D0926B0CFE01}"/>
    <cellStyle name="Normal 12 2 4" xfId="2930" xr:uid="{73119A81-267A-445D-B7F6-0D3D0BDBA15C}"/>
    <cellStyle name="Normal 12 3" xfId="1208" xr:uid="{54402FE1-3E41-480B-9228-7FBB6BA7A67F}"/>
    <cellStyle name="Normal 12 3 2" xfId="2238" xr:uid="{88154DAA-711E-40A1-8DCB-3563BF02A4BC}"/>
    <cellStyle name="Normal 12 3 2 2" xfId="4299" xr:uid="{4049CD10-4B09-4C78-8E45-A538108E1E2F}"/>
    <cellStyle name="Normal 12 3 3" xfId="3269" xr:uid="{FD14DD8D-E6E6-4878-881A-88A8FBF16199}"/>
    <cellStyle name="Normal 12 4" xfId="1723" xr:uid="{11ABDD64-519C-4004-81E7-15A57BDB7F9C}"/>
    <cellStyle name="Normal 12 4 2" xfId="3784" xr:uid="{80FE024A-622F-45FF-8490-017D7114117E}"/>
    <cellStyle name="Normal 12 5" xfId="2754" xr:uid="{799D380F-F250-4343-A961-D6258E540215}"/>
    <cellStyle name="Normal 13" xfId="717" xr:uid="{C92D33BF-3BAF-424D-9295-6FDD6449AEE2}"/>
    <cellStyle name="Normal 13 2" xfId="895" xr:uid="{788C42BD-D7E6-4797-A8E6-79965DEF454C}"/>
    <cellStyle name="Normal 13 2 2" xfId="1412" xr:uid="{7A25DF98-F84C-4928-B349-9A651B855E67}"/>
    <cellStyle name="Normal 13 2 2 2" xfId="2442" xr:uid="{25CEB55E-9A40-432E-B12D-2187839DD408}"/>
    <cellStyle name="Normal 13 2 2 2 2" xfId="4503" xr:uid="{3774208E-D43E-4733-928A-981C06F025B2}"/>
    <cellStyle name="Normal 13 2 2 3" xfId="3473" xr:uid="{724664FD-F38D-4D4E-8D46-0A842C6DC516}"/>
    <cellStyle name="Normal 13 2 3" xfId="1927" xr:uid="{0EF81EBE-14C3-4672-B875-4FAF5DE98453}"/>
    <cellStyle name="Normal 13 2 3 2" xfId="3988" xr:uid="{C4F00410-715D-4700-AD52-70BEA23BC9E3}"/>
    <cellStyle name="Normal 13 2 4" xfId="2958" xr:uid="{C38C9968-9888-465D-9A63-D454C7E475AA}"/>
    <cellStyle name="Normal 13 3" xfId="1236" xr:uid="{80C8BCA3-E9FE-4833-8E14-7F37B6BBDAEA}"/>
    <cellStyle name="Normal 13 3 2" xfId="2266" xr:uid="{1672E225-86A0-49D5-9266-1F029FF129E4}"/>
    <cellStyle name="Normal 13 3 2 2" xfId="4327" xr:uid="{8215D0D9-FD87-4DFA-90AA-CAA1BCF12A46}"/>
    <cellStyle name="Normal 13 3 3" xfId="3297" xr:uid="{34CA52A6-A928-4CC2-8DA5-F88DAAAA32B0}"/>
    <cellStyle name="Normal 13 4" xfId="1751" xr:uid="{7D1DEB67-DDF4-446A-8BEA-B77D7ECADA67}"/>
    <cellStyle name="Normal 13 4 2" xfId="3812" xr:uid="{8DECF684-1663-4E5A-8ED7-71FBD9414693}"/>
    <cellStyle name="Normal 13 5" xfId="2782" xr:uid="{930C66D4-A8A7-4305-8792-C1026AE02930}"/>
    <cellStyle name="Normal 14" xfId="515" xr:uid="{6AFF2690-FDAA-44FF-9834-7F1B7EABF36D}"/>
    <cellStyle name="Normal 14 2" xfId="1062" xr:uid="{4F32F087-F6EE-497B-9321-D37040601049}"/>
    <cellStyle name="Normal 2" xfId="170" xr:uid="{00000000-0005-0000-0000-000033010000}"/>
    <cellStyle name="Normal 2 10" xfId="682" xr:uid="{3F5825DD-0ECD-4A08-8EB1-34167E59EB0D}"/>
    <cellStyle name="Normal 2 2" xfId="171" xr:uid="{00000000-0005-0000-0000-000034010000}"/>
    <cellStyle name="Normal 2 2 2" xfId="322" xr:uid="{00000000-0005-0000-0000-000035010000}"/>
    <cellStyle name="Normal 2 3" xfId="289" xr:uid="{00000000-0005-0000-0000-000036010000}"/>
    <cellStyle name="Normal 2 3 2" xfId="323" xr:uid="{00000000-0005-0000-0000-000037010000}"/>
    <cellStyle name="Normal 2 4" xfId="321" xr:uid="{00000000-0005-0000-0000-000038010000}"/>
    <cellStyle name="Normal 2 4 2" xfId="542" xr:uid="{7C704971-AE56-47BE-BCDA-947874AF03E6}"/>
    <cellStyle name="Normal 3" xfId="227" xr:uid="{00000000-0005-0000-0000-000039010000}"/>
    <cellStyle name="Normal 3 2" xfId="172" xr:uid="{00000000-0005-0000-0000-00003A010000}"/>
    <cellStyle name="Normal 3 2 2" xfId="344" xr:uid="{00000000-0005-0000-0000-00003B010000}"/>
    <cellStyle name="Normal 3 2 3" xfId="525" xr:uid="{84992E22-8207-4804-946F-E32E4EF1232E}"/>
    <cellStyle name="Normal 3 3" xfId="290" xr:uid="{00000000-0005-0000-0000-00003C010000}"/>
    <cellStyle name="Normal 3 3 2" xfId="342" xr:uid="{00000000-0005-0000-0000-00003D010000}"/>
    <cellStyle name="Normal 3 3 2 2" xfId="636" xr:uid="{BB831496-EB5E-4222-8C1D-8A6AEC41D880}"/>
    <cellStyle name="Normal 3 3 2 2 2" xfId="821" xr:uid="{677C5D0E-858E-419F-8D4D-3F0A0ED5E6E3}"/>
    <cellStyle name="Normal 3 3 2 2 2 2" xfId="1339" xr:uid="{927EAFE9-975E-43C0-8FFB-B469566C978A}"/>
    <cellStyle name="Normal 3 3 2 2 2 2 2" xfId="2369" xr:uid="{DDB1E9A1-C447-48F7-A8D1-C4DC4FFCEB4C}"/>
    <cellStyle name="Normal 3 3 2 2 2 2 2 2" xfId="4430" xr:uid="{329002D1-8BA2-4EBE-A116-8822EA8FC500}"/>
    <cellStyle name="Normal 3 3 2 2 2 2 3" xfId="3400" xr:uid="{1F9A90B9-A154-4B19-A37B-AC6376AC91C2}"/>
    <cellStyle name="Normal 3 3 2 2 2 3" xfId="1854" xr:uid="{CCE53A1D-6932-493A-8017-37DDF86089A5}"/>
    <cellStyle name="Normal 3 3 2 2 2 3 2" xfId="3915" xr:uid="{F416D04E-BDD3-4F4E-A62A-3898C42E3D3B}"/>
    <cellStyle name="Normal 3 3 2 2 2 4" xfId="2885" xr:uid="{E89A94C2-34CB-4C3C-98D1-AAF37AE93C16}"/>
    <cellStyle name="Normal 3 3 2 2 3" xfId="1163" xr:uid="{14738B9D-E497-4FCC-86FE-B9A9136A6976}"/>
    <cellStyle name="Normal 3 3 2 2 3 2" xfId="2193" xr:uid="{6CD1717B-DE85-4D2F-8202-A51DA24387B5}"/>
    <cellStyle name="Normal 3 3 2 2 3 2 2" xfId="4254" xr:uid="{FBD05561-030D-456D-A944-03976BA41DA0}"/>
    <cellStyle name="Normal 3 3 2 2 3 3" xfId="3224" xr:uid="{5832CF1E-3770-457F-B969-DF0F92A8EB3B}"/>
    <cellStyle name="Normal 3 3 2 2 4" xfId="1678" xr:uid="{0EC82CCE-8479-4A49-B437-8CC1F6157EE6}"/>
    <cellStyle name="Normal 3 3 2 2 4 2" xfId="3739" xr:uid="{9D7DA8DA-F6B2-416F-A82E-E0360112143A}"/>
    <cellStyle name="Normal 3 3 2 2 5" xfId="2709" xr:uid="{A661083F-B6BF-4B76-8B6C-7515EFA8FDFA}"/>
    <cellStyle name="Normal 3 3 2 3" xfId="704" xr:uid="{87EF5EE0-A3FD-45C0-BF45-0ACACC7F414F}"/>
    <cellStyle name="Normal 3 3 2 3 2" xfId="884" xr:uid="{9752AE82-4D0A-423C-807A-B1E9A09CCBF6}"/>
    <cellStyle name="Normal 3 3 2 3 2 2" xfId="1401" xr:uid="{A080AC9C-4255-4629-90BB-AD9C3689BE5D}"/>
    <cellStyle name="Normal 3 3 2 3 2 2 2" xfId="2431" xr:uid="{ADB641C4-01B5-4BE3-BC76-7E72D43BC8D7}"/>
    <cellStyle name="Normal 3 3 2 3 2 2 2 2" xfId="4492" xr:uid="{67F7C339-D800-4D22-8BC8-5339710C5369}"/>
    <cellStyle name="Normal 3 3 2 3 2 2 3" xfId="3462" xr:uid="{9A69FF76-614C-4FC9-9D59-571CE1696671}"/>
    <cellStyle name="Normal 3 3 2 3 2 3" xfId="1916" xr:uid="{D5E71E8F-E55D-4307-AAE2-B095CA66C627}"/>
    <cellStyle name="Normal 3 3 2 3 2 3 2" xfId="3977" xr:uid="{78B8C48E-38C5-4211-B19C-D2A9DCC44682}"/>
    <cellStyle name="Normal 3 3 2 3 2 4" xfId="2947" xr:uid="{6BA0D944-BE90-42C2-BFA3-142B5E853EFB}"/>
    <cellStyle name="Normal 3 3 2 3 3" xfId="1225" xr:uid="{574B2FF7-212B-449B-A112-28660680ED36}"/>
    <cellStyle name="Normal 3 3 2 3 3 2" xfId="2255" xr:uid="{85BB1846-B355-4773-A12E-B19C088C2881}"/>
    <cellStyle name="Normal 3 3 2 3 3 2 2" xfId="4316" xr:uid="{4DFBDC73-40B5-4BD0-889D-40CFBF50BFE5}"/>
    <cellStyle name="Normal 3 3 2 3 3 3" xfId="3286" xr:uid="{00862FE4-D4E8-4FF3-8FC1-963989A9F203}"/>
    <cellStyle name="Normal 3 3 2 3 4" xfId="1740" xr:uid="{2E02C559-301B-4216-8A2D-B122940F763A}"/>
    <cellStyle name="Normal 3 3 2 3 4 2" xfId="3801" xr:uid="{CB8EBC76-F4D6-4C74-8B5A-230DDDFBA2C0}"/>
    <cellStyle name="Normal 3 3 2 3 5" xfId="2771" xr:uid="{BD67F2F1-80DD-49C4-9C56-AA1517E39102}"/>
    <cellStyle name="Normal 3 3 2 4" xfId="762" xr:uid="{F5FEA463-B820-40D2-A44F-74B24A673277}"/>
    <cellStyle name="Normal 3 3 2 4 2" xfId="1280" xr:uid="{0EDF8B9C-D1AD-4B7D-B9EC-DB42977BC2E8}"/>
    <cellStyle name="Normal 3 3 2 4 2 2" xfId="2310" xr:uid="{7FE24AC9-5AA0-4CAD-824B-225715A0C10E}"/>
    <cellStyle name="Normal 3 3 2 4 2 2 2" xfId="4371" xr:uid="{FBB66407-7B03-4348-B210-56AAAD402769}"/>
    <cellStyle name="Normal 3 3 2 4 2 3" xfId="3341" xr:uid="{28A9667B-99FA-4A6A-8863-DDAF3A426AF7}"/>
    <cellStyle name="Normal 3 3 2 4 3" xfId="1795" xr:uid="{89A92C8F-8F08-4C63-8ACC-333DDCAAD0E1}"/>
    <cellStyle name="Normal 3 3 2 4 3 2" xfId="3856" xr:uid="{5EF6F233-9089-4A8C-9B14-6984AC2F8C86}"/>
    <cellStyle name="Normal 3 3 2 4 4" xfId="2826" xr:uid="{071B33FA-B12A-4F98-A250-1AA110314A38}"/>
    <cellStyle name="Normal 3 3 2 5" xfId="577" xr:uid="{FA4B9ABA-6268-485A-82FD-5FAF68D93393}"/>
    <cellStyle name="Normal 3 3 2 5 2" xfId="1104" xr:uid="{7A762FF7-CDB2-4EE5-BF06-92B49FE7F5FF}"/>
    <cellStyle name="Normal 3 3 2 5 2 2" xfId="2134" xr:uid="{679F9308-83C2-4860-8DEF-5CD2A1B3405D}"/>
    <cellStyle name="Normal 3 3 2 5 2 2 2" xfId="4195" xr:uid="{04086651-D696-4DFA-946F-7D6D8E840246}"/>
    <cellStyle name="Normal 3 3 2 5 2 3" xfId="3165" xr:uid="{34C7820D-FDA1-43E1-9930-AA0CF66F9DD1}"/>
    <cellStyle name="Normal 3 3 2 5 3" xfId="1619" xr:uid="{6AA9E4AE-61D8-4579-90EF-6943B050092C}"/>
    <cellStyle name="Normal 3 3 2 5 3 2" xfId="3680" xr:uid="{0847953F-52DB-4B8E-B44C-FE0DC1B7E494}"/>
    <cellStyle name="Normal 3 3 2 5 4" xfId="2650" xr:uid="{4A21C557-4F20-4629-BA80-C35088A8CC56}"/>
    <cellStyle name="Normal 3 3 3" xfId="607" xr:uid="{26F9ECF8-0CA7-48FB-95ED-6264B0BC5616}"/>
    <cellStyle name="Normal 3 3 3 2" xfId="792" xr:uid="{118F6D4A-6B17-4529-996B-2194EE83E697}"/>
    <cellStyle name="Normal 3 3 3 2 2" xfId="1310" xr:uid="{9D734018-1C65-426B-804F-529B9878D7CB}"/>
    <cellStyle name="Normal 3 3 3 2 2 2" xfId="2340" xr:uid="{38C485D0-A214-4C6D-91BA-FA3808517B46}"/>
    <cellStyle name="Normal 3 3 3 2 2 2 2" xfId="4401" xr:uid="{52ED5685-048A-404C-B068-A20094F18058}"/>
    <cellStyle name="Normal 3 3 3 2 2 3" xfId="3371" xr:uid="{27420198-E0BD-463B-8363-829E722A38D8}"/>
    <cellStyle name="Normal 3 3 3 2 3" xfId="1825" xr:uid="{E2DA73EC-ECDF-4BA3-94AB-BD0B7675FBE4}"/>
    <cellStyle name="Normal 3 3 3 2 3 2" xfId="3886" xr:uid="{B9EA9B9E-DE70-4DF4-AC43-749C130F9432}"/>
    <cellStyle name="Normal 3 3 3 2 4" xfId="2856" xr:uid="{8E014E72-0419-4623-9CA0-31D7673903CC}"/>
    <cellStyle name="Normal 3 3 3 3" xfId="1134" xr:uid="{E5D98223-C909-499C-9415-A2E21BAA75C8}"/>
    <cellStyle name="Normal 3 3 3 3 2" xfId="2164" xr:uid="{A54FDB55-A70F-46A9-A5E6-C9BABEE47102}"/>
    <cellStyle name="Normal 3 3 3 3 2 2" xfId="4225" xr:uid="{B01C7F5A-5BA0-44E6-9507-22299E71E6C2}"/>
    <cellStyle name="Normal 3 3 3 3 3" xfId="3195" xr:uid="{B112FE3B-56F5-47C3-B2FF-387BB28A0A78}"/>
    <cellStyle name="Normal 3 3 3 4" xfId="1649" xr:uid="{389EF2B2-ACF8-4208-B30C-56EC132CE40B}"/>
    <cellStyle name="Normal 3 3 3 4 2" xfId="3710" xr:uid="{47C997E6-270D-44A8-AD57-558D428B10A9}"/>
    <cellStyle name="Normal 3 3 3 5" xfId="2680" xr:uid="{AF0677F3-1009-4DE4-9600-DFFDA542BB62}"/>
    <cellStyle name="Normal 3 3 4" xfId="665" xr:uid="{FC32CF72-C27B-4A48-9054-B6DA4AADE308}"/>
    <cellStyle name="Normal 3 3 4 2" xfId="850" xr:uid="{D81F7C64-467E-429D-89EF-F4265D4846E8}"/>
    <cellStyle name="Normal 3 3 4 2 2" xfId="1368" xr:uid="{581966F8-CC09-4641-A39A-DCA55B033927}"/>
    <cellStyle name="Normal 3 3 4 2 2 2" xfId="2398" xr:uid="{838989E5-D6D4-4765-857B-B4F0F59E9ED8}"/>
    <cellStyle name="Normal 3 3 4 2 2 2 2" xfId="4459" xr:uid="{37AA8761-7319-4D99-954A-5E6EA22C9D9D}"/>
    <cellStyle name="Normal 3 3 4 2 2 3" xfId="3429" xr:uid="{96DE17DE-D228-464E-99B3-31F9AF03BFDD}"/>
    <cellStyle name="Normal 3 3 4 2 3" xfId="1883" xr:uid="{EF42E6E8-8814-4FB3-9AE2-8E3267AEF9C2}"/>
    <cellStyle name="Normal 3 3 4 2 3 2" xfId="3944" xr:uid="{1F364B4F-57A5-468E-8D0B-BE1DD3DE8E0C}"/>
    <cellStyle name="Normal 3 3 4 2 4" xfId="2914" xr:uid="{F34011E3-E792-4319-98A0-3FB6D54555A8}"/>
    <cellStyle name="Normal 3 3 4 3" xfId="1192" xr:uid="{D6D5D036-732E-4D15-BCE1-0BAAF8D0B962}"/>
    <cellStyle name="Normal 3 3 4 3 2" xfId="2222" xr:uid="{C38CD565-26DD-439D-9358-2DE9279EFE62}"/>
    <cellStyle name="Normal 3 3 4 3 2 2" xfId="4283" xr:uid="{FD052513-22E5-457C-A8A9-7FB80F2D2BA9}"/>
    <cellStyle name="Normal 3 3 4 3 3" xfId="3253" xr:uid="{F6C54F94-C38A-4A85-915F-0281F8566A70}"/>
    <cellStyle name="Normal 3 3 4 4" xfId="1707" xr:uid="{890231DA-06DD-4B99-B7CA-6F7B035E8367}"/>
    <cellStyle name="Normal 3 3 4 4 2" xfId="3768" xr:uid="{8CE8AB9F-6933-4BF8-93EA-8910829E4A70}"/>
    <cellStyle name="Normal 3 3 4 5" xfId="2738" xr:uid="{1342AD53-215D-41A8-AC86-57E082D42A6D}"/>
    <cellStyle name="Normal 3 3 5" xfId="733" xr:uid="{B31E3BA2-5787-454A-ABD1-7E38E3A2EF03}"/>
    <cellStyle name="Normal 3 3 5 2" xfId="1251" xr:uid="{CD280A94-EA32-4E81-8D62-E58EB8C0B87A}"/>
    <cellStyle name="Normal 3 3 5 2 2" xfId="2281" xr:uid="{FF0A5BCB-EBB7-481B-8F90-75A20FB54F4D}"/>
    <cellStyle name="Normal 3 3 5 2 2 2" xfId="4342" xr:uid="{3C539204-FA85-4722-8FBE-FBE04172B611}"/>
    <cellStyle name="Normal 3 3 5 2 3" xfId="3312" xr:uid="{93E8182B-D281-444F-BB78-3E1C6CEF4487}"/>
    <cellStyle name="Normal 3 3 5 3" xfId="1766" xr:uid="{1CA27FD6-C39C-433D-BB2C-D60D5112539E}"/>
    <cellStyle name="Normal 3 3 5 3 2" xfId="3827" xr:uid="{67070A26-E280-42B8-B9E2-DFBECA4BBDB4}"/>
    <cellStyle name="Normal 3 3 5 4" xfId="2797" xr:uid="{68322342-5254-4AC5-A12A-F24D5CBE0D80}"/>
    <cellStyle name="Normal 3 3 6" xfId="544" xr:uid="{BC8A1555-477C-482B-AC20-726AF81C0485}"/>
    <cellStyle name="Normal 3 3 6 2" xfId="1075" xr:uid="{139A86D1-F207-4668-9A72-ADB9AACBD205}"/>
    <cellStyle name="Normal 3 3 6 2 2" xfId="2105" xr:uid="{999A5909-321B-47BF-A71D-0E9D16EFA488}"/>
    <cellStyle name="Normal 3 3 6 2 2 2" xfId="4166" xr:uid="{88158802-24EF-43E6-B0CA-1EC7F15C78DA}"/>
    <cellStyle name="Normal 3 3 6 2 3" xfId="3136" xr:uid="{551F425B-0E24-4FC0-8AA9-2BA4E5914480}"/>
    <cellStyle name="Normal 3 3 6 3" xfId="1590" xr:uid="{39D33113-0B79-4ADB-99AA-024D81E70850}"/>
    <cellStyle name="Normal 3 3 6 3 2" xfId="3651" xr:uid="{C5C2E3BB-0A3F-45E0-8343-99705373D92E}"/>
    <cellStyle name="Normal 3 3 6 4" xfId="2621" xr:uid="{43B8672B-AA58-4572-877E-4F4028C53D57}"/>
    <cellStyle name="Normal 3 4" xfId="324" xr:uid="{00000000-0005-0000-0000-00003E010000}"/>
    <cellStyle name="Normal 3 4 2" xfId="349" xr:uid="{00000000-0005-0000-0000-00003F010000}"/>
    <cellStyle name="Normal 3 4 2 2" xfId="809" xr:uid="{966C7DFF-62C2-41C1-AA5D-41086B60C9E4}"/>
    <cellStyle name="Normal 3 4 2 2 2" xfId="1327" xr:uid="{121DE1CD-0FC9-4DB9-86B0-8DA610133E25}"/>
    <cellStyle name="Normal 3 4 2 2 2 2" xfId="2357" xr:uid="{EDECB0AD-1207-4795-A9E3-D6051609F176}"/>
    <cellStyle name="Normal 3 4 2 2 2 2 2" xfId="4418" xr:uid="{A3BADC8E-495E-4D9B-9D74-977B5FF0A4EF}"/>
    <cellStyle name="Normal 3 4 2 2 2 3" xfId="3388" xr:uid="{3D15DA88-176E-42CD-936B-A30A2336F2D0}"/>
    <cellStyle name="Normal 3 4 2 2 3" xfId="1842" xr:uid="{0A17A310-EF83-41D8-92E7-178A44292710}"/>
    <cellStyle name="Normal 3 4 2 2 3 2" xfId="3903" xr:uid="{436BFAF1-5940-4AE2-90AD-B54F53580421}"/>
    <cellStyle name="Normal 3 4 2 2 4" xfId="2873" xr:uid="{B05FA9DC-48C9-412B-96C7-09FB20CCE761}"/>
    <cellStyle name="Normal 3 4 2 3" xfId="624" xr:uid="{15CDFEA4-88B3-43CD-BEFC-4A10AA259F75}"/>
    <cellStyle name="Normal 3 4 2 3 2" xfId="1151" xr:uid="{9D55423A-BDF7-40B6-8BDE-303EFF66E48C}"/>
    <cellStyle name="Normal 3 4 2 3 2 2" xfId="2181" xr:uid="{70BC6FDD-5B96-406F-BCE8-115BBEAFAC0C}"/>
    <cellStyle name="Normal 3 4 2 3 2 2 2" xfId="4242" xr:uid="{6B279504-22EC-44D0-914D-D5207CF106F9}"/>
    <cellStyle name="Normal 3 4 2 3 2 3" xfId="3212" xr:uid="{66B01ADC-A25A-402B-8A83-8A49CDE3A79E}"/>
    <cellStyle name="Normal 3 4 2 3 3" xfId="1666" xr:uid="{AB3BE134-5E8B-468C-A91E-677910D6DBB8}"/>
    <cellStyle name="Normal 3 4 2 3 3 2" xfId="3727" xr:uid="{70760996-CCE0-4F7F-91C8-D83D98A0AECC}"/>
    <cellStyle name="Normal 3 4 2 3 4" xfId="2697" xr:uid="{D2B56FB7-69A9-48DD-BDF1-9D9DA068B06C}"/>
    <cellStyle name="Normal 3 4 3" xfId="375" xr:uid="{00000000-0005-0000-0000-000040010000}"/>
    <cellStyle name="Normal 3 4 3 2" xfId="406" xr:uid="{00000000-0005-0000-0000-000041010000}"/>
    <cellStyle name="Normal 3 4 3 2 2" xfId="505" xr:uid="{00000000-0005-0000-0000-000042010000}"/>
    <cellStyle name="Normal 3 4 3 2 2 2" xfId="1053" xr:uid="{AD2E60F6-52FE-408A-A35E-2ABA0AD59483}"/>
    <cellStyle name="Normal 3 4 3 2 2 2 2" xfId="2084" xr:uid="{D7F0D6E7-9FC5-4456-8629-0CCFC1132FE0}"/>
    <cellStyle name="Normal 3 4 3 2 2 2 2 2" xfId="4145" xr:uid="{521643B0-4E8C-42CF-96CC-B4B89F4567BA}"/>
    <cellStyle name="Normal 3 4 3 2 2 2 3" xfId="3115" xr:uid="{CA0BF987-B7A3-4EE2-B12C-636787379402}"/>
    <cellStyle name="Normal 3 4 3 2 2 3" xfId="1569" xr:uid="{B47B3E7E-4315-44CC-AEE9-25CE18C98696}"/>
    <cellStyle name="Normal 3 4 3 2 2 3 2" xfId="3630" xr:uid="{F56260C1-646B-4F14-A6E5-C73503DE65ED}"/>
    <cellStyle name="Normal 3 4 3 2 2 4" xfId="2600" xr:uid="{1F7581D0-956C-4B44-AA23-E3B95140F920}"/>
    <cellStyle name="Normal 3 4 3 2 3" xfId="872" xr:uid="{0DA11045-18BA-4D2F-BBF4-1FC0C168994B}"/>
    <cellStyle name="Normal 3 4 3 2 3 2" xfId="1390" xr:uid="{90798D78-CEF4-41F4-B6BB-48E63D7EAA23}"/>
    <cellStyle name="Normal 3 4 3 2 3 2 2" xfId="2420" xr:uid="{F54F23A7-BC6B-4B25-AB8B-2A37B6B63B80}"/>
    <cellStyle name="Normal 3 4 3 2 3 2 2 2" xfId="4481" xr:uid="{60A0127E-F8A6-4135-9053-BABB08C28822}"/>
    <cellStyle name="Normal 3 4 3 2 3 2 3" xfId="3451" xr:uid="{47B7D9DB-9121-4016-B8B7-1A01A7934F3C}"/>
    <cellStyle name="Normal 3 4 3 2 3 3" xfId="1905" xr:uid="{86B63886-527B-4A46-ACD4-BBAA6937AFDA}"/>
    <cellStyle name="Normal 3 4 3 2 3 3 2" xfId="3966" xr:uid="{F9CC1B97-80A8-4606-888E-C1BB8F54129C}"/>
    <cellStyle name="Normal 3 4 3 2 3 4" xfId="2936" xr:uid="{6A2F69FE-095E-47C4-B0B5-ACAA9526BA9E}"/>
    <cellStyle name="Normal 3 4 3 2 4" xfId="955" xr:uid="{08D185E1-9DEF-4E9C-B80A-F529F6BBA9CE}"/>
    <cellStyle name="Normal 3 4 3 2 4 2" xfId="1986" xr:uid="{AC6E5839-C05A-4472-9707-C6C341ED7551}"/>
    <cellStyle name="Normal 3 4 3 2 4 2 2" xfId="4047" xr:uid="{DC16F19D-2430-42CD-9171-D046EBD51A23}"/>
    <cellStyle name="Normal 3 4 3 2 4 3" xfId="3017" xr:uid="{7C76CD47-0378-4F40-B91A-19B1A09106BE}"/>
    <cellStyle name="Normal 3 4 3 2 5" xfId="1471" xr:uid="{82599DF9-7D5F-4CBA-9A3C-2864E28F546D}"/>
    <cellStyle name="Normal 3 4 3 2 5 2" xfId="3532" xr:uid="{F90A69B8-73C3-4231-8B3B-F3C61A26C872}"/>
    <cellStyle name="Normal 3 4 3 2 6" xfId="2502" xr:uid="{49242853-5115-4250-A743-90466CD1AA26}"/>
    <cellStyle name="Normal 3 4 3 3" xfId="474" xr:uid="{00000000-0005-0000-0000-000043010000}"/>
    <cellStyle name="Normal 3 4 3 3 2" xfId="1022" xr:uid="{12868A4E-5113-482C-9191-BBCBFAA7C2E4}"/>
    <cellStyle name="Normal 3 4 3 3 2 2" xfId="2053" xr:uid="{3C65ADFD-E33D-436A-8B8E-5979466E15FA}"/>
    <cellStyle name="Normal 3 4 3 3 2 2 2" xfId="4114" xr:uid="{D4593AEE-09F8-4705-AFD2-3047FC5988FB}"/>
    <cellStyle name="Normal 3 4 3 3 2 3" xfId="3084" xr:uid="{9BB884ED-614B-4611-88E8-E7E5FB53D224}"/>
    <cellStyle name="Normal 3 4 3 3 3" xfId="1538" xr:uid="{CDF83BB9-8FED-4808-A7CC-DC7AEB9EAE90}"/>
    <cellStyle name="Normal 3 4 3 3 3 2" xfId="3599" xr:uid="{58C5932C-52C1-48D5-94A9-C3D4EA0DC59C}"/>
    <cellStyle name="Normal 3 4 3 3 4" xfId="2569" xr:uid="{C1555732-D310-459C-9DB6-8CAE71E90413}"/>
    <cellStyle name="Normal 3 4 3 4" xfId="688" xr:uid="{A550B5FF-C80E-4597-BAC5-677288AC69DC}"/>
    <cellStyle name="Normal 3 4 3 4 2" xfId="1214" xr:uid="{497CF313-BFF9-4AF5-8A45-EF809C209F5C}"/>
    <cellStyle name="Normal 3 4 3 4 2 2" xfId="2244" xr:uid="{22033EFC-12B1-43CE-A3AD-A8B2C930CAFF}"/>
    <cellStyle name="Normal 3 4 3 4 2 2 2" xfId="4305" xr:uid="{3C04C2FA-9AA6-4778-82BD-8F3DF955C057}"/>
    <cellStyle name="Normal 3 4 3 4 2 3" xfId="3275" xr:uid="{6F4E9C3D-7456-49DB-A6DC-9CE9581E3DA9}"/>
    <cellStyle name="Normal 3 4 3 4 3" xfId="1729" xr:uid="{324B0E47-8190-4F01-A608-235E794E2716}"/>
    <cellStyle name="Normal 3 4 3 4 3 2" xfId="3790" xr:uid="{0D7D5454-B945-4CE3-A04A-55AB12491667}"/>
    <cellStyle name="Normal 3 4 3 4 4" xfId="2760" xr:uid="{1F4FD48A-2076-40D0-BEF3-24D0FB187E12}"/>
    <cellStyle name="Normal 3 4 3 5" xfId="924" xr:uid="{A974FB51-1C76-413D-9178-66D57AFDFD43}"/>
    <cellStyle name="Normal 3 4 3 5 2" xfId="1955" xr:uid="{2F7E6409-9508-492B-A020-C9167819C614}"/>
    <cellStyle name="Normal 3 4 3 5 2 2" xfId="4016" xr:uid="{27F5EB41-6F8A-48A1-AB72-ECE0A88AC968}"/>
    <cellStyle name="Normal 3 4 3 5 3" xfId="2986" xr:uid="{6CF122D4-7987-476B-B329-6BCA9D12980E}"/>
    <cellStyle name="Normal 3 4 3 6" xfId="1440" xr:uid="{00A06859-726C-4442-9F5A-0DED837BAE83}"/>
    <cellStyle name="Normal 3 4 3 6 2" xfId="3501" xr:uid="{588CDA85-FB70-4E8F-B61D-2E295ED2E93F}"/>
    <cellStyle name="Normal 3 4 3 7" xfId="2471" xr:uid="{C4801DF7-6FE9-45FD-904C-550BCAFF9226}"/>
    <cellStyle name="Normal 3 4 4" xfId="391" xr:uid="{00000000-0005-0000-0000-000044010000}"/>
    <cellStyle name="Normal 3 4 4 2" xfId="490" xr:uid="{00000000-0005-0000-0000-000045010000}"/>
    <cellStyle name="Normal 3 4 4 2 2" xfId="1038" xr:uid="{5C103281-5E61-457A-9390-9E8FC26CAF0A}"/>
    <cellStyle name="Normal 3 4 4 2 2 2" xfId="2069" xr:uid="{85D335EA-74A0-45B9-8CCB-DAE4486FA410}"/>
    <cellStyle name="Normal 3 4 4 2 2 2 2" xfId="4130" xr:uid="{A20AA052-16C5-4CA3-82D2-2F8A26645196}"/>
    <cellStyle name="Normal 3 4 4 2 2 3" xfId="3100" xr:uid="{5265140C-E9C2-48E2-9FCD-B4A7DE160EEB}"/>
    <cellStyle name="Normal 3 4 4 2 3" xfId="1554" xr:uid="{19BE825D-7874-4C44-8C24-341F51FE9779}"/>
    <cellStyle name="Normal 3 4 4 2 3 2" xfId="3615" xr:uid="{8C3C27A0-41F5-44B8-98F6-D270004E3FE5}"/>
    <cellStyle name="Normal 3 4 4 2 4" xfId="2585" xr:uid="{0B39B0FA-EA97-4814-AE15-2EE740A42CA5}"/>
    <cellStyle name="Normal 3 4 4 3" xfId="750" xr:uid="{95D50DBE-5827-4AC0-BFEF-1CE50089EF5D}"/>
    <cellStyle name="Normal 3 4 4 3 2" xfId="1268" xr:uid="{08682659-E0AD-496F-8B9A-3278C7C47B12}"/>
    <cellStyle name="Normal 3 4 4 3 2 2" xfId="2298" xr:uid="{92B76616-551D-4B73-AB63-1D2AEA18AFE7}"/>
    <cellStyle name="Normal 3 4 4 3 2 2 2" xfId="4359" xr:uid="{0EBC5AC4-01BE-4959-8F3E-99441C3BFD11}"/>
    <cellStyle name="Normal 3 4 4 3 2 3" xfId="3329" xr:uid="{BADBC767-5B79-4B15-A99D-8AD24B674511}"/>
    <cellStyle name="Normal 3 4 4 3 3" xfId="1783" xr:uid="{AF9614B8-54A4-4420-AA7A-BF3718628A6B}"/>
    <cellStyle name="Normal 3 4 4 3 3 2" xfId="3844" xr:uid="{C8EA22A1-D15B-4A60-8B56-88C9029DBB9A}"/>
    <cellStyle name="Normal 3 4 4 3 4" xfId="2814" xr:uid="{9B8D4DAD-DAE8-4288-9F7C-4E8902946726}"/>
    <cellStyle name="Normal 3 4 4 4" xfId="940" xr:uid="{26930CC4-9B7D-447D-94ED-E01BB80A674D}"/>
    <cellStyle name="Normal 3 4 4 4 2" xfId="1971" xr:uid="{AD0583CA-11C6-42FA-84C9-3E4BF03E201F}"/>
    <cellStyle name="Normal 3 4 4 4 2 2" xfId="4032" xr:uid="{ADD6AD0F-3CF0-4751-88E0-CDC9B7711518}"/>
    <cellStyle name="Normal 3 4 4 4 3" xfId="3002" xr:uid="{27DB0F5C-2229-4A20-AE3D-B20CC0372B1C}"/>
    <cellStyle name="Normal 3 4 4 5" xfId="1456" xr:uid="{EE841F7C-FE88-489F-9A39-5EC287BB557C}"/>
    <cellStyle name="Normal 3 4 4 5 2" xfId="3517" xr:uid="{B4B9ACD5-B333-444F-A65A-6F0C14EB74B3}"/>
    <cellStyle name="Normal 3 4 4 6" xfId="2487" xr:uid="{ADDEF185-8099-4001-A785-83C3896DE80C}"/>
    <cellStyle name="Normal 3 4 5" xfId="456" xr:uid="{00000000-0005-0000-0000-000046010000}"/>
    <cellStyle name="Normal 3 4 5 2" xfId="1004" xr:uid="{8BFEA8F8-2A7E-4928-846F-321913E24339}"/>
    <cellStyle name="Normal 3 4 5 2 2" xfId="2035" xr:uid="{9C89E6AD-84F9-4BD5-B9AF-C09CF68D12BA}"/>
    <cellStyle name="Normal 3 4 5 2 2 2" xfId="4096" xr:uid="{9F5EA19D-1BB5-493D-8A0D-BE0D5443345F}"/>
    <cellStyle name="Normal 3 4 5 2 3" xfId="3066" xr:uid="{16FDCE51-C965-4F6A-BC32-89B17DCDC057}"/>
    <cellStyle name="Normal 3 4 5 3" xfId="1520" xr:uid="{89DC1E05-F851-4EC0-ADF2-93691F7C71B6}"/>
    <cellStyle name="Normal 3 4 5 3 2" xfId="3581" xr:uid="{DF3A76AD-FB93-4127-9319-7D860171A028}"/>
    <cellStyle name="Normal 3 4 5 4" xfId="2551" xr:uid="{AD3D529C-08EB-45EF-B348-4484781ACE8E}"/>
    <cellStyle name="Normal 3 4 6" xfId="565" xr:uid="{37B1EE4C-0718-4C06-844A-0A45D8E5337B}"/>
    <cellStyle name="Normal 3 4 6 2" xfId="1092" xr:uid="{7F654D4B-2998-4725-9496-59864555142C}"/>
    <cellStyle name="Normal 3 4 6 2 2" xfId="2122" xr:uid="{BC0A978B-0CD6-4904-86F0-4A4CD145561B}"/>
    <cellStyle name="Normal 3 4 6 2 2 2" xfId="4183" xr:uid="{BD4BAC04-B02E-4828-9343-07300828677C}"/>
    <cellStyle name="Normal 3 4 6 2 3" xfId="3153" xr:uid="{EEE69066-630F-4E65-8934-556BD3A77514}"/>
    <cellStyle name="Normal 3 4 6 3" xfId="1607" xr:uid="{422BFDFD-A16A-4BD7-BAEC-CE2AC1597BC9}"/>
    <cellStyle name="Normal 3 4 6 3 2" xfId="3668" xr:uid="{1E45811F-61EC-4A34-B90E-786C03AE6821}"/>
    <cellStyle name="Normal 3 4 6 4" xfId="2638" xr:uid="{C1C00EF5-5219-41DC-A30A-78938D7BDD35}"/>
    <cellStyle name="Normal 3 4 7" xfId="909" xr:uid="{93AD1C61-DBA0-4FF8-B920-044C54979AED}"/>
    <cellStyle name="Normal 3 4 7 2" xfId="1940" xr:uid="{75BF9F08-AD3A-412D-883B-84627AA6D180}"/>
    <cellStyle name="Normal 3 4 7 2 2" xfId="4001" xr:uid="{E04F3124-C3FC-4D1F-BEF9-723A5DB20BE9}"/>
    <cellStyle name="Normal 3 4 7 3" xfId="2971" xr:uid="{C54E2D87-9C02-4824-8092-FB97A59A7027}"/>
    <cellStyle name="Normal 3 4 8" xfId="1425" xr:uid="{F1C84F65-5071-493A-B235-382230369F94}"/>
    <cellStyle name="Normal 3 4 8 2" xfId="3486" xr:uid="{5024341C-7898-4978-A9E2-BF02FCD9F90C}"/>
    <cellStyle name="Normal 3 4 9" xfId="2456" xr:uid="{1107897B-9902-45B3-B73B-C6188C9A77A0}"/>
    <cellStyle name="Normal 3 5" xfId="594" xr:uid="{E767A68C-1485-4663-80B7-92B46D14BA30}"/>
    <cellStyle name="Normal 3 5 2" xfId="779" xr:uid="{98534006-BE65-4498-9B62-5D35D007CF2D}"/>
    <cellStyle name="Normal 3 5 2 2" xfId="1297" xr:uid="{AEA0D116-DA99-4254-B3F4-AB40C2C63F78}"/>
    <cellStyle name="Normal 3 5 2 2 2" xfId="2327" xr:uid="{4E4A45AB-D685-48A0-84D8-07550AE6A7C8}"/>
    <cellStyle name="Normal 3 5 2 2 2 2" xfId="4388" xr:uid="{D81C07B3-20F3-4C3D-B734-CB5771D79337}"/>
    <cellStyle name="Normal 3 5 2 2 3" xfId="3358" xr:uid="{72B37C2A-5A50-4987-A35A-1BBAB53DB69F}"/>
    <cellStyle name="Normal 3 5 2 3" xfId="1812" xr:uid="{16E49A09-40C6-44D6-9C97-DEC22CDEBD30}"/>
    <cellStyle name="Normal 3 5 2 3 2" xfId="3873" xr:uid="{55487656-91C2-4A34-84F7-4FD2E2C53EC8}"/>
    <cellStyle name="Normal 3 5 2 4" xfId="2843" xr:uid="{71C2DD15-B9F3-46C1-B3D4-A03D8512F7FF}"/>
    <cellStyle name="Normal 3 5 3" xfId="1121" xr:uid="{B9864B8F-E1C9-4EF4-A39E-A8C2ABE57757}"/>
    <cellStyle name="Normal 3 5 3 2" xfId="2151" xr:uid="{A2BBB6AD-A900-41BD-9E64-3F225A13DA7B}"/>
    <cellStyle name="Normal 3 5 3 2 2" xfId="4212" xr:uid="{D11CE1DF-9875-40F7-AC63-6947AD25BB13}"/>
    <cellStyle name="Normal 3 5 3 3" xfId="3182" xr:uid="{45EAF9FA-9D89-4162-9D80-840C89AC3079}"/>
    <cellStyle name="Normal 3 5 4" xfId="1636" xr:uid="{92310FAF-C4B3-4D18-9562-10A8FB1A26DF}"/>
    <cellStyle name="Normal 3 5 4 2" xfId="3697" xr:uid="{55C4DC55-0FA7-4928-8F65-3AE2F4B24968}"/>
    <cellStyle name="Normal 3 5 5" xfId="2667" xr:uid="{4784AAD9-746B-4FD1-87A2-766D47E0EC0B}"/>
    <cellStyle name="Normal 3 6" xfId="653" xr:uid="{2D2E4C69-821E-49D4-AF57-EA475AB55956}"/>
    <cellStyle name="Normal 3 6 2" xfId="838" xr:uid="{04B65018-591C-4EF4-8D63-EEFAFDFB9FFB}"/>
    <cellStyle name="Normal 3 6 2 2" xfId="1356" xr:uid="{CDAB09CC-DBF3-4A8B-AE15-D38E857DAD34}"/>
    <cellStyle name="Normal 3 6 2 2 2" xfId="2386" xr:uid="{D429CEDF-2971-4AAF-A159-A39A0E9728EA}"/>
    <cellStyle name="Normal 3 6 2 2 2 2" xfId="4447" xr:uid="{DD488CC5-7829-4076-AADA-53F0A6C75B86}"/>
    <cellStyle name="Normal 3 6 2 2 3" xfId="3417" xr:uid="{86520C22-436D-4C43-97C8-9DAC554D8300}"/>
    <cellStyle name="Normal 3 6 2 3" xfId="1871" xr:uid="{D013A1A0-59BB-49D8-A42D-CBB40F4373E5}"/>
    <cellStyle name="Normal 3 6 2 3 2" xfId="3932" xr:uid="{CE86C4C5-8B23-45FC-9896-5671B6A209E5}"/>
    <cellStyle name="Normal 3 6 2 4" xfId="2902" xr:uid="{F50EBA67-EBAA-44F4-AC1A-BFBB9AFE2365}"/>
    <cellStyle name="Normal 3 6 3" xfId="1180" xr:uid="{7A6447CB-F5CC-42B6-9CB2-64022B53DF34}"/>
    <cellStyle name="Normal 3 6 3 2" xfId="2210" xr:uid="{FC9BDFC3-520C-4BB0-9B87-E9C18E3E99BF}"/>
    <cellStyle name="Normal 3 6 3 2 2" xfId="4271" xr:uid="{AFC7EB1D-C1C1-49F3-B3D4-701672DCC3BE}"/>
    <cellStyle name="Normal 3 6 3 3" xfId="3241" xr:uid="{BFE4E15C-37A4-4F01-8343-832FC1D8B155}"/>
    <cellStyle name="Normal 3 6 4" xfId="1695" xr:uid="{EB9E0D65-4485-4B01-89ED-610B365DFB70}"/>
    <cellStyle name="Normal 3 6 4 2" xfId="3756" xr:uid="{F71E4AAC-84F2-4A7E-88C0-7D712BEFC82A}"/>
    <cellStyle name="Normal 3 6 5" xfId="2726" xr:uid="{2DD0CB41-E333-4FF5-8C54-FE9E07F13518}"/>
    <cellStyle name="Normal 3 7" xfId="720" xr:uid="{74C12DB3-B2D9-4334-9FBA-7BDF7E85BBD6}"/>
    <cellStyle name="Normal 3 7 2" xfId="1239" xr:uid="{DD7FA759-FB55-42B5-AF2D-7A0F390891B1}"/>
    <cellStyle name="Normal 3 7 2 2" xfId="2269" xr:uid="{3AC265F2-C87F-4F74-9068-C150B3BF5CFA}"/>
    <cellStyle name="Normal 3 7 2 2 2" xfId="4330" xr:uid="{C507E28C-1060-46B2-8AA7-1CE0AC3CF5BF}"/>
    <cellStyle name="Normal 3 7 2 3" xfId="3300" xr:uid="{156EAD65-1914-41A0-8DC0-CDBAF6F11005}"/>
    <cellStyle name="Normal 3 7 3" xfId="1754" xr:uid="{C8723416-A607-4B43-8131-66366A28A8BE}"/>
    <cellStyle name="Normal 3 7 3 2" xfId="3815" xr:uid="{3AB543A2-2969-4ABB-A1C6-A9337B8BE4DC}"/>
    <cellStyle name="Normal 3 7 4" xfId="2785" xr:uid="{518E0374-B735-4552-9946-D6B6580C2911}"/>
    <cellStyle name="Normal 3 8" xfId="516" xr:uid="{B8D22874-2EBE-4A6E-81F7-8800CCA18224}"/>
    <cellStyle name="Normal 3 8 2" xfId="1063" xr:uid="{E67891A5-90B9-4423-8262-635C0BF0DE66}"/>
    <cellStyle name="Normal 3 8 2 2" xfId="2093" xr:uid="{284C7E68-2877-4024-9B00-AB2CF273A466}"/>
    <cellStyle name="Normal 3 8 2 2 2" xfId="4154" xr:uid="{04BA1BFE-D4E3-4FFE-B543-3AF4358A703A}"/>
    <cellStyle name="Normal 3 8 2 3" xfId="3124" xr:uid="{A5BF5340-6EFF-4F77-AB97-FDE73C7686D6}"/>
    <cellStyle name="Normal 3 8 3" xfId="1578" xr:uid="{FD193868-C41A-4E10-A993-CEF5B655D7D7}"/>
    <cellStyle name="Normal 3 8 3 2" xfId="3639" xr:uid="{6AE2D513-B53D-419F-9755-FCD623D0D978}"/>
    <cellStyle name="Normal 3 8 4" xfId="2609" xr:uid="{019F6A7A-F161-46AF-B9BC-6D8685EE9C9F}"/>
    <cellStyle name="Normal 4" xfId="173" xr:uid="{00000000-0005-0000-0000-000047010000}"/>
    <cellStyle name="Normal 4 10" xfId="526" xr:uid="{3F28BCC9-F874-4859-9417-0D02115064CD}"/>
    <cellStyle name="Normal 4 10 2" xfId="1067" xr:uid="{8590E6F7-DE66-4EE3-8816-EBFD0756C729}"/>
    <cellStyle name="Normal 4 10 2 2" xfId="2097" xr:uid="{645BF893-73ED-4510-8304-E06650E3D710}"/>
    <cellStyle name="Normal 4 10 2 2 2" xfId="4158" xr:uid="{E6668EC2-9F91-41D4-BC3B-D8CA7C0DA621}"/>
    <cellStyle name="Normal 4 10 2 3" xfId="3128" xr:uid="{38F83159-6754-4F79-8A6A-16CAAE3E3C56}"/>
    <cellStyle name="Normal 4 10 3" xfId="1582" xr:uid="{2A44B47A-D117-4EBB-8CA7-11088F392A2F}"/>
    <cellStyle name="Normal 4 10 3 2" xfId="3643" xr:uid="{2BA8326D-0A1E-4394-BD8A-6428687B5867}"/>
    <cellStyle name="Normal 4 10 4" xfId="2613" xr:uid="{707F6DEC-1E19-42D6-89D6-83FD237C57B9}"/>
    <cellStyle name="Normal 4 11" xfId="899" xr:uid="{DDD80AB8-8E97-4055-BDD4-12E54A5E07A1}"/>
    <cellStyle name="Normal 4 11 2" xfId="1930" xr:uid="{4FA02D00-FFFE-43D1-8DBC-086A31E1E458}"/>
    <cellStyle name="Normal 4 11 2 2" xfId="3991" xr:uid="{6B7C6CF8-9458-4B05-BD82-F56EDB9D9E17}"/>
    <cellStyle name="Normal 4 11 3" xfId="2961" xr:uid="{779EF2E4-B411-491B-BAEA-25B43FEB4F00}"/>
    <cellStyle name="Normal 4 12" xfId="1415" xr:uid="{3ADB60A1-6B35-413F-9659-72ED2846AD2C}"/>
    <cellStyle name="Normal 4 12 2" xfId="3476" xr:uid="{F441CF22-DD7A-4C8A-BEFE-3DDC939727DB}"/>
    <cellStyle name="Normal 4 13" xfId="2446" xr:uid="{128802EC-E02E-4AFC-A94A-336995FF4B8E}"/>
    <cellStyle name="Normal 4 2" xfId="174" xr:uid="{00000000-0005-0000-0000-000048010000}"/>
    <cellStyle name="Normal 4 2 2" xfId="353" xr:uid="{00000000-0005-0000-0000-000049010000}"/>
    <cellStyle name="Normal 4 2 2 2" xfId="589" xr:uid="{44FFF0E1-A1E3-4B14-B9D9-B49560B9DB98}"/>
    <cellStyle name="Normal 4 2 2 2 2" xfId="648" xr:uid="{2515255B-81CC-44C2-BA9C-DFA352561440}"/>
    <cellStyle name="Normal 4 2 2 2 2 2" xfId="833" xr:uid="{AF21E630-BDFA-498E-8C02-9C9EEE05A4CA}"/>
    <cellStyle name="Normal 4 2 2 2 2 2 2" xfId="1351" xr:uid="{2FF56D02-27BC-44F4-BCB1-F78C4B096BB2}"/>
    <cellStyle name="Normal 4 2 2 2 2 2 2 2" xfId="2381" xr:uid="{0B0899A9-D08A-46E6-9139-0B25B3BD4811}"/>
    <cellStyle name="Normal 4 2 2 2 2 2 2 2 2" xfId="4442" xr:uid="{3D639704-9603-49F5-8EC2-9E8269CB3C81}"/>
    <cellStyle name="Normal 4 2 2 2 2 2 2 3" xfId="3412" xr:uid="{A0DF4837-1530-40AA-BDF2-5CAAE37D9DF6}"/>
    <cellStyle name="Normal 4 2 2 2 2 2 3" xfId="1866" xr:uid="{E5FA072B-4146-48D3-97D1-036CC8ABA6D6}"/>
    <cellStyle name="Normal 4 2 2 2 2 2 3 2" xfId="3927" xr:uid="{155C1AF4-3536-4BD2-A724-E5DF7653815D}"/>
    <cellStyle name="Normal 4 2 2 2 2 2 4" xfId="2897" xr:uid="{91D83EB3-4621-4C8F-8C32-DE42FE1B53E2}"/>
    <cellStyle name="Normal 4 2 2 2 2 3" xfId="1175" xr:uid="{B2FEE133-E3DD-46C1-8B20-45F82DD44693}"/>
    <cellStyle name="Normal 4 2 2 2 2 3 2" xfId="2205" xr:uid="{CBCD734E-DBE4-429C-8396-803C183BE4D3}"/>
    <cellStyle name="Normal 4 2 2 2 2 3 2 2" xfId="4266" xr:uid="{84BE0A14-AACB-4560-A850-45AA9A72454C}"/>
    <cellStyle name="Normal 4 2 2 2 2 3 3" xfId="3236" xr:uid="{EB3618D3-594D-4EB0-8A5C-E59FAC46D35D}"/>
    <cellStyle name="Normal 4 2 2 2 2 4" xfId="1690" xr:uid="{75996587-57A3-4322-BDBB-CD84BBFA2116}"/>
    <cellStyle name="Normal 4 2 2 2 2 4 2" xfId="3751" xr:uid="{B343CE18-9AEF-4F7D-BA05-2CAC7D2A89AB}"/>
    <cellStyle name="Normal 4 2 2 2 2 5" xfId="2721" xr:uid="{CB7F9F7A-18EE-4EEB-95C1-CD8F408CB10D}"/>
    <cellStyle name="Normal 4 2 2 2 3" xfId="712" xr:uid="{63DAB627-4C52-4564-A225-ABB3192BB57E}"/>
    <cellStyle name="Normal 4 2 2 2 3 2" xfId="892" xr:uid="{0574D083-B8DB-4089-9D85-DB79E89004E3}"/>
    <cellStyle name="Normal 4 2 2 2 3 2 2" xfId="1409" xr:uid="{9819DBCB-38DA-48B9-B7CA-0A0D631F020A}"/>
    <cellStyle name="Normal 4 2 2 2 3 2 2 2" xfId="2439" xr:uid="{6F5A8F49-1B3B-4DA5-90A4-2F42E8BE6004}"/>
    <cellStyle name="Normal 4 2 2 2 3 2 2 2 2" xfId="4500" xr:uid="{5C9E0611-83CE-45CA-8195-17FF53A85E6C}"/>
    <cellStyle name="Normal 4 2 2 2 3 2 2 3" xfId="3470" xr:uid="{5798B8B0-1717-4947-90F3-DE2DC34DFA4E}"/>
    <cellStyle name="Normal 4 2 2 2 3 2 3" xfId="1924" xr:uid="{ED89361A-6DD0-4679-BAC0-926C3EC64DFD}"/>
    <cellStyle name="Normal 4 2 2 2 3 2 3 2" xfId="3985" xr:uid="{D2E09019-0E3E-4CCF-AB16-73491D2D8213}"/>
    <cellStyle name="Normal 4 2 2 2 3 2 4" xfId="2955" xr:uid="{5E63B691-CA08-4492-B59E-27FE2D3CEC57}"/>
    <cellStyle name="Normal 4 2 2 2 3 3" xfId="1233" xr:uid="{F452AB7B-520C-48D0-9DE3-BAED3834B74F}"/>
    <cellStyle name="Normal 4 2 2 2 3 3 2" xfId="2263" xr:uid="{7BD322B2-DAEF-481B-A938-CC06B15629DE}"/>
    <cellStyle name="Normal 4 2 2 2 3 3 2 2" xfId="4324" xr:uid="{AE3A3294-C9EE-4CCA-8B3A-F2AC1CB8235D}"/>
    <cellStyle name="Normal 4 2 2 2 3 3 3" xfId="3294" xr:uid="{CF28ECD5-9471-4DE8-B4EF-0BF21071860C}"/>
    <cellStyle name="Normal 4 2 2 2 3 4" xfId="1748" xr:uid="{FC751D1B-DBC4-4E3C-913B-C22337EAAD7C}"/>
    <cellStyle name="Normal 4 2 2 2 3 4 2" xfId="3809" xr:uid="{0FBE1B92-270D-40EF-BF4F-5F0350E644A3}"/>
    <cellStyle name="Normal 4 2 2 2 3 5" xfId="2779" xr:uid="{137EB51D-9D1F-4B19-9101-7BA6CF86F6F9}"/>
    <cellStyle name="Normal 4 2 2 2 4" xfId="774" xr:uid="{E0BCC464-27F3-4EFE-96D0-1273805D05CE}"/>
    <cellStyle name="Normal 4 2 2 2 4 2" xfId="1292" xr:uid="{2CD95803-2178-4BCB-965B-1BB3666F3AB5}"/>
    <cellStyle name="Normal 4 2 2 2 4 2 2" xfId="2322" xr:uid="{DEF40C56-BD8D-4818-977E-15BCD0F14B25}"/>
    <cellStyle name="Normal 4 2 2 2 4 2 2 2" xfId="4383" xr:uid="{E646A5C3-3E67-4FD7-9623-B9F8853CDF8F}"/>
    <cellStyle name="Normal 4 2 2 2 4 2 3" xfId="3353" xr:uid="{CA5A82C6-F73F-4B15-9969-E2817340F28D}"/>
    <cellStyle name="Normal 4 2 2 2 4 3" xfId="1807" xr:uid="{3D6E1D91-00ED-4594-9594-4AF6AB9575D5}"/>
    <cellStyle name="Normal 4 2 2 2 4 3 2" xfId="3868" xr:uid="{F32BC714-218B-4C1C-99D6-77A66BE51FB4}"/>
    <cellStyle name="Normal 4 2 2 2 4 4" xfId="2838" xr:uid="{10523C62-E6FA-4FD3-97D1-3A814B08C240}"/>
    <cellStyle name="Normal 4 2 2 2 5" xfId="1116" xr:uid="{00905C45-EED7-4007-AC8B-71496A4CDF27}"/>
    <cellStyle name="Normal 4 2 2 2 5 2" xfId="2146" xr:uid="{6EBFF0A9-B0F9-44E6-872C-8D9C4312EE1F}"/>
    <cellStyle name="Normal 4 2 2 2 5 2 2" xfId="4207" xr:uid="{FFB46A21-9F6B-446E-9284-0EA7E24055AA}"/>
    <cellStyle name="Normal 4 2 2 2 5 3" xfId="3177" xr:uid="{356CD74E-A286-413F-8D4E-7C7BCFB6F2A2}"/>
    <cellStyle name="Normal 4 2 2 2 6" xfId="1631" xr:uid="{00E93DB7-C67E-46DB-8425-EE1B5AD66599}"/>
    <cellStyle name="Normal 4 2 2 2 6 2" xfId="3692" xr:uid="{392F5355-8FBC-4F22-BDB2-7D6E1936FB56}"/>
    <cellStyle name="Normal 4 2 2 2 7" xfId="2662" xr:uid="{65FF231A-ECC9-4502-BDB8-E19B79DC4A48}"/>
    <cellStyle name="Normal 4 2 2 3" xfId="619" xr:uid="{FE11239E-E0AD-43D2-B805-985FBF175D45}"/>
    <cellStyle name="Normal 4 2 2 3 2" xfId="804" xr:uid="{379C68A4-ED41-4E56-9083-0A2C7D035FC5}"/>
    <cellStyle name="Normal 4 2 2 3 2 2" xfId="1322" xr:uid="{C80DE310-07EE-4514-BA6D-59FBBD0F1C37}"/>
    <cellStyle name="Normal 4 2 2 3 2 2 2" xfId="2352" xr:uid="{8A0FEBE9-8929-4597-9DE0-658E36F4CBED}"/>
    <cellStyle name="Normal 4 2 2 3 2 2 2 2" xfId="4413" xr:uid="{461B6B3D-8207-4E70-9A8C-7F8C87D7E9EA}"/>
    <cellStyle name="Normal 4 2 2 3 2 2 3" xfId="3383" xr:uid="{30DEA766-1BFA-4176-90A5-8BF6C9EDEFC4}"/>
    <cellStyle name="Normal 4 2 2 3 2 3" xfId="1837" xr:uid="{52C7F9EF-0E03-4ABA-8E37-C286AA7DA588}"/>
    <cellStyle name="Normal 4 2 2 3 2 3 2" xfId="3898" xr:uid="{74983910-BBFE-46F1-902A-4ED7E6B6C291}"/>
    <cellStyle name="Normal 4 2 2 3 2 4" xfId="2868" xr:uid="{7C4364D8-0213-408D-BAF5-B505DED23919}"/>
    <cellStyle name="Normal 4 2 2 3 3" xfId="1146" xr:uid="{EED045EF-A9E8-4140-A1E4-EE1ADEA38237}"/>
    <cellStyle name="Normal 4 2 2 3 3 2" xfId="2176" xr:uid="{C2718C21-0DB8-4ECC-8635-DD06BF6523E0}"/>
    <cellStyle name="Normal 4 2 2 3 3 2 2" xfId="4237" xr:uid="{DECA7B2C-286B-4664-99F5-BC421E35378B}"/>
    <cellStyle name="Normal 4 2 2 3 3 3" xfId="3207" xr:uid="{4FE27F7D-57EF-4896-B0FE-826AE34FB8AC}"/>
    <cellStyle name="Normal 4 2 2 3 4" xfId="1661" xr:uid="{2B456E26-132A-4E38-BC8C-6682D07D2C31}"/>
    <cellStyle name="Normal 4 2 2 3 4 2" xfId="3722" xr:uid="{40750B8E-D192-4DF2-8085-B541ADD21171}"/>
    <cellStyle name="Normal 4 2 2 3 5" xfId="2692" xr:uid="{6B7BAD66-1D78-4D61-A313-48B658410B75}"/>
    <cellStyle name="Normal 4 2 2 4" xfId="677" xr:uid="{93860E5B-DB86-4BC3-B8A7-13A4AEDD8DA7}"/>
    <cellStyle name="Normal 4 2 2 4 2" xfId="862" xr:uid="{4355C82F-FEB3-4C78-84DB-D2AB2E8070C0}"/>
    <cellStyle name="Normal 4 2 2 4 2 2" xfId="1380" xr:uid="{3347C15B-6D91-43E0-9684-F1975D84A4F7}"/>
    <cellStyle name="Normal 4 2 2 4 2 2 2" xfId="2410" xr:uid="{74722594-1892-4765-BB8E-2851184C4585}"/>
    <cellStyle name="Normal 4 2 2 4 2 2 2 2" xfId="4471" xr:uid="{5EBE0CF3-10C6-4843-93E7-14CFA8C97141}"/>
    <cellStyle name="Normal 4 2 2 4 2 2 3" xfId="3441" xr:uid="{40AD2224-F62F-4F45-9E65-9DD1A6B3C0CB}"/>
    <cellStyle name="Normal 4 2 2 4 2 3" xfId="1895" xr:uid="{51B10730-0D9D-40FF-AF67-A7E239462AFE}"/>
    <cellStyle name="Normal 4 2 2 4 2 3 2" xfId="3956" xr:uid="{70F0DE57-1E43-4C05-B20E-1C1ABB441D7B}"/>
    <cellStyle name="Normal 4 2 2 4 2 4" xfId="2926" xr:uid="{675721E5-4AB3-4F24-81B2-C8F4BE278A20}"/>
    <cellStyle name="Normal 4 2 2 4 3" xfId="1204" xr:uid="{A21C6779-D0B9-4F01-A01E-D581C7CA8F73}"/>
    <cellStyle name="Normal 4 2 2 4 3 2" xfId="2234" xr:uid="{D99A4BA7-6BE7-4F76-AAF2-AB0CBD34B0D2}"/>
    <cellStyle name="Normal 4 2 2 4 3 2 2" xfId="4295" xr:uid="{6D16123F-F4E1-446E-95EF-188C786C49F8}"/>
    <cellStyle name="Normal 4 2 2 4 3 3" xfId="3265" xr:uid="{C0E7BCAC-BAA2-4A5C-9648-587CBC2D5234}"/>
    <cellStyle name="Normal 4 2 2 4 4" xfId="1719" xr:uid="{23621A91-58AB-4B66-BBD9-39C9EE5F6FBC}"/>
    <cellStyle name="Normal 4 2 2 4 4 2" xfId="3780" xr:uid="{97D1F846-A89E-4934-A284-7CC3BB79135D}"/>
    <cellStyle name="Normal 4 2 2 4 5" xfId="2750" xr:uid="{EED14A5F-C18F-45E0-84F7-C06177D52BAB}"/>
    <cellStyle name="Normal 4 2 2 5" xfId="745" xr:uid="{7761E26E-FE07-4C4A-BA1B-02E7955A2814}"/>
    <cellStyle name="Normal 4 2 2 5 2" xfId="1263" xr:uid="{0685EC88-D939-4276-8BAC-3C6D7FB9B3F9}"/>
    <cellStyle name="Normal 4 2 2 5 2 2" xfId="2293" xr:uid="{049BFA40-8358-46EF-9FB1-89CE90BF74E1}"/>
    <cellStyle name="Normal 4 2 2 5 2 2 2" xfId="4354" xr:uid="{8E4ABFD0-F082-4BFE-8B52-F2CB98E81B07}"/>
    <cellStyle name="Normal 4 2 2 5 2 3" xfId="3324" xr:uid="{19A61BA8-A5EA-4826-ABE3-CFFD68C68358}"/>
    <cellStyle name="Normal 4 2 2 5 3" xfId="1778" xr:uid="{7D774999-15BA-40CB-ABD1-AA8589340846}"/>
    <cellStyle name="Normal 4 2 2 5 3 2" xfId="3839" xr:uid="{1E16E438-C9FA-43F7-A1D2-9CD672A5E2C4}"/>
    <cellStyle name="Normal 4 2 2 5 4" xfId="2809" xr:uid="{281807CB-219F-485F-BF53-1D2D9C5DF9F6}"/>
    <cellStyle name="Normal 4 2 2 6" xfId="556" xr:uid="{E52C0FBC-8A0F-4665-A015-CA86D34E7E31}"/>
    <cellStyle name="Normal 4 2 2 6 2" xfId="1087" xr:uid="{FDBADDDF-779F-4B66-A114-FB8884463C62}"/>
    <cellStyle name="Normal 4 2 2 6 2 2" xfId="2117" xr:uid="{2D354D1B-9307-4BEF-B9D9-DC86DB6CBBCE}"/>
    <cellStyle name="Normal 4 2 2 6 2 2 2" xfId="4178" xr:uid="{A1A724EA-B34E-432F-9072-6C51D9EBD986}"/>
    <cellStyle name="Normal 4 2 2 6 2 3" xfId="3148" xr:uid="{BC969752-71DC-4225-90E9-5B5A0C1A8A22}"/>
    <cellStyle name="Normal 4 2 2 6 3" xfId="1602" xr:uid="{CA02395C-03FA-4388-B7AE-A10935CCF619}"/>
    <cellStyle name="Normal 4 2 2 6 3 2" xfId="3663" xr:uid="{5B9F7932-2820-45F2-A027-DCDF48864D05}"/>
    <cellStyle name="Normal 4 2 2 6 4" xfId="2633" xr:uid="{3960432A-5BE1-4E0D-A636-D4723F5F6321}"/>
    <cellStyle name="Normal 4 2 3" xfId="573" xr:uid="{B3CE2F7D-2526-466C-BDC8-961D42693261}"/>
    <cellStyle name="Normal 4 2 3 2" xfId="632" xr:uid="{A3B77049-5770-4546-A7DD-8EFF5DA7771A}"/>
    <cellStyle name="Normal 4 2 3 2 2" xfId="817" xr:uid="{072FC008-444B-473E-89A7-6A43D77C51B9}"/>
    <cellStyle name="Normal 4 2 3 2 2 2" xfId="1335" xr:uid="{FC51668B-F8B4-442C-959D-63BA83D985DF}"/>
    <cellStyle name="Normal 4 2 3 2 2 2 2" xfId="2365" xr:uid="{70A6D1C4-B124-4ABC-AAE8-7B91A843285F}"/>
    <cellStyle name="Normal 4 2 3 2 2 2 2 2" xfId="4426" xr:uid="{C0054F30-31DD-4A4E-8A65-C3C68055F234}"/>
    <cellStyle name="Normal 4 2 3 2 2 2 3" xfId="3396" xr:uid="{7C6B3E62-0510-4A10-AE97-D9EAC2981957}"/>
    <cellStyle name="Normal 4 2 3 2 2 3" xfId="1850" xr:uid="{639489FD-8BF8-42AF-9DE0-1650F20B3118}"/>
    <cellStyle name="Normal 4 2 3 2 2 3 2" xfId="3911" xr:uid="{9C1DEF61-BC5A-4BA3-B4E0-9C4CE165E56E}"/>
    <cellStyle name="Normal 4 2 3 2 2 4" xfId="2881" xr:uid="{F868F329-BB82-4A40-BA63-98F04C842C90}"/>
    <cellStyle name="Normal 4 2 3 2 3" xfId="1159" xr:uid="{D0C94D5A-70EF-4151-9D26-EC6FF588E3A9}"/>
    <cellStyle name="Normal 4 2 3 2 3 2" xfId="2189" xr:uid="{9985830C-AB46-42D5-BDF4-A703A23E397A}"/>
    <cellStyle name="Normal 4 2 3 2 3 2 2" xfId="4250" xr:uid="{FDC5EB27-6C37-4367-BFAB-A328EA433E4A}"/>
    <cellStyle name="Normal 4 2 3 2 3 3" xfId="3220" xr:uid="{BDA15D0C-E556-4D25-A3B2-91BE79C74BE8}"/>
    <cellStyle name="Normal 4 2 3 2 4" xfId="1674" xr:uid="{16A5C9EC-7522-4B89-908B-F7E3B6CDA56E}"/>
    <cellStyle name="Normal 4 2 3 2 4 2" xfId="3735" xr:uid="{86C0A7E1-70FC-40FD-9FC9-9DDF1B0B7D0A}"/>
    <cellStyle name="Normal 4 2 3 2 5" xfId="2705" xr:uid="{0FB3C4E7-ECF2-4FCA-A340-52B422745F09}"/>
    <cellStyle name="Normal 4 2 3 3" xfId="701" xr:uid="{CC20C8CF-3D52-4F57-A9F5-3BF11DC94A3B}"/>
    <cellStyle name="Normal 4 2 3 3 2" xfId="881" xr:uid="{7AE587A9-C3D5-4977-BD15-858837AEA66C}"/>
    <cellStyle name="Normal 4 2 3 3 2 2" xfId="1398" xr:uid="{4A2DB3C3-B2CB-43CB-A25C-1E24272DFC45}"/>
    <cellStyle name="Normal 4 2 3 3 2 2 2" xfId="2428" xr:uid="{DAC57CFA-C3E6-4EE6-9F5E-BA4E4157C020}"/>
    <cellStyle name="Normal 4 2 3 3 2 2 2 2" xfId="4489" xr:uid="{4F78C321-0661-4313-B932-93004B3315BA}"/>
    <cellStyle name="Normal 4 2 3 3 2 2 3" xfId="3459" xr:uid="{CDCC004E-9E72-48E9-A4F2-825161C13433}"/>
    <cellStyle name="Normal 4 2 3 3 2 3" xfId="1913" xr:uid="{D3AAD2BB-C5C9-4982-8713-2DB009A2ED67}"/>
    <cellStyle name="Normal 4 2 3 3 2 3 2" xfId="3974" xr:uid="{0831E2C3-A455-4A1A-9223-43E42317EE2E}"/>
    <cellStyle name="Normal 4 2 3 3 2 4" xfId="2944" xr:uid="{1C4F3E56-8945-4835-B93A-13AE078A4704}"/>
    <cellStyle name="Normal 4 2 3 3 3" xfId="1222" xr:uid="{539E00F2-9CA1-40A1-9A44-8223B5F39345}"/>
    <cellStyle name="Normal 4 2 3 3 3 2" xfId="2252" xr:uid="{758543CA-2504-4334-A7CA-349FF6183E9B}"/>
    <cellStyle name="Normal 4 2 3 3 3 2 2" xfId="4313" xr:uid="{9E7B7172-A88C-4AA3-B089-FBF415949ABD}"/>
    <cellStyle name="Normal 4 2 3 3 3 3" xfId="3283" xr:uid="{9B510BAF-7B2C-4242-A29E-87CB4B86E4B2}"/>
    <cellStyle name="Normal 4 2 3 3 4" xfId="1737" xr:uid="{439A9208-7063-4CF8-AD7F-FE82C680E793}"/>
    <cellStyle name="Normal 4 2 3 3 4 2" xfId="3798" xr:uid="{F550C4EE-67E6-49A9-BF72-61D11325B7D2}"/>
    <cellStyle name="Normal 4 2 3 3 5" xfId="2768" xr:uid="{44812D0E-D3A7-47EB-8BD1-B7FCA329725C}"/>
    <cellStyle name="Normal 4 2 3 4" xfId="758" xr:uid="{7292ACF7-7749-4929-AD16-C60F316F51B4}"/>
    <cellStyle name="Normal 4 2 3 4 2" xfId="1276" xr:uid="{6D887BC0-650E-4458-A244-0CD5F206A098}"/>
    <cellStyle name="Normal 4 2 3 4 2 2" xfId="2306" xr:uid="{59350772-9634-4F7F-9C2C-2BB85D9DCF30}"/>
    <cellStyle name="Normal 4 2 3 4 2 2 2" xfId="4367" xr:uid="{6F8A43AE-9EB9-4AE5-B1F3-3D747FFF40A5}"/>
    <cellStyle name="Normal 4 2 3 4 2 3" xfId="3337" xr:uid="{C244967F-4B5D-4315-8339-4892D1651841}"/>
    <cellStyle name="Normal 4 2 3 4 3" xfId="1791" xr:uid="{D6664347-3A31-4F37-8557-A11874B2E2B1}"/>
    <cellStyle name="Normal 4 2 3 4 3 2" xfId="3852" xr:uid="{F4E2ACFF-F99C-48CE-B1D5-67FE16AA12AA}"/>
    <cellStyle name="Normal 4 2 3 4 4" xfId="2822" xr:uid="{D7CEE4DB-A6C7-4892-93D1-E0AB4ECA1A77}"/>
    <cellStyle name="Normal 4 2 3 5" xfId="1100" xr:uid="{6B0B7026-B9E4-43EC-86BF-AA8B193A904C}"/>
    <cellStyle name="Normal 4 2 3 5 2" xfId="2130" xr:uid="{DC3BE415-B895-447D-885A-B6FF0B425214}"/>
    <cellStyle name="Normal 4 2 3 5 2 2" xfId="4191" xr:uid="{1F0BF1C8-9B88-4924-98D5-54F8BDAB3E2A}"/>
    <cellStyle name="Normal 4 2 3 5 3" xfId="3161" xr:uid="{57C2789F-7884-4B07-ADE5-B63FCB9920E5}"/>
    <cellStyle name="Normal 4 2 3 6" xfId="1615" xr:uid="{8C0B3D32-33EA-4568-B914-F2B0EA659C1E}"/>
    <cellStyle name="Normal 4 2 3 6 2" xfId="3676" xr:uid="{DB815BDE-EB23-4A2E-873A-0473ABFCD68E}"/>
    <cellStyle name="Normal 4 2 3 7" xfId="2646" xr:uid="{E9A3C948-C1B2-4C27-8142-AA081BF72A70}"/>
    <cellStyle name="Normal 4 2 4" xfId="603" xr:uid="{FFDF436D-3BFA-4C38-9E38-3BB64B25B466}"/>
    <cellStyle name="Normal 4 2 4 2" xfId="788" xr:uid="{4117ECB7-7D5F-43ED-B4A2-AFDE86B3F730}"/>
    <cellStyle name="Normal 4 2 4 2 2" xfId="1306" xr:uid="{54833754-6D03-47E3-9EB8-9C1AEBC73D79}"/>
    <cellStyle name="Normal 4 2 4 2 2 2" xfId="2336" xr:uid="{EE9632CE-EB0E-4152-A8AE-24443285B994}"/>
    <cellStyle name="Normal 4 2 4 2 2 2 2" xfId="4397" xr:uid="{3CECFB91-C9ED-4B22-9EF8-77B736987BA8}"/>
    <cellStyle name="Normal 4 2 4 2 2 3" xfId="3367" xr:uid="{50BD757D-A8AE-4A92-9F62-30F66D4712F9}"/>
    <cellStyle name="Normal 4 2 4 2 3" xfId="1821" xr:uid="{3B58B119-C0CC-4F01-A5D5-DC4FCB7A77DC}"/>
    <cellStyle name="Normal 4 2 4 2 3 2" xfId="3882" xr:uid="{F67654C1-AEA6-4A16-B480-CA20A8477625}"/>
    <cellStyle name="Normal 4 2 4 2 4" xfId="2852" xr:uid="{3E16843E-F5D2-4972-8F1B-C978887CAF8F}"/>
    <cellStyle name="Normal 4 2 4 3" xfId="1130" xr:uid="{965F7F0A-23B0-4480-B963-1B84809065C6}"/>
    <cellStyle name="Normal 4 2 4 3 2" xfId="2160" xr:uid="{46C40928-A996-4F74-9E23-24EC65CE1629}"/>
    <cellStyle name="Normal 4 2 4 3 2 2" xfId="4221" xr:uid="{89916F0F-2323-4B54-83A5-B84395BB39DD}"/>
    <cellStyle name="Normal 4 2 4 3 3" xfId="3191" xr:uid="{88780DD5-F586-4805-A5C5-46025C1DD0DB}"/>
    <cellStyle name="Normal 4 2 4 4" xfId="1645" xr:uid="{EDFEBD0D-1754-44B5-93CF-5FE004BE12B7}"/>
    <cellStyle name="Normal 4 2 4 4 2" xfId="3706" xr:uid="{4088C3D9-492B-463E-8D2B-28CCC5C7234D}"/>
    <cellStyle name="Normal 4 2 4 5" xfId="2676" xr:uid="{FDA4B664-F895-4299-8180-A431EEE3A20D}"/>
    <cellStyle name="Normal 4 2 5" xfId="661" xr:uid="{A9016BEB-8377-407E-B086-93AAD63F847E}"/>
    <cellStyle name="Normal 4 2 5 2" xfId="846" xr:uid="{9CFD600C-983F-42F2-95A0-7B01064BEBD0}"/>
    <cellStyle name="Normal 4 2 5 2 2" xfId="1364" xr:uid="{BE084CD0-E69E-4E56-A6AE-7F0C1EBD793D}"/>
    <cellStyle name="Normal 4 2 5 2 2 2" xfId="2394" xr:uid="{9D0B62C6-AE41-4B3B-AC6E-1976269EECDB}"/>
    <cellStyle name="Normal 4 2 5 2 2 2 2" xfId="4455" xr:uid="{6E2E6609-45B0-4425-AAD4-4A6EBBB25D0C}"/>
    <cellStyle name="Normal 4 2 5 2 2 3" xfId="3425" xr:uid="{9ABAC983-297C-41B5-98F4-93F5589705A4}"/>
    <cellStyle name="Normal 4 2 5 2 3" xfId="1879" xr:uid="{E7025469-EF0E-4F10-A7D4-0D1FFBFA4602}"/>
    <cellStyle name="Normal 4 2 5 2 3 2" xfId="3940" xr:uid="{3FA2B0D6-BCE5-46C2-A53C-87A1ECB11BEE}"/>
    <cellStyle name="Normal 4 2 5 2 4" xfId="2910" xr:uid="{89E1E318-1082-4363-9DCD-7B78BE927A8E}"/>
    <cellStyle name="Normal 4 2 5 3" xfId="1188" xr:uid="{7C210515-B599-4A4E-8726-C6EF9E0C3B20}"/>
    <cellStyle name="Normal 4 2 5 3 2" xfId="2218" xr:uid="{EB720C5B-15EA-40AA-ABF6-4D10CFCBB81B}"/>
    <cellStyle name="Normal 4 2 5 3 2 2" xfId="4279" xr:uid="{C412B9D9-FE7A-43E6-94A7-60A2485ADF68}"/>
    <cellStyle name="Normal 4 2 5 3 3" xfId="3249" xr:uid="{976BF429-4F10-4357-AE8D-C3D690A4F6ED}"/>
    <cellStyle name="Normal 4 2 5 4" xfId="1703" xr:uid="{C6999036-9647-4BE9-98C8-FF820B1204A2}"/>
    <cellStyle name="Normal 4 2 5 4 2" xfId="3764" xr:uid="{B1A789AF-427F-443A-8FAB-A289A9A29AD8}"/>
    <cellStyle name="Normal 4 2 5 5" xfId="2734" xr:uid="{A3C3AA37-24FE-476D-BD19-737F90C976A6}"/>
    <cellStyle name="Normal 4 2 6" xfId="729" xr:uid="{6323A8D0-AB22-43E8-9E4F-0AEF12FD61FF}"/>
    <cellStyle name="Normal 4 2 6 2" xfId="1247" xr:uid="{DABA7DA3-55DB-4799-9FD2-2EFEDCCF9252}"/>
    <cellStyle name="Normal 4 2 6 2 2" xfId="2277" xr:uid="{2C96BF3D-AF63-47BF-85C1-6C139CF47EE1}"/>
    <cellStyle name="Normal 4 2 6 2 2 2" xfId="4338" xr:uid="{BE51BA27-851C-4248-94EB-0C4CE3736106}"/>
    <cellStyle name="Normal 4 2 6 2 3" xfId="3308" xr:uid="{8DD814E7-FC63-447D-8CF6-EB8F447111CA}"/>
    <cellStyle name="Normal 4 2 6 3" xfId="1762" xr:uid="{DEAFCF19-7E05-46B7-9502-6EE90CEBD446}"/>
    <cellStyle name="Normal 4 2 6 3 2" xfId="3823" xr:uid="{6AC40879-1745-4E1E-81B4-8964DC7910E6}"/>
    <cellStyle name="Normal 4 2 6 4" xfId="2793" xr:uid="{7E7CEB2B-DAC9-432B-B32C-B95D7D719DB8}"/>
    <cellStyle name="Normal 4 2 7" xfId="536" xr:uid="{6279D203-9F4B-4B10-9092-99834874570F}"/>
    <cellStyle name="Normal 4 2 7 2" xfId="1071" xr:uid="{C9AB2437-7848-448B-B048-1C2CB097BC59}"/>
    <cellStyle name="Normal 4 2 7 2 2" xfId="2101" xr:uid="{733EAF5F-7BC1-474A-B153-38B1D77C40C5}"/>
    <cellStyle name="Normal 4 2 7 2 2 2" xfId="4162" xr:uid="{83265335-F09C-4EA2-AA40-DD12C37C193D}"/>
    <cellStyle name="Normal 4 2 7 2 3" xfId="3132" xr:uid="{C226F545-A9F4-4DE5-8B2A-167C46C7ABE0}"/>
    <cellStyle name="Normal 4 2 7 3" xfId="1586" xr:uid="{B8102E18-4BF9-46AD-A314-F56FAF1662B9}"/>
    <cellStyle name="Normal 4 2 7 3 2" xfId="3647" xr:uid="{2B64E6E1-F076-46F5-9C04-AA9106D927DF}"/>
    <cellStyle name="Normal 4 2 7 4" xfId="2617" xr:uid="{7090D183-099E-4AD1-9AE3-42B4855CE9BE}"/>
    <cellStyle name="Normal 4 3" xfId="261" xr:uid="{00000000-0005-0000-0000-00004A010000}"/>
    <cellStyle name="Normal 4 3 2" xfId="364" xr:uid="{00000000-0005-0000-0000-00004B010000}"/>
    <cellStyle name="Normal 4 3 2 2" xfId="401" xr:uid="{00000000-0005-0000-0000-00004C010000}"/>
    <cellStyle name="Normal 4 3 2 2 2" xfId="500" xr:uid="{00000000-0005-0000-0000-00004D010000}"/>
    <cellStyle name="Normal 4 3 2 2 2 2" xfId="829" xr:uid="{A66A258A-F31D-4B93-8C8F-42E7FC1AF1F8}"/>
    <cellStyle name="Normal 4 3 2 2 2 2 2" xfId="1347" xr:uid="{C6C7F403-847A-4481-AFA1-86EA1AEE7B87}"/>
    <cellStyle name="Normal 4 3 2 2 2 2 2 2" xfId="2377" xr:uid="{88A8E6E5-E0C6-4356-8580-4C5D4DDF2DF1}"/>
    <cellStyle name="Normal 4 3 2 2 2 2 2 2 2" xfId="4438" xr:uid="{9375E3AB-BC41-435B-9601-3B37B03F8E25}"/>
    <cellStyle name="Normal 4 3 2 2 2 2 2 3" xfId="3408" xr:uid="{1FBE1E42-28E4-4DD1-BF29-E538F62A8D84}"/>
    <cellStyle name="Normal 4 3 2 2 2 2 3" xfId="1862" xr:uid="{D2657F19-28C8-43BC-9159-80D3B646B8A3}"/>
    <cellStyle name="Normal 4 3 2 2 2 2 3 2" xfId="3923" xr:uid="{9237030F-A566-4DD2-856C-D9753ECA6F5C}"/>
    <cellStyle name="Normal 4 3 2 2 2 2 4" xfId="2893" xr:uid="{EA45421B-B0EB-4B05-B59B-2C1E2E102561}"/>
    <cellStyle name="Normal 4 3 2 2 2 3" xfId="1048" xr:uid="{EB7C6A14-01CD-4302-98DE-5E909E7CECC7}"/>
    <cellStyle name="Normal 4 3 2 2 2 3 2" xfId="2079" xr:uid="{4CD34533-526B-408B-8819-3730A465FACB}"/>
    <cellStyle name="Normal 4 3 2 2 2 3 2 2" xfId="4140" xr:uid="{5AA19A7A-1460-4474-BC12-FE0E4C389602}"/>
    <cellStyle name="Normal 4 3 2 2 2 3 3" xfId="3110" xr:uid="{1F4B85D8-F5C0-47C2-9F22-CE3AFB41E6D0}"/>
    <cellStyle name="Normal 4 3 2 2 2 4" xfId="1564" xr:uid="{3A660BE6-9AD5-4C1D-A118-0EA537A45369}"/>
    <cellStyle name="Normal 4 3 2 2 2 4 2" xfId="3625" xr:uid="{7D534D6C-47A2-4C60-9FF9-2ACDD2ED6147}"/>
    <cellStyle name="Normal 4 3 2 2 2 5" xfId="2595" xr:uid="{6F441FFB-FEBE-4FEB-AF2F-61DF3D6BC436}"/>
    <cellStyle name="Normal 4 3 2 2 3" xfId="644" xr:uid="{1BF252C8-A8CC-40BB-901F-45D81C8A1E82}"/>
    <cellStyle name="Normal 4 3 2 2 3 2" xfId="1171" xr:uid="{41CE005C-150C-4CCA-91F9-DC2C81F849A8}"/>
    <cellStyle name="Normal 4 3 2 2 3 2 2" xfId="2201" xr:uid="{09FF095A-64BD-4068-B171-15CBC48E9BF7}"/>
    <cellStyle name="Normal 4 3 2 2 3 2 2 2" xfId="4262" xr:uid="{A1FA5C48-E0FD-4E46-8DF0-C3665CC3D6BB}"/>
    <cellStyle name="Normal 4 3 2 2 3 2 3" xfId="3232" xr:uid="{3AD344AA-10AC-4618-BB19-27393E0D244E}"/>
    <cellStyle name="Normal 4 3 2 2 3 3" xfId="1686" xr:uid="{4884BE55-F4A4-4122-AF7C-1443BB9A86CA}"/>
    <cellStyle name="Normal 4 3 2 2 3 3 2" xfId="3747" xr:uid="{F4F4D9A2-ABC2-46B3-85C6-A98936057493}"/>
    <cellStyle name="Normal 4 3 2 2 3 4" xfId="2717" xr:uid="{10D3C44E-0161-4EDD-A5C1-901B0FED15A4}"/>
    <cellStyle name="Normal 4 3 2 2 4" xfId="950" xr:uid="{2622EC15-2FC2-4AFD-86AD-4BD225D4AEC7}"/>
    <cellStyle name="Normal 4 3 2 2 4 2" xfId="1981" xr:uid="{8668185A-A78F-49DD-85CF-549BDD8A1F38}"/>
    <cellStyle name="Normal 4 3 2 2 4 2 2" xfId="4042" xr:uid="{E997F935-84E9-4AC8-9C78-D87E41525B0D}"/>
    <cellStyle name="Normal 4 3 2 2 4 3" xfId="3012" xr:uid="{7E1E5DD6-459B-4B37-B48A-F15B809A5F4A}"/>
    <cellStyle name="Normal 4 3 2 2 5" xfId="1466" xr:uid="{CB5B7FDA-E9C8-4DF5-BD22-8FBB37FA9BBC}"/>
    <cellStyle name="Normal 4 3 2 2 5 2" xfId="3527" xr:uid="{3293AE59-B524-4AA6-9BC8-E7FE922F7731}"/>
    <cellStyle name="Normal 4 3 2 2 6" xfId="2497" xr:uid="{22A15112-E2A2-4865-BEDE-7352B0AF2AE0}"/>
    <cellStyle name="Normal 4 3 2 3" xfId="469" xr:uid="{00000000-0005-0000-0000-00004E010000}"/>
    <cellStyle name="Normal 4 3 2 3 2" xfId="888" xr:uid="{79B8415E-5CE2-48DC-A998-66EC456CDAF8}"/>
    <cellStyle name="Normal 4 3 2 3 2 2" xfId="1405" xr:uid="{BFDC25CE-7042-4292-87DD-1E65B2AD3E40}"/>
    <cellStyle name="Normal 4 3 2 3 2 2 2" xfId="2435" xr:uid="{BFA2BAA4-DF27-431F-9FA9-F25182610D24}"/>
    <cellStyle name="Normal 4 3 2 3 2 2 2 2" xfId="4496" xr:uid="{CFD32716-1CAF-4CAE-BB2C-ABDBB687EF48}"/>
    <cellStyle name="Normal 4 3 2 3 2 2 3" xfId="3466" xr:uid="{F72EF89C-9159-49A4-BA1C-FD32676B3F01}"/>
    <cellStyle name="Normal 4 3 2 3 2 3" xfId="1920" xr:uid="{422588AE-3BF9-4B6E-849D-CD8175275BCC}"/>
    <cellStyle name="Normal 4 3 2 3 2 3 2" xfId="3981" xr:uid="{474079EB-E186-48BC-AFDB-6E12F7FC52D7}"/>
    <cellStyle name="Normal 4 3 2 3 2 4" xfId="2951" xr:uid="{497CE294-B493-41F4-814A-08B28E01AA69}"/>
    <cellStyle name="Normal 4 3 2 3 3" xfId="708" xr:uid="{08FA387F-BE0E-47EC-87D1-8D1F76871C52}"/>
    <cellStyle name="Normal 4 3 2 3 3 2" xfId="1229" xr:uid="{C803F4A9-344B-4FE1-B9B5-DEF525EC8D3F}"/>
    <cellStyle name="Normal 4 3 2 3 3 2 2" xfId="2259" xr:uid="{1363C717-51A9-4DA3-B34F-56236B250618}"/>
    <cellStyle name="Normal 4 3 2 3 3 2 2 2" xfId="4320" xr:uid="{45A36DB5-526F-42FF-9238-70AF652B3EDB}"/>
    <cellStyle name="Normal 4 3 2 3 3 2 3" xfId="3290" xr:uid="{98E7487E-DDE0-4554-A0D1-C95C54ABC21B}"/>
    <cellStyle name="Normal 4 3 2 3 3 3" xfId="1744" xr:uid="{147C6C6B-D099-416A-9162-2269B9592435}"/>
    <cellStyle name="Normal 4 3 2 3 3 3 2" xfId="3805" xr:uid="{B75E5316-A671-40D1-8C8D-081907C8144D}"/>
    <cellStyle name="Normal 4 3 2 3 3 4" xfId="2775" xr:uid="{0089FFCC-B6BF-49EC-B8D9-03532552225A}"/>
    <cellStyle name="Normal 4 3 2 3 4" xfId="1017" xr:uid="{8D7524D1-959F-4643-A6D5-51440F14A0D4}"/>
    <cellStyle name="Normal 4 3 2 3 4 2" xfId="2048" xr:uid="{EF8C2FF4-21D8-4C96-A768-4EDEFBDAD4A1}"/>
    <cellStyle name="Normal 4 3 2 3 4 2 2" xfId="4109" xr:uid="{D6CF8E0F-DB9C-42EE-BA60-1857E26E1784}"/>
    <cellStyle name="Normal 4 3 2 3 4 3" xfId="3079" xr:uid="{B3D5B79F-10E3-4645-AA4C-A4898E72FE40}"/>
    <cellStyle name="Normal 4 3 2 3 5" xfId="1533" xr:uid="{776CE285-FAC1-4590-9BBD-F8BC3D9CC24F}"/>
    <cellStyle name="Normal 4 3 2 3 5 2" xfId="3594" xr:uid="{02ACC243-4E1B-42A0-B529-7E27241C2BD1}"/>
    <cellStyle name="Normal 4 3 2 3 6" xfId="2564" xr:uid="{2D9D2376-C329-4E89-81C9-A9B5C8C373F0}"/>
    <cellStyle name="Normal 4 3 2 4" xfId="770" xr:uid="{6BA3523F-17C5-40D9-8EA8-41FB4DE99DF8}"/>
    <cellStyle name="Normal 4 3 2 4 2" xfId="1288" xr:uid="{F1C70C03-DD03-49E8-930F-1BE1A7E62B0A}"/>
    <cellStyle name="Normal 4 3 2 4 2 2" xfId="2318" xr:uid="{F3C0E0FF-96FA-4E9A-A3AF-4B57E42F2FD2}"/>
    <cellStyle name="Normal 4 3 2 4 2 2 2" xfId="4379" xr:uid="{377594B8-CD89-48D7-BED5-7DA043ED115C}"/>
    <cellStyle name="Normal 4 3 2 4 2 3" xfId="3349" xr:uid="{76BF85C7-66A1-4D30-9D34-DE7651313E9F}"/>
    <cellStyle name="Normal 4 3 2 4 3" xfId="1803" xr:uid="{3E3F43F0-3460-43C0-8F4C-B8879011E562}"/>
    <cellStyle name="Normal 4 3 2 4 3 2" xfId="3864" xr:uid="{F2368889-BB11-41AA-94A3-6E0210B66DEA}"/>
    <cellStyle name="Normal 4 3 2 4 4" xfId="2834" xr:uid="{BBF607B3-4005-41F7-9F18-392CD67D2F48}"/>
    <cellStyle name="Normal 4 3 2 5" xfId="585" xr:uid="{2D75B1BA-8D30-4901-80E1-F4C79F0316FA}"/>
    <cellStyle name="Normal 4 3 2 5 2" xfId="1112" xr:uid="{A6187191-CD15-4B26-BA30-49A9E905FA1F}"/>
    <cellStyle name="Normal 4 3 2 5 2 2" xfId="2142" xr:uid="{B8CB3147-1CAE-488D-8239-F3806CCD3183}"/>
    <cellStyle name="Normal 4 3 2 5 2 2 2" xfId="4203" xr:uid="{1C8CD1D7-7DAC-42B1-904C-E92EA54B0678}"/>
    <cellStyle name="Normal 4 3 2 5 2 3" xfId="3173" xr:uid="{833654D5-8A32-4D1E-B356-E94F38EF0DC7}"/>
    <cellStyle name="Normal 4 3 2 5 3" xfId="1627" xr:uid="{94DD18DC-8BB8-4BF1-9EAD-EA4027618C15}"/>
    <cellStyle name="Normal 4 3 2 5 3 2" xfId="3688" xr:uid="{1A110E03-0D7E-4E32-A01A-D002C5A2E598}"/>
    <cellStyle name="Normal 4 3 2 5 4" xfId="2658" xr:uid="{BA69601B-158E-41F3-B4A8-11EA82F4A452}"/>
    <cellStyle name="Normal 4 3 2 6" xfId="919" xr:uid="{6820CBCF-034D-4523-BC8E-5FD258C16637}"/>
    <cellStyle name="Normal 4 3 2 6 2" xfId="1950" xr:uid="{9FC0DCBF-EEAB-4E20-B7B7-7B66FEABBA23}"/>
    <cellStyle name="Normal 4 3 2 6 2 2" xfId="4011" xr:uid="{7B34ED8C-EE20-46C2-A2C3-5D94B521F4F7}"/>
    <cellStyle name="Normal 4 3 2 6 3" xfId="2981" xr:uid="{ABB08285-055D-45D5-9D26-F5459529FBAC}"/>
    <cellStyle name="Normal 4 3 2 7" xfId="1435" xr:uid="{0C87C736-8716-4F1D-864D-441BD49AEB96}"/>
    <cellStyle name="Normal 4 3 2 7 2" xfId="3496" xr:uid="{057DCA84-E74C-478B-A07C-61CA22CDDA3F}"/>
    <cellStyle name="Normal 4 3 2 8" xfId="2466" xr:uid="{8EBD9622-D94B-4251-A44E-073935C8BFC8}"/>
    <cellStyle name="Normal 4 3 3" xfId="386" xr:uid="{00000000-0005-0000-0000-00004F010000}"/>
    <cellStyle name="Normal 4 3 3 2" xfId="485" xr:uid="{00000000-0005-0000-0000-000050010000}"/>
    <cellStyle name="Normal 4 3 3 2 2" xfId="800" xr:uid="{AE8C760A-2D94-4F12-B90B-E07520CDEBE0}"/>
    <cellStyle name="Normal 4 3 3 2 2 2" xfId="1318" xr:uid="{6528A8E5-A824-4625-A2A5-474C151CD2F0}"/>
    <cellStyle name="Normal 4 3 3 2 2 2 2" xfId="2348" xr:uid="{B8E72817-014F-497A-A2E5-B720ED49569A}"/>
    <cellStyle name="Normal 4 3 3 2 2 2 2 2" xfId="4409" xr:uid="{9F9B2F96-DE70-4345-98E8-C6C75FEDC96A}"/>
    <cellStyle name="Normal 4 3 3 2 2 2 3" xfId="3379" xr:uid="{35DC6E63-98B4-4285-B30A-A029EF6F4AF1}"/>
    <cellStyle name="Normal 4 3 3 2 2 3" xfId="1833" xr:uid="{1ECDFB0D-D0D5-47DF-8B4F-473EDC23FFB3}"/>
    <cellStyle name="Normal 4 3 3 2 2 3 2" xfId="3894" xr:uid="{A06BC0B9-FBCF-461A-8118-75F257864A4F}"/>
    <cellStyle name="Normal 4 3 3 2 2 4" xfId="2864" xr:uid="{6069100E-43E3-475B-9B21-FE5495617AEA}"/>
    <cellStyle name="Normal 4 3 3 2 3" xfId="1033" xr:uid="{8233EA90-EB23-4DF1-B858-E2AE28179787}"/>
    <cellStyle name="Normal 4 3 3 2 3 2" xfId="2064" xr:uid="{D3D9F42D-57F3-4366-973E-9CBF8C03955F}"/>
    <cellStyle name="Normal 4 3 3 2 3 2 2" xfId="4125" xr:uid="{916D5DE9-2DFF-4563-8BFE-E686EC4DD89A}"/>
    <cellStyle name="Normal 4 3 3 2 3 3" xfId="3095" xr:uid="{33F084C2-6DD3-4522-B7C5-B2FC81E2CCC2}"/>
    <cellStyle name="Normal 4 3 3 2 4" xfId="1549" xr:uid="{9BB1D0C1-C2E1-42B2-B63F-7DE53734116B}"/>
    <cellStyle name="Normal 4 3 3 2 4 2" xfId="3610" xr:uid="{731E3AA6-8693-434B-83B8-CE27438F1A7F}"/>
    <cellStyle name="Normal 4 3 3 2 5" xfId="2580" xr:uid="{0A767FF0-D897-4C42-AB3D-4044DCAF36AB}"/>
    <cellStyle name="Normal 4 3 3 3" xfId="615" xr:uid="{20D0B975-C66E-4463-92D4-F32540F38A4B}"/>
    <cellStyle name="Normal 4 3 3 3 2" xfId="1142" xr:uid="{3773864C-D087-4DA5-AEB4-B1A94306E067}"/>
    <cellStyle name="Normal 4 3 3 3 2 2" xfId="2172" xr:uid="{343F00A5-78B0-44C2-8A42-8CE6D621736D}"/>
    <cellStyle name="Normal 4 3 3 3 2 2 2" xfId="4233" xr:uid="{23DC2388-3CDA-4C47-A907-34C19FDF8929}"/>
    <cellStyle name="Normal 4 3 3 3 2 3" xfId="3203" xr:uid="{EEC635D8-3E36-4181-A9D5-9E13D9870056}"/>
    <cellStyle name="Normal 4 3 3 3 3" xfId="1657" xr:uid="{955B1359-64CE-4469-AD3C-D090D28C13A8}"/>
    <cellStyle name="Normal 4 3 3 3 3 2" xfId="3718" xr:uid="{C8AE6953-7A3D-47FA-AAFB-15C8DAA7A060}"/>
    <cellStyle name="Normal 4 3 3 3 4" xfId="2688" xr:uid="{2B4B5073-667A-4E18-BB01-A4E29FE1E148}"/>
    <cellStyle name="Normal 4 3 3 4" xfId="935" xr:uid="{AAEAEDB6-77B4-48D3-B8A9-32E7AAB0EEE7}"/>
    <cellStyle name="Normal 4 3 3 4 2" xfId="1966" xr:uid="{826D2A91-07A5-4C5F-85FC-AF468B08B722}"/>
    <cellStyle name="Normal 4 3 3 4 2 2" xfId="4027" xr:uid="{96D70347-6AA6-485E-8827-5E4F051D28A3}"/>
    <cellStyle name="Normal 4 3 3 4 3" xfId="2997" xr:uid="{E75AA9CC-A8B0-40D7-8032-565ED0BBB6FD}"/>
    <cellStyle name="Normal 4 3 3 5" xfId="1451" xr:uid="{349AE9B7-6BFB-4579-B80F-74CA145E1948}"/>
    <cellStyle name="Normal 4 3 3 5 2" xfId="3512" xr:uid="{EFC1E48F-2722-4EC5-BB78-A9D6197B974C}"/>
    <cellStyle name="Normal 4 3 3 6" xfId="2482" xr:uid="{70D30760-7DDA-47A3-AA56-BC583111A970}"/>
    <cellStyle name="Normal 4 3 4" xfId="425" xr:uid="{00000000-0005-0000-0000-000051010000}"/>
    <cellStyle name="Normal 4 3 4 2" xfId="858" xr:uid="{BDC231E0-52A6-4BF2-A6D8-B87908D2B461}"/>
    <cellStyle name="Normal 4 3 4 2 2" xfId="1376" xr:uid="{E1077D08-9A65-4681-940B-09298558FDC1}"/>
    <cellStyle name="Normal 4 3 4 2 2 2" xfId="2406" xr:uid="{3925B99E-5F53-4576-924B-1478B17970E9}"/>
    <cellStyle name="Normal 4 3 4 2 2 2 2" xfId="4467" xr:uid="{B0C409FF-4D35-4A43-89F7-9DA6EDFBAF26}"/>
    <cellStyle name="Normal 4 3 4 2 2 3" xfId="3437" xr:uid="{F3DCA6D1-63AA-4489-9D5F-B7858A4B788B}"/>
    <cellStyle name="Normal 4 3 4 2 3" xfId="1891" xr:uid="{B634D8DD-810C-4C80-971C-494098677FD7}"/>
    <cellStyle name="Normal 4 3 4 2 3 2" xfId="3952" xr:uid="{0CD018CD-C0BA-419A-B3E3-DBFD23401CAA}"/>
    <cellStyle name="Normal 4 3 4 2 4" xfId="2922" xr:uid="{3BC88DFA-7319-419A-8ABC-CD10D8C5E289}"/>
    <cellStyle name="Normal 4 3 4 3" xfId="673" xr:uid="{725CBAA5-2EA8-4D87-BC54-803FD1973EE5}"/>
    <cellStyle name="Normal 4 3 4 3 2" xfId="1200" xr:uid="{F9D1AA1B-6C76-4184-82E5-24D90BF583F8}"/>
    <cellStyle name="Normal 4 3 4 3 2 2" xfId="2230" xr:uid="{30D4A66E-5A0B-4F1C-8946-2F49A3EA245E}"/>
    <cellStyle name="Normal 4 3 4 3 2 2 2" xfId="4291" xr:uid="{AB96833B-4883-4ECB-8AE9-1342FB223ED1}"/>
    <cellStyle name="Normal 4 3 4 3 2 3" xfId="3261" xr:uid="{B3960A4F-AFA8-44F2-93F0-1BBE78BD8FBE}"/>
    <cellStyle name="Normal 4 3 4 3 3" xfId="1715" xr:uid="{CC4353D6-D8C6-4134-98B8-5B6F941566B7}"/>
    <cellStyle name="Normal 4 3 4 3 3 2" xfId="3776" xr:uid="{4155EA2F-8A71-4AB8-9F29-B0BCF8F98731}"/>
    <cellStyle name="Normal 4 3 4 3 4" xfId="2746" xr:uid="{92D53617-665D-4E8A-AB85-0E51F3CA2770}"/>
    <cellStyle name="Normal 4 3 4 4" xfId="973" xr:uid="{0105D44F-58B3-49AF-8CDF-BFEAD025D1E7}"/>
    <cellStyle name="Normal 4 3 4 4 2" xfId="2004" xr:uid="{B5AEB4FA-75CD-48F1-9611-1A0290B00CEF}"/>
    <cellStyle name="Normal 4 3 4 4 2 2" xfId="4065" xr:uid="{5828F484-87F6-46C9-A843-DE7BB19579EF}"/>
    <cellStyle name="Normal 4 3 4 4 3" xfId="3035" xr:uid="{A3D59D6F-44D2-45BA-A111-CADA9EF82F35}"/>
    <cellStyle name="Normal 4 3 4 5" xfId="1489" xr:uid="{EB941C47-F583-4CE7-A3C1-2872D84E2892}"/>
    <cellStyle name="Normal 4 3 4 5 2" xfId="3550" xr:uid="{DC34A697-A07E-4C6F-9E5C-C096F3874A40}"/>
    <cellStyle name="Normal 4 3 4 6" xfId="2520" xr:uid="{5E1A688F-98C4-4A67-A68A-6DE2B5F14AC2}"/>
    <cellStyle name="Normal 4 3 5" xfId="741" xr:uid="{2B96699F-9AF8-4785-AE5F-DD1C494CB26B}"/>
    <cellStyle name="Normal 4 3 5 2" xfId="1259" xr:uid="{4BED8E9B-0AEC-4547-8464-0B4EA63F5515}"/>
    <cellStyle name="Normal 4 3 5 2 2" xfId="2289" xr:uid="{FBF71449-C4CE-44FA-9297-16119D77E4F8}"/>
    <cellStyle name="Normal 4 3 5 2 2 2" xfId="4350" xr:uid="{01483DC3-EDD6-460C-A9B1-34B56D5A85FF}"/>
    <cellStyle name="Normal 4 3 5 2 3" xfId="3320" xr:uid="{B107D9C6-FE26-4171-AD5D-0BCF5BB701D3}"/>
    <cellStyle name="Normal 4 3 5 3" xfId="1774" xr:uid="{B03B92BF-AE71-408D-BEA4-DB9732EEE05E}"/>
    <cellStyle name="Normal 4 3 5 3 2" xfId="3835" xr:uid="{B89A6CD8-C801-4E75-929D-B48443FEEACA}"/>
    <cellStyle name="Normal 4 3 5 4" xfId="2805" xr:uid="{CFB144F4-D629-4D98-A1B6-311C40B87535}"/>
    <cellStyle name="Normal 4 3 6" xfId="552" xr:uid="{575FC7CB-CD35-4092-BC02-7D83F9DC1408}"/>
    <cellStyle name="Normal 4 3 6 2" xfId="1083" xr:uid="{EB56E5E3-7B13-447D-9769-9710D773BBDB}"/>
    <cellStyle name="Normal 4 3 6 2 2" xfId="2113" xr:uid="{0934FA0A-1FDD-4DEC-888B-53D775CA94D7}"/>
    <cellStyle name="Normal 4 3 6 2 2 2" xfId="4174" xr:uid="{0666928A-C3DF-48E7-818D-338A1D56EAC1}"/>
    <cellStyle name="Normal 4 3 6 2 3" xfId="3144" xr:uid="{30722A3B-7AC7-440D-A73B-CC22AA9DE268}"/>
    <cellStyle name="Normal 4 3 6 3" xfId="1598" xr:uid="{5BDD9E42-F4E0-40FE-BC2A-F34ABF9E44C4}"/>
    <cellStyle name="Normal 4 3 6 3 2" xfId="3659" xr:uid="{38416C03-819F-4F47-8E93-00FBE4A89849}"/>
    <cellStyle name="Normal 4 3 6 4" xfId="2629" xr:uid="{2EEE70A6-C5E3-488C-B836-5CC4D66989C1}"/>
    <cellStyle name="Normal 4 3 7" xfId="903" xr:uid="{DD68B7B3-7FE6-4584-B15D-23EFDD46F4AF}"/>
    <cellStyle name="Normal 4 3 7 2" xfId="1934" xr:uid="{3C894B4D-B218-4E81-9809-73249BA5CCCD}"/>
    <cellStyle name="Normal 4 3 7 2 2" xfId="3995" xr:uid="{9D4F08FF-E567-4C9F-8B07-0CC4D0635083}"/>
    <cellStyle name="Normal 4 3 7 3" xfId="2965" xr:uid="{AE42F335-EF92-43DC-B78D-2FB28D013D7C}"/>
    <cellStyle name="Normal 4 3 8" xfId="1419" xr:uid="{4DBAA227-F35D-455A-95DD-9119CF641FDB}"/>
    <cellStyle name="Normal 4 3 8 2" xfId="3480" xr:uid="{5469A2EB-9D18-45C1-A25C-3BC270EFA10B}"/>
    <cellStyle name="Normal 4 3 9" xfId="2450" xr:uid="{4CB1EBA3-9245-4912-831D-54C880B9F9D0}"/>
    <cellStyle name="Normal 4 4" xfId="291" xr:uid="{00000000-0005-0000-0000-000052010000}"/>
    <cellStyle name="Normal 4 4 2" xfId="373" xr:uid="{00000000-0005-0000-0000-000053010000}"/>
    <cellStyle name="Normal 4 4 2 2" xfId="405" xr:uid="{00000000-0005-0000-0000-000054010000}"/>
    <cellStyle name="Normal 4 4 2 2 2" xfId="504" xr:uid="{00000000-0005-0000-0000-000055010000}"/>
    <cellStyle name="Normal 4 4 2 2 2 2" xfId="1052" xr:uid="{6AB5FBF7-277D-44CD-93EA-E718E5648AC1}"/>
    <cellStyle name="Normal 4 4 2 2 2 2 2" xfId="2083" xr:uid="{2BC6C03F-1E0A-4810-B456-893B32D20652}"/>
    <cellStyle name="Normal 4 4 2 2 2 2 2 2" xfId="4144" xr:uid="{026B0AAB-9439-49D0-93E5-9D1750CE0AF6}"/>
    <cellStyle name="Normal 4 4 2 2 2 2 3" xfId="3114" xr:uid="{584CF936-3D5A-4968-A825-27C2F49D221C}"/>
    <cellStyle name="Normal 4 4 2 2 2 3" xfId="1568" xr:uid="{1AF97620-1166-4DF8-AB69-9E981B56EA73}"/>
    <cellStyle name="Normal 4 4 2 2 2 3 2" xfId="3629" xr:uid="{C462633C-AE7E-47AA-825C-8A78482ED757}"/>
    <cellStyle name="Normal 4 4 2 2 2 4" xfId="2599" xr:uid="{64C32702-7668-4D89-8A11-C3CE12A26428}"/>
    <cellStyle name="Normal 4 4 2 2 3" xfId="813" xr:uid="{C0309EE6-B462-48BE-A7E3-8E3A90AC8347}"/>
    <cellStyle name="Normal 4 4 2 2 3 2" xfId="1331" xr:uid="{49E8C855-8E67-4E47-AFDB-A3AE5F1CCF7F}"/>
    <cellStyle name="Normal 4 4 2 2 3 2 2" xfId="2361" xr:uid="{1F3742F3-6403-4E35-9772-8C65FC01955A}"/>
    <cellStyle name="Normal 4 4 2 2 3 2 2 2" xfId="4422" xr:uid="{465FBE61-32DF-4887-AFAA-50105D28B338}"/>
    <cellStyle name="Normal 4 4 2 2 3 2 3" xfId="3392" xr:uid="{8691332E-6F1A-45A7-BA70-95907A963D56}"/>
    <cellStyle name="Normal 4 4 2 2 3 3" xfId="1846" xr:uid="{D4B7EF18-E029-474C-92F4-02AFDA333C18}"/>
    <cellStyle name="Normal 4 4 2 2 3 3 2" xfId="3907" xr:uid="{F06FBF3C-7049-46DA-9554-CB7473544A6D}"/>
    <cellStyle name="Normal 4 4 2 2 3 4" xfId="2877" xr:uid="{CBD79412-3BBB-4AE4-B217-94F46D9A77ED}"/>
    <cellStyle name="Normal 4 4 2 2 4" xfId="954" xr:uid="{B110C624-AF8A-4D7E-B260-A041D7255BC1}"/>
    <cellStyle name="Normal 4 4 2 2 4 2" xfId="1985" xr:uid="{3627DDD3-3DCA-4F4F-A9E2-A7C21B1BBD6E}"/>
    <cellStyle name="Normal 4 4 2 2 4 2 2" xfId="4046" xr:uid="{F45A25FC-479C-4941-B923-3738777FABCF}"/>
    <cellStyle name="Normal 4 4 2 2 4 3" xfId="3016" xr:uid="{19959CCB-8ED1-4C49-A619-388E103A4897}"/>
    <cellStyle name="Normal 4 4 2 2 5" xfId="1470" xr:uid="{89CC0B01-D42D-422B-A213-A54CDC221669}"/>
    <cellStyle name="Normal 4 4 2 2 5 2" xfId="3531" xr:uid="{6EE0BB5E-07AF-4C7B-BA77-E5659ED15BFC}"/>
    <cellStyle name="Normal 4 4 2 2 6" xfId="2501" xr:uid="{A59C8DDA-8518-47B2-B8D9-7E690BD77D49}"/>
    <cellStyle name="Normal 4 4 2 3" xfId="473" xr:uid="{00000000-0005-0000-0000-000056010000}"/>
    <cellStyle name="Normal 4 4 2 3 2" xfId="1021" xr:uid="{2BA642B6-4204-4DA2-9CC7-6504A0C4F1B9}"/>
    <cellStyle name="Normal 4 4 2 3 2 2" xfId="2052" xr:uid="{B42CF7B4-7FE7-4047-9AD2-D647D74543C6}"/>
    <cellStyle name="Normal 4 4 2 3 2 2 2" xfId="4113" xr:uid="{D1F6E98D-1445-472F-A117-C9DB0C4E2887}"/>
    <cellStyle name="Normal 4 4 2 3 2 3" xfId="3083" xr:uid="{FFAC2217-FDB8-4CD0-B747-8F3FABF8D13B}"/>
    <cellStyle name="Normal 4 4 2 3 3" xfId="1537" xr:uid="{3B31A0C9-9A31-45BC-8483-93BEB931E9C2}"/>
    <cellStyle name="Normal 4 4 2 3 3 2" xfId="3598" xr:uid="{569F70A3-32F9-48E2-A87C-483B6F44876B}"/>
    <cellStyle name="Normal 4 4 2 3 4" xfId="2568" xr:uid="{B6DE70CC-20B0-48D6-9F0A-6AC0A77D2C1E}"/>
    <cellStyle name="Normal 4 4 2 4" xfId="628" xr:uid="{EE49B9E8-39C0-4AA8-B342-ABDFEE8D7B79}"/>
    <cellStyle name="Normal 4 4 2 4 2" xfId="1155" xr:uid="{F21110F7-2A95-4A7C-9702-D15C1F8357F2}"/>
    <cellStyle name="Normal 4 4 2 4 2 2" xfId="2185" xr:uid="{EE1BC0F7-9B4D-4CB9-926C-27A67D6B5CBB}"/>
    <cellStyle name="Normal 4 4 2 4 2 2 2" xfId="4246" xr:uid="{AF483BA6-1D21-4645-82B7-2A9A0EE36F9F}"/>
    <cellStyle name="Normal 4 4 2 4 2 3" xfId="3216" xr:uid="{A477244B-D5DF-44D5-83ED-4CB270167A8B}"/>
    <cellStyle name="Normal 4 4 2 4 3" xfId="1670" xr:uid="{7DD87B0E-BF7A-4F39-81F3-924A6EFC4516}"/>
    <cellStyle name="Normal 4 4 2 4 3 2" xfId="3731" xr:uid="{B4A2A3CD-249E-479C-BBE5-DC8D27F98A76}"/>
    <cellStyle name="Normal 4 4 2 4 4" xfId="2701" xr:uid="{BDA6BF8F-955E-4C0E-9712-25A137780F53}"/>
    <cellStyle name="Normal 4 4 2 5" xfId="923" xr:uid="{55C18FC0-1E3E-4DAC-A2F3-C099599A58E4}"/>
    <cellStyle name="Normal 4 4 2 5 2" xfId="1954" xr:uid="{0BAD013E-1C8C-45E7-98FC-3D41F55A0636}"/>
    <cellStyle name="Normal 4 4 2 5 2 2" xfId="4015" xr:uid="{4F621DE3-0DD4-4919-A8CC-3C6F1DA9E35C}"/>
    <cellStyle name="Normal 4 4 2 5 3" xfId="2985" xr:uid="{3013815B-E9E6-4138-A6B9-D40E9655E15C}"/>
    <cellStyle name="Normal 4 4 2 6" xfId="1439" xr:uid="{3A98AB64-3F14-488A-A097-AAA11B1C5ED1}"/>
    <cellStyle name="Normal 4 4 2 6 2" xfId="3500" xr:uid="{78472D72-542A-4A0B-A65B-315967EB7322}"/>
    <cellStyle name="Normal 4 4 2 7" xfId="2470" xr:uid="{61075C39-97C9-4DAE-B0C4-9A54C40C0B58}"/>
    <cellStyle name="Normal 4 4 3" xfId="390" xr:uid="{00000000-0005-0000-0000-000057010000}"/>
    <cellStyle name="Normal 4 4 3 2" xfId="489" xr:uid="{00000000-0005-0000-0000-000058010000}"/>
    <cellStyle name="Normal 4 4 3 2 2" xfId="877" xr:uid="{4FF7E98D-6C4D-433A-BFA6-5C9E13BE6F4C}"/>
    <cellStyle name="Normal 4 4 3 2 2 2" xfId="1394" xr:uid="{F2F15857-EC35-40D9-8C7E-73F22DC39EB2}"/>
    <cellStyle name="Normal 4 4 3 2 2 2 2" xfId="2424" xr:uid="{87373F85-2440-4C83-8185-BE6F51DCE8C8}"/>
    <cellStyle name="Normal 4 4 3 2 2 2 2 2" xfId="4485" xr:uid="{BF3DD784-00B7-4A58-9DD6-7A2EE232F855}"/>
    <cellStyle name="Normal 4 4 3 2 2 2 3" xfId="3455" xr:uid="{694D5E23-B148-46A4-A6F1-ED58745BCC07}"/>
    <cellStyle name="Normal 4 4 3 2 2 3" xfId="1909" xr:uid="{17D9B5A9-78CB-4383-B795-DA84DE6BD8CF}"/>
    <cellStyle name="Normal 4 4 3 2 2 3 2" xfId="3970" xr:uid="{1332C0A5-8408-45CD-94B4-5AA1AE44F8A9}"/>
    <cellStyle name="Normal 4 4 3 2 2 4" xfId="2940" xr:uid="{21A92EAB-A9ED-4375-AB1E-73F6F42F9572}"/>
    <cellStyle name="Normal 4 4 3 2 3" xfId="1037" xr:uid="{8177158A-AEEE-4196-AD53-98A1E1A345B8}"/>
    <cellStyle name="Normal 4 4 3 2 3 2" xfId="2068" xr:uid="{2AE07781-D3D0-4633-A37A-C78FA7EBAF38}"/>
    <cellStyle name="Normal 4 4 3 2 3 2 2" xfId="4129" xr:uid="{0B706D36-7C32-4389-AE11-1AE8C6589AE5}"/>
    <cellStyle name="Normal 4 4 3 2 3 3" xfId="3099" xr:uid="{4A933A17-7403-4CD1-B149-E0A1A1882BDF}"/>
    <cellStyle name="Normal 4 4 3 2 4" xfId="1553" xr:uid="{3BCC1B7F-42C1-473B-B8CC-CEB59F899905}"/>
    <cellStyle name="Normal 4 4 3 2 4 2" xfId="3614" xr:uid="{7B903D68-0F7A-43EF-9FAC-2CCC48CA2704}"/>
    <cellStyle name="Normal 4 4 3 2 5" xfId="2584" xr:uid="{B30F3A33-5C39-414C-B139-70CEFD16825F}"/>
    <cellStyle name="Normal 4 4 3 3" xfId="697" xr:uid="{A6071C9E-6655-4707-B0D0-9F54C6335EF6}"/>
    <cellStyle name="Normal 4 4 3 3 2" xfId="1218" xr:uid="{CEA8D757-DF92-48FD-92FC-9BB28840ABBD}"/>
    <cellStyle name="Normal 4 4 3 3 2 2" xfId="2248" xr:uid="{37CBC9A7-AA60-4539-97B1-203ABAFFFCD6}"/>
    <cellStyle name="Normal 4 4 3 3 2 2 2" xfId="4309" xr:uid="{516EDA63-08A1-4753-9B9A-9D3F1B8487B1}"/>
    <cellStyle name="Normal 4 4 3 3 2 3" xfId="3279" xr:uid="{0D303207-B198-4464-A874-FCB416976C04}"/>
    <cellStyle name="Normal 4 4 3 3 3" xfId="1733" xr:uid="{3DD311C7-9FB0-473E-9C2D-50B72F83E2FE}"/>
    <cellStyle name="Normal 4 4 3 3 3 2" xfId="3794" xr:uid="{B0B7BA70-040C-46FD-A9F9-510BE15B6493}"/>
    <cellStyle name="Normal 4 4 3 3 4" xfId="2764" xr:uid="{E80D304B-8A27-4B77-9B87-15245DE3490D}"/>
    <cellStyle name="Normal 4 4 3 4" xfId="939" xr:uid="{419947A9-FEBE-4F56-9A2E-838890A59939}"/>
    <cellStyle name="Normal 4 4 3 4 2" xfId="1970" xr:uid="{E8093976-E58D-4833-9F3D-107FD02C21B8}"/>
    <cellStyle name="Normal 4 4 3 4 2 2" xfId="4031" xr:uid="{5B6E2D15-4B1D-4A60-84AE-235A27B9BA22}"/>
    <cellStyle name="Normal 4 4 3 4 3" xfId="3001" xr:uid="{8F61C52B-273E-4A89-8326-33CC37123B47}"/>
    <cellStyle name="Normal 4 4 3 5" xfId="1455" xr:uid="{C3F148E9-6691-436B-8F11-8CD5ECD8BF3E}"/>
    <cellStyle name="Normal 4 4 3 5 2" xfId="3516" xr:uid="{2E79EE77-B3FE-4446-8A85-85B5CE4E5519}"/>
    <cellStyle name="Normal 4 4 3 6" xfId="2486" xr:uid="{82A1C8A5-B53E-4A29-92E1-5CAB8726BBD1}"/>
    <cellStyle name="Normal 4 4 4" xfId="440" xr:uid="{00000000-0005-0000-0000-000059010000}"/>
    <cellStyle name="Normal 4 4 4 2" xfId="754" xr:uid="{283FC230-BD27-4F57-83F0-A15959590067}"/>
    <cellStyle name="Normal 4 4 4 2 2" xfId="1272" xr:uid="{A5651D2C-E3EC-47AB-B3DF-30EFBFCB4B16}"/>
    <cellStyle name="Normal 4 4 4 2 2 2" xfId="2302" xr:uid="{47F77172-BC0B-41EF-8F40-16B4ADBEB612}"/>
    <cellStyle name="Normal 4 4 4 2 2 2 2" xfId="4363" xr:uid="{3B6E3DC7-EED9-4CC2-BB2D-46EE450FA721}"/>
    <cellStyle name="Normal 4 4 4 2 2 3" xfId="3333" xr:uid="{59E00D8C-7FB0-42BE-B032-1DB4EA7EA268}"/>
    <cellStyle name="Normal 4 4 4 2 3" xfId="1787" xr:uid="{979939A0-2CDD-4B9F-986C-A4A41ADBB210}"/>
    <cellStyle name="Normal 4 4 4 2 3 2" xfId="3848" xr:uid="{8BEC6CA6-32FD-4DA9-BCDF-BFEDDC24D4EC}"/>
    <cellStyle name="Normal 4 4 4 2 4" xfId="2818" xr:uid="{62C44E34-7B1C-4711-A390-AE420BE57B78}"/>
    <cellStyle name="Normal 4 4 4 3" xfId="988" xr:uid="{C7E382F9-0370-4F6F-816F-48E60475EF95}"/>
    <cellStyle name="Normal 4 4 4 3 2" xfId="2019" xr:uid="{D419C9A4-710A-41FA-BBAF-4E8B0AACFFB8}"/>
    <cellStyle name="Normal 4 4 4 3 2 2" xfId="4080" xr:uid="{67223176-3AD4-47F8-BDAC-9A57012A495B}"/>
    <cellStyle name="Normal 4 4 4 3 3" xfId="3050" xr:uid="{73E3FDBB-07C1-4674-9CE4-BCE524694579}"/>
    <cellStyle name="Normal 4 4 4 4" xfId="1504" xr:uid="{3AF54F55-DFAF-4DAE-B6E9-EC27B46F8B7C}"/>
    <cellStyle name="Normal 4 4 4 4 2" xfId="3565" xr:uid="{82AE92C2-825A-4E43-879D-93561CD59C9A}"/>
    <cellStyle name="Normal 4 4 4 5" xfId="2535" xr:uid="{CD9FF9BA-86F1-40CC-B398-AA2D197A75A1}"/>
    <cellStyle name="Normal 4 4 5" xfId="569" xr:uid="{B982BA69-8284-43FD-BBF0-0263F668ED34}"/>
    <cellStyle name="Normal 4 4 5 2" xfId="1096" xr:uid="{5C152229-9EDA-4F11-A374-FCEF5B15A892}"/>
    <cellStyle name="Normal 4 4 5 2 2" xfId="2126" xr:uid="{35877156-9E86-4732-9911-CF47D1FBF7C4}"/>
    <cellStyle name="Normal 4 4 5 2 2 2" xfId="4187" xr:uid="{2C29C2B6-335F-4237-8A64-4E87645DE37E}"/>
    <cellStyle name="Normal 4 4 5 2 3" xfId="3157" xr:uid="{07D7ED43-1F6D-4FCE-AC6A-D2F7DB2B4A1C}"/>
    <cellStyle name="Normal 4 4 5 3" xfId="1611" xr:uid="{12E1D1B4-0814-4767-81E7-EF8A2755AA6C}"/>
    <cellStyle name="Normal 4 4 5 3 2" xfId="3672" xr:uid="{87D89A24-7A68-4273-8E13-7C7E327EBF93}"/>
    <cellStyle name="Normal 4 4 5 4" xfId="2642" xr:uid="{9AFD4A0A-866E-4AE6-9AC0-5CA9FB478DF5}"/>
    <cellStyle name="Normal 4 4 6" xfId="907" xr:uid="{845C0CE2-71E3-4863-9B30-14594BD41A6D}"/>
    <cellStyle name="Normal 4 4 6 2" xfId="1938" xr:uid="{943AE488-8F3E-4E4C-A3A5-31593A20A7E7}"/>
    <cellStyle name="Normal 4 4 6 2 2" xfId="3999" xr:uid="{B8BBD80E-9262-4815-A8E1-BFAB0FB40A9A}"/>
    <cellStyle name="Normal 4 4 6 3" xfId="2969" xr:uid="{C0E7C07E-C745-45D7-98BC-5E20F93C82F9}"/>
    <cellStyle name="Normal 4 4 7" xfId="1424" xr:uid="{B7C93EA9-0A70-4FEF-B1DD-898528B69224}"/>
    <cellStyle name="Normal 4 4 7 2" xfId="3485" xr:uid="{2B778A19-5BD2-4783-AB77-8DA001C63278}"/>
    <cellStyle name="Normal 4 4 8" xfId="2455" xr:uid="{895786A1-24AE-4B7A-9EC9-CEFB4872B5FF}"/>
    <cellStyle name="Normal 4 5" xfId="325" xr:uid="{00000000-0005-0000-0000-00005A010000}"/>
    <cellStyle name="Normal 4 5 2" xfId="784" xr:uid="{DFD27239-2DFC-45BE-8ECA-A2559AE8DF71}"/>
    <cellStyle name="Normal 4 5 2 2" xfId="1302" xr:uid="{09090138-B50E-438A-8F0F-7BBE796C25D8}"/>
    <cellStyle name="Normal 4 5 2 2 2" xfId="2332" xr:uid="{1C8636FB-F6DF-4E1B-B57A-199B87254726}"/>
    <cellStyle name="Normal 4 5 2 2 2 2" xfId="4393" xr:uid="{A188644D-4D96-46E0-A482-03816A8B348B}"/>
    <cellStyle name="Normal 4 5 2 2 3" xfId="3363" xr:uid="{3DA4D0B0-8900-45A0-8E25-10CE0D19E4B8}"/>
    <cellStyle name="Normal 4 5 2 3" xfId="1817" xr:uid="{42B4DDF8-EAFE-4221-A16A-034D0F6F4A4D}"/>
    <cellStyle name="Normal 4 5 2 3 2" xfId="3878" xr:uid="{7668291F-56B6-4ADD-9F1E-740E877463D6}"/>
    <cellStyle name="Normal 4 5 2 4" xfId="2848" xr:uid="{97B9FBD9-FEF8-4DD9-B239-346CB2A73ED0}"/>
    <cellStyle name="Normal 4 5 3" xfId="599" xr:uid="{DE574BE6-5427-4510-9EDB-A12DBFE50FDF}"/>
    <cellStyle name="Normal 4 5 3 2" xfId="1126" xr:uid="{2D853A11-67A0-4961-9C4D-8B18A4C6B077}"/>
    <cellStyle name="Normal 4 5 3 2 2" xfId="2156" xr:uid="{16154514-694D-4AE4-8C25-91FDD462F049}"/>
    <cellStyle name="Normal 4 5 3 2 2 2" xfId="4217" xr:uid="{AEBF4C26-8040-4989-B455-16EB944AC1E5}"/>
    <cellStyle name="Normal 4 5 3 2 3" xfId="3187" xr:uid="{33D812FF-D01F-48C3-AF55-0AF831CAC31B}"/>
    <cellStyle name="Normal 4 5 3 3" xfId="1641" xr:uid="{696B665C-EB6E-4FEE-8641-48B1A2A924FC}"/>
    <cellStyle name="Normal 4 5 3 3 2" xfId="3702" xr:uid="{C6F476D3-1D37-4DCB-96B8-F4410609A46E}"/>
    <cellStyle name="Normal 4 5 3 4" xfId="2672" xr:uid="{2D8C09A3-F14E-40FE-BB32-1230BA655FC6}"/>
    <cellStyle name="Normal 4 6" xfId="341" xr:uid="{00000000-0005-0000-0000-00005B010000}"/>
    <cellStyle name="Normal 4 6 2" xfId="376" xr:uid="{00000000-0005-0000-0000-00005C010000}"/>
    <cellStyle name="Normal 4 6 2 2" xfId="407" xr:uid="{00000000-0005-0000-0000-00005D010000}"/>
    <cellStyle name="Normal 4 6 2 2 2" xfId="506" xr:uid="{00000000-0005-0000-0000-00005E010000}"/>
    <cellStyle name="Normal 4 6 2 2 2 2" xfId="1054" xr:uid="{31BC2000-6233-4543-AD87-5F0732E27596}"/>
    <cellStyle name="Normal 4 6 2 2 2 2 2" xfId="2085" xr:uid="{E0BF5998-4834-4343-8657-075B725787FB}"/>
    <cellStyle name="Normal 4 6 2 2 2 2 2 2" xfId="4146" xr:uid="{CDC47D8F-95E9-473A-B67F-C79691528E96}"/>
    <cellStyle name="Normal 4 6 2 2 2 2 3" xfId="3116" xr:uid="{6F3D522D-B452-47A4-AFAC-28DC9B9E5CD3}"/>
    <cellStyle name="Normal 4 6 2 2 2 3" xfId="1570" xr:uid="{CA695AA0-BCD0-4433-904E-0FE04A41E27D}"/>
    <cellStyle name="Normal 4 6 2 2 2 3 2" xfId="3631" xr:uid="{E47385F3-06F4-4D79-B3FB-09C22A2EC6F3}"/>
    <cellStyle name="Normal 4 6 2 2 2 4" xfId="2601" xr:uid="{631814CE-8D8F-41B6-B19F-44FA1F866DB7}"/>
    <cellStyle name="Normal 4 6 2 2 3" xfId="956" xr:uid="{EF48DEED-1104-4AD3-9D0F-45CF55B796E4}"/>
    <cellStyle name="Normal 4 6 2 2 3 2" xfId="1987" xr:uid="{FE711491-C6E3-48D4-8257-59CADC627AA6}"/>
    <cellStyle name="Normal 4 6 2 2 3 2 2" xfId="4048" xr:uid="{6397C048-DE09-40DF-AD7D-8E93B2783001}"/>
    <cellStyle name="Normal 4 6 2 2 3 3" xfId="3018" xr:uid="{F7BEB958-F02B-4C74-9972-F791206B6DE6}"/>
    <cellStyle name="Normal 4 6 2 2 4" xfId="1472" xr:uid="{FE14F315-ED62-4405-96D6-D79192A6E8CE}"/>
    <cellStyle name="Normal 4 6 2 2 4 2" xfId="3533" xr:uid="{DBD2056B-E19C-4EE9-942E-A5D949E3BF5A}"/>
    <cellStyle name="Normal 4 6 2 2 5" xfId="2503" xr:uid="{D38F1CD1-2762-4C6D-816A-E148924CF13F}"/>
    <cellStyle name="Normal 4 6 2 3" xfId="475" xr:uid="{00000000-0005-0000-0000-00005F010000}"/>
    <cellStyle name="Normal 4 6 2 3 2" xfId="1023" xr:uid="{62B13D88-A12C-42B9-9F87-84EFA3DF4399}"/>
    <cellStyle name="Normal 4 6 2 3 2 2" xfId="2054" xr:uid="{B6B7E190-6470-492D-8EB1-9A9D4900C0A2}"/>
    <cellStyle name="Normal 4 6 2 3 2 2 2" xfId="4115" xr:uid="{5A9E862C-4D40-4523-90DA-32A0A2097924}"/>
    <cellStyle name="Normal 4 6 2 3 2 3" xfId="3085" xr:uid="{6FF9900A-0F24-4CAC-A5FE-D7168BA12D20}"/>
    <cellStyle name="Normal 4 6 2 3 3" xfId="1539" xr:uid="{31E96662-3892-496A-ACAE-B0F0647FEB39}"/>
    <cellStyle name="Normal 4 6 2 3 3 2" xfId="3600" xr:uid="{F2B9830D-BF19-4CDC-AFDA-A6386A2F3818}"/>
    <cellStyle name="Normal 4 6 2 3 4" xfId="2570" xr:uid="{C1A9B6F1-CF03-40B7-9359-BC939E6BA768}"/>
    <cellStyle name="Normal 4 6 2 4" xfId="842" xr:uid="{476D5E29-C6BF-4641-8E0A-DCEB339311FA}"/>
    <cellStyle name="Normal 4 6 2 4 2" xfId="1360" xr:uid="{94CF4B98-A269-4673-9F66-E4F208D517F3}"/>
    <cellStyle name="Normal 4 6 2 4 2 2" xfId="2390" xr:uid="{C637025D-A50B-4279-83BF-CC2A282FF761}"/>
    <cellStyle name="Normal 4 6 2 4 2 2 2" xfId="4451" xr:uid="{C13D84C2-042F-4563-B578-C06D76AD0B27}"/>
    <cellStyle name="Normal 4 6 2 4 2 3" xfId="3421" xr:uid="{A48BF33F-E09A-4A97-8FAD-E2BBA82879DB}"/>
    <cellStyle name="Normal 4 6 2 4 3" xfId="1875" xr:uid="{34F318FE-DC6F-4180-99A0-6A4724A55CB8}"/>
    <cellStyle name="Normal 4 6 2 4 3 2" xfId="3936" xr:uid="{8336D248-3D15-47E6-97DE-966B1EBAD6E4}"/>
    <cellStyle name="Normal 4 6 2 4 4" xfId="2906" xr:uid="{852DD854-2F8A-422E-9BB2-63F93B1AEBE9}"/>
    <cellStyle name="Normal 4 6 2 5" xfId="925" xr:uid="{B3E310AF-5B3B-4A4B-96CF-8E72326D3A66}"/>
    <cellStyle name="Normal 4 6 2 5 2" xfId="1956" xr:uid="{4E4FA855-A77D-4E65-AEE5-9FF0C63E5B89}"/>
    <cellStyle name="Normal 4 6 2 5 2 2" xfId="4017" xr:uid="{E00452D3-6FFE-46B2-ACD7-98D65110559C}"/>
    <cellStyle name="Normal 4 6 2 5 3" xfId="2987" xr:uid="{97D0208C-8C51-4EA9-ACEC-CD9DA510CE23}"/>
    <cellStyle name="Normal 4 6 2 6" xfId="1441" xr:uid="{5329E480-FF36-48C9-B22E-6EE92227F8B9}"/>
    <cellStyle name="Normal 4 6 2 6 2" xfId="3502" xr:uid="{E3C595B5-85C6-4809-964F-806DFB4DCD93}"/>
    <cellStyle name="Normal 4 6 2 7" xfId="2472" xr:uid="{AB79014F-C443-4ED3-BE19-90E209C3DDA9}"/>
    <cellStyle name="Normal 4 6 3" xfId="392" xr:uid="{00000000-0005-0000-0000-000060010000}"/>
    <cellStyle name="Normal 4 6 3 2" xfId="491" xr:uid="{00000000-0005-0000-0000-000061010000}"/>
    <cellStyle name="Normal 4 6 3 2 2" xfId="1039" xr:uid="{B766A15E-4F8C-46D8-810B-6515F4244FC7}"/>
    <cellStyle name="Normal 4 6 3 2 2 2" xfId="2070" xr:uid="{3B49627A-7785-418F-A86C-D840E49DFFA9}"/>
    <cellStyle name="Normal 4 6 3 2 2 2 2" xfId="4131" xr:uid="{967D1C66-EEC2-4AED-B7BC-6B59D60A73C7}"/>
    <cellStyle name="Normal 4 6 3 2 2 3" xfId="3101" xr:uid="{5606D49A-7685-4D90-AF2C-E2CD33B6B15B}"/>
    <cellStyle name="Normal 4 6 3 2 3" xfId="1555" xr:uid="{3530E9BD-ADF6-4D4B-98B0-DCB8CDD8E7F0}"/>
    <cellStyle name="Normal 4 6 3 2 3 2" xfId="3616" xr:uid="{98831DB1-3BC2-4C3F-8FB7-162CF9674065}"/>
    <cellStyle name="Normal 4 6 3 2 4" xfId="2586" xr:uid="{B9A35E96-87AB-493D-809C-B16B84745A71}"/>
    <cellStyle name="Normal 4 6 3 3" xfId="941" xr:uid="{D31B3F6C-F2D7-4FD9-B221-538E7A3E6308}"/>
    <cellStyle name="Normal 4 6 3 3 2" xfId="1972" xr:uid="{F9DB1A31-E120-4B8F-9578-C4827FCBEC95}"/>
    <cellStyle name="Normal 4 6 3 3 2 2" xfId="4033" xr:uid="{6BF5679A-1D9A-4552-A079-1F5AE8C74A00}"/>
    <cellStyle name="Normal 4 6 3 3 3" xfId="3003" xr:uid="{9533DB8E-565D-4126-A738-38C71EC3C2F9}"/>
    <cellStyle name="Normal 4 6 3 4" xfId="1457" xr:uid="{0FD4E1C1-56F9-46D4-808B-9B1FFD5D32FD}"/>
    <cellStyle name="Normal 4 6 3 4 2" xfId="3518" xr:uid="{ABFA7D3C-3388-4234-92FE-81BE1C01D58E}"/>
    <cellStyle name="Normal 4 6 3 5" xfId="2488" xr:uid="{CD1866B0-75AE-4022-8550-3B033B7D0ACA}"/>
    <cellStyle name="Normal 4 6 4" xfId="458" xr:uid="{00000000-0005-0000-0000-000062010000}"/>
    <cellStyle name="Normal 4 6 4 2" xfId="1006" xr:uid="{1FE24057-AA84-42B8-91E1-6F84C2675B49}"/>
    <cellStyle name="Normal 4 6 4 2 2" xfId="2037" xr:uid="{0488E644-2938-48BB-B795-F46C012F770C}"/>
    <cellStyle name="Normal 4 6 4 2 2 2" xfId="4098" xr:uid="{4B5B77FD-C413-4221-BFF4-ADD4A35A1247}"/>
    <cellStyle name="Normal 4 6 4 2 3" xfId="3068" xr:uid="{652A23F3-40D7-4526-BB94-52BC74417F4A}"/>
    <cellStyle name="Normal 4 6 4 3" xfId="1522" xr:uid="{39B2CB85-E6E2-4167-B8E5-5DF11FFB4E58}"/>
    <cellStyle name="Normal 4 6 4 3 2" xfId="3583" xr:uid="{30A9F6C9-169B-4878-8661-7B6DD58FFE80}"/>
    <cellStyle name="Normal 4 6 4 4" xfId="2553" xr:uid="{99211BBC-ED53-481E-B4E2-37CEDA277527}"/>
    <cellStyle name="Normal 4 6 5" xfId="657" xr:uid="{2747A9C6-54FB-49F6-BB9A-CF53C02ED3AB}"/>
    <cellStyle name="Normal 4 6 5 2" xfId="1184" xr:uid="{FB9C1404-DB2F-4A02-8D1F-BBE0B1DBF0B2}"/>
    <cellStyle name="Normal 4 6 5 2 2" xfId="2214" xr:uid="{50DC4D7F-90EE-4046-923B-21FB13E0AE24}"/>
    <cellStyle name="Normal 4 6 5 2 2 2" xfId="4275" xr:uid="{2A832397-449E-41F4-91D5-B143FB57EB4B}"/>
    <cellStyle name="Normal 4 6 5 2 3" xfId="3245" xr:uid="{BB5C25AF-EBCF-483E-8345-3D48D5538A20}"/>
    <cellStyle name="Normal 4 6 5 3" xfId="1699" xr:uid="{B7484A77-2159-4DB4-A041-EAEBCDB4A8AC}"/>
    <cellStyle name="Normal 4 6 5 3 2" xfId="3760" xr:uid="{95289BEA-04AF-419D-8852-1055BD7C8D3B}"/>
    <cellStyle name="Normal 4 6 5 4" xfId="2730" xr:uid="{73174F19-299D-4000-A032-E7AF6F34B553}"/>
    <cellStyle name="Normal 4 6 6" xfId="910" xr:uid="{361338E6-FF80-4A22-92C6-9385415EA322}"/>
    <cellStyle name="Normal 4 6 6 2" xfId="1941" xr:uid="{5E2E49C2-B282-4E73-BC4B-3EBE1F204117}"/>
    <cellStyle name="Normal 4 6 6 2 2" xfId="4002" xr:uid="{57692278-C940-4DC2-B594-CC50127BF49B}"/>
    <cellStyle name="Normal 4 6 6 3" xfId="2972" xr:uid="{08579DC9-4B87-4AE8-A0CC-0A296A844B6D}"/>
    <cellStyle name="Normal 4 6 7" xfId="1426" xr:uid="{6B361DDF-37E9-42BC-A048-69F62A514D3B}"/>
    <cellStyle name="Normal 4 6 7 2" xfId="3487" xr:uid="{F77471BD-32B6-4F87-9292-37732DC53981}"/>
    <cellStyle name="Normal 4 6 8" xfId="2457" xr:uid="{4B8EAE64-89AA-4C21-80FA-CFAEFCB61909}"/>
    <cellStyle name="Normal 4 7" xfId="352" xr:uid="{00000000-0005-0000-0000-000063010000}"/>
    <cellStyle name="Normal 4 7 2" xfId="397" xr:uid="{00000000-0005-0000-0000-000064010000}"/>
    <cellStyle name="Normal 4 7 2 2" xfId="496" xr:uid="{00000000-0005-0000-0000-000065010000}"/>
    <cellStyle name="Normal 4 7 2 2 2" xfId="1044" xr:uid="{6F30BB69-B563-4395-A3A5-19BB63C993DF}"/>
    <cellStyle name="Normal 4 7 2 2 2 2" xfId="2075" xr:uid="{1C5F1310-E2BD-469F-A719-86BEE7B9F9FD}"/>
    <cellStyle name="Normal 4 7 2 2 2 2 2" xfId="4136" xr:uid="{9ADF9A58-1162-4557-92ED-7F4C185E0C9E}"/>
    <cellStyle name="Normal 4 7 2 2 2 3" xfId="3106" xr:uid="{F23ED523-F4E3-48E2-8224-22BB86C8C459}"/>
    <cellStyle name="Normal 4 7 2 2 3" xfId="1560" xr:uid="{1076AB28-D777-4A64-97C3-09DB61D6D5A4}"/>
    <cellStyle name="Normal 4 7 2 2 3 2" xfId="3621" xr:uid="{9CB2E1D2-0513-4FDC-9A99-9FF77045FD77}"/>
    <cellStyle name="Normal 4 7 2 2 4" xfId="2591" xr:uid="{A98E63F6-1673-4A92-BDB4-1FFD5893FA55}"/>
    <cellStyle name="Normal 4 7 2 3" xfId="946" xr:uid="{37A2AAF2-80B2-4F39-9AAC-0C42F97E6D5F}"/>
    <cellStyle name="Normal 4 7 2 3 2" xfId="1977" xr:uid="{FA91F9E5-47C0-4B1E-A955-7D179C7B4422}"/>
    <cellStyle name="Normal 4 7 2 3 2 2" xfId="4038" xr:uid="{2C239514-1986-455C-9885-3339D32B36F6}"/>
    <cellStyle name="Normal 4 7 2 3 3" xfId="3008" xr:uid="{CB26921F-24CD-450A-955F-68C22AA311CE}"/>
    <cellStyle name="Normal 4 7 2 4" xfId="1462" xr:uid="{C7FE15F2-F73D-406C-9882-E6EAFA428A97}"/>
    <cellStyle name="Normal 4 7 2 4 2" xfId="3523" xr:uid="{85EED19B-CF43-4EC0-8BD0-6C47C5B28EBC}"/>
    <cellStyle name="Normal 4 7 2 5" xfId="2493" xr:uid="{9BED5522-C5D4-477B-B243-8871B8F1CBB5}"/>
    <cellStyle name="Normal 4 7 3" xfId="465" xr:uid="{00000000-0005-0000-0000-000066010000}"/>
    <cellStyle name="Normal 4 7 3 2" xfId="1013" xr:uid="{780E75C6-F24D-4354-9F7E-7D0884B6C19C}"/>
    <cellStyle name="Normal 4 7 3 2 2" xfId="2044" xr:uid="{55A53989-5B61-481C-BA6C-94A38CB4B70E}"/>
    <cellStyle name="Normal 4 7 3 2 2 2" xfId="4105" xr:uid="{38711D47-BF78-4C1A-9318-8ACF853FF748}"/>
    <cellStyle name="Normal 4 7 3 2 3" xfId="3075" xr:uid="{C22E2A38-C86C-4050-8292-E5B8F688D5FB}"/>
    <cellStyle name="Normal 4 7 3 3" xfId="1529" xr:uid="{E36DF624-E201-4FEA-A767-5A64E87A0FB9}"/>
    <cellStyle name="Normal 4 7 3 3 2" xfId="3590" xr:uid="{701EC5A7-FC58-4585-BD1F-C19879D0695A}"/>
    <cellStyle name="Normal 4 7 3 4" xfId="2560" xr:uid="{06AB76DE-0741-41BB-ACA0-B786F2FD729C}"/>
    <cellStyle name="Normal 4 7 4" xfId="725" xr:uid="{23C9DC3A-76A6-426D-85ED-BAD8F5F94A33}"/>
    <cellStyle name="Normal 4 7 4 2" xfId="1243" xr:uid="{FAD7174E-2293-4CCC-B876-3F3757C37716}"/>
    <cellStyle name="Normal 4 7 4 2 2" xfId="2273" xr:uid="{6BC76B92-5AB6-427B-B6E2-1EED089CD755}"/>
    <cellStyle name="Normal 4 7 4 2 2 2" xfId="4334" xr:uid="{F6A3A1F7-3F80-4817-9422-77934084D5E6}"/>
    <cellStyle name="Normal 4 7 4 2 3" xfId="3304" xr:uid="{B2BD2105-2AD2-4A3C-B29F-0219DFAF7C86}"/>
    <cellStyle name="Normal 4 7 4 3" xfId="1758" xr:uid="{DE4A37EE-948F-4628-AAFF-D540F3A7A667}"/>
    <cellStyle name="Normal 4 7 4 3 2" xfId="3819" xr:uid="{57CD5CAD-C022-4AF7-A1F5-9E065C87193F}"/>
    <cellStyle name="Normal 4 7 4 4" xfId="2789" xr:uid="{86D6743B-6DAF-4D4B-8F8A-AD671FBD5F6C}"/>
    <cellStyle name="Normal 4 7 5" xfId="915" xr:uid="{24A1DE32-98C8-4889-8892-03407F521913}"/>
    <cellStyle name="Normal 4 7 5 2" xfId="1946" xr:uid="{F66CC286-9633-45DC-97E4-5BEC603E99E2}"/>
    <cellStyle name="Normal 4 7 5 2 2" xfId="4007" xr:uid="{488F9964-F737-4977-A694-B4060091B926}"/>
    <cellStyle name="Normal 4 7 5 3" xfId="2977" xr:uid="{B9E17FEE-4A85-4226-9F68-4055BF848867}"/>
    <cellStyle name="Normal 4 7 6" xfId="1431" xr:uid="{5814DE75-16FB-48D5-9878-2D24F06DF60A}"/>
    <cellStyle name="Normal 4 7 6 2" xfId="3492" xr:uid="{6D3C5187-9880-4647-A770-16A5E95987BA}"/>
    <cellStyle name="Normal 4 7 7" xfId="2462" xr:uid="{940FCDBE-5E8B-4DDD-BFF4-BFBADE1F4CA0}"/>
    <cellStyle name="Normal 4 8" xfId="382" xr:uid="{00000000-0005-0000-0000-000067010000}"/>
    <cellStyle name="Normal 4 8 2" xfId="481" xr:uid="{00000000-0005-0000-0000-000068010000}"/>
    <cellStyle name="Normal 4 8 2 2" xfId="1029" xr:uid="{2539B922-08F1-4F4E-8BCA-24D55ECAB176}"/>
    <cellStyle name="Normal 4 8 2 2 2" xfId="2060" xr:uid="{CBCBD28B-774C-4B17-B5EB-D53EA40D460D}"/>
    <cellStyle name="Normal 4 8 2 2 2 2" xfId="4121" xr:uid="{E3D78821-3DE6-479A-9733-F89AB900FA83}"/>
    <cellStyle name="Normal 4 8 2 2 3" xfId="3091" xr:uid="{A68A7E03-4ADB-49C6-B0F0-87F5905BDE21}"/>
    <cellStyle name="Normal 4 8 2 3" xfId="1545" xr:uid="{53C128DA-6690-4481-BC9D-0DFB25AB4BEE}"/>
    <cellStyle name="Normal 4 8 2 3 2" xfId="3606" xr:uid="{79F629B0-FB91-45D7-A5E6-487A2CBBBBFB}"/>
    <cellStyle name="Normal 4 8 2 4" xfId="2576" xr:uid="{7201ED8E-2FE5-4A73-8DD0-5C4FD20468C8}"/>
    <cellStyle name="Normal 4 8 3" xfId="931" xr:uid="{7C2C51A3-97A4-4C7B-87B6-94710AFDF882}"/>
    <cellStyle name="Normal 4 8 3 2" xfId="1962" xr:uid="{00CD0ED7-B92E-41D5-8AD9-8E4BC429D4BD}"/>
    <cellStyle name="Normal 4 8 3 2 2" xfId="4023" xr:uid="{5D74E5F1-8CD3-490F-97B4-A8D39EB1E647}"/>
    <cellStyle name="Normal 4 8 3 3" xfId="2993" xr:uid="{75CB6DF7-A986-4E7D-8549-A35FECB7898D}"/>
    <cellStyle name="Normal 4 8 4" xfId="1447" xr:uid="{75CFF250-D55B-4F33-B546-B30329ABE82D}"/>
    <cellStyle name="Normal 4 8 4 2" xfId="3508" xr:uid="{49D6C187-2397-456E-A91D-8B80737741A4}"/>
    <cellStyle name="Normal 4 8 5" xfId="2478" xr:uid="{491AE8C5-AE9B-4AC8-BDC5-51CFC411E013}"/>
    <cellStyle name="Normal 4 9" xfId="420" xr:uid="{00000000-0005-0000-0000-000069010000}"/>
    <cellStyle name="Normal 4 9 2" xfId="968" xr:uid="{91081D74-F08D-49B1-B10E-650ADC2C0E83}"/>
    <cellStyle name="Normal 4 9 2 2" xfId="1999" xr:uid="{038F4225-EE53-4EEF-B6F4-63F177DFACED}"/>
    <cellStyle name="Normal 4 9 2 2 2" xfId="4060" xr:uid="{89BD001B-060E-40A5-B44B-904865648693}"/>
    <cellStyle name="Normal 4 9 2 3" xfId="3030" xr:uid="{198C45E2-3FF0-48CD-90FF-A70E55E00020}"/>
    <cellStyle name="Normal 4 9 3" xfId="1484" xr:uid="{5B62FBB8-ECF5-4E5F-9B46-AA52A7069935}"/>
    <cellStyle name="Normal 4 9 3 2" xfId="3545" xr:uid="{C2057EBA-7D0C-4FD2-8B93-BBE353387632}"/>
    <cellStyle name="Normal 4 9 4" xfId="2515" xr:uid="{5B2F8A54-5BFA-4E2F-83EA-CF7DBB139196}"/>
    <cellStyle name="Normal 5" xfId="175" xr:uid="{00000000-0005-0000-0000-00006A010000}"/>
    <cellStyle name="Normal 5 2" xfId="262" xr:uid="{00000000-0005-0000-0000-00006B010000}"/>
    <cellStyle name="Normal 5 2 2" xfId="365" xr:uid="{00000000-0005-0000-0000-00006C010000}"/>
    <cellStyle name="Normal 5 3" xfId="527" xr:uid="{F953C5CE-2766-4C88-B696-4C670DF14DE8}"/>
    <cellStyle name="Normal 6" xfId="224" xr:uid="{00000000-0005-0000-0000-00006D010000}"/>
    <cellStyle name="Normal 6 2" xfId="345" xr:uid="{00000000-0005-0000-0000-00006E010000}"/>
    <cellStyle name="Normal 6 2 2" xfId="377" xr:uid="{00000000-0005-0000-0000-00006F010000}"/>
    <cellStyle name="Normal 6 2 2 2" xfId="408" xr:uid="{00000000-0005-0000-0000-000070010000}"/>
    <cellStyle name="Normal 6 2 2 2 2" xfId="507" xr:uid="{00000000-0005-0000-0000-000071010000}"/>
    <cellStyle name="Normal 6 2 2 2 2 2" xfId="1055" xr:uid="{FE2FFBC5-F6DC-4E6D-9758-99065C0C62B0}"/>
    <cellStyle name="Normal 6 2 2 2 2 2 2" xfId="2086" xr:uid="{AD64E872-E858-4A60-AA3A-BF50A856DD6C}"/>
    <cellStyle name="Normal 6 2 2 2 2 2 2 2" xfId="4147" xr:uid="{3FA5954D-6E8B-481C-9B4C-FED65E0DA53D}"/>
    <cellStyle name="Normal 6 2 2 2 2 2 3" xfId="3117" xr:uid="{AE258FA1-86E0-40EC-9E7C-35608F4D37EE}"/>
    <cellStyle name="Normal 6 2 2 2 2 3" xfId="1571" xr:uid="{75B93C64-A8F6-4BB6-8C52-F2379D0F0DCA}"/>
    <cellStyle name="Normal 6 2 2 2 2 3 2" xfId="3632" xr:uid="{2CD10B3E-DA93-42AD-9F43-C9F016CE2DC8}"/>
    <cellStyle name="Normal 6 2 2 2 2 4" xfId="2602" xr:uid="{8956605B-B7C0-403C-8193-A1EDDE51604D}"/>
    <cellStyle name="Normal 6 2 2 2 3" xfId="957" xr:uid="{309E6CD8-4B6A-4676-A337-793F46F0E8C9}"/>
    <cellStyle name="Normal 6 2 2 2 3 2" xfId="1988" xr:uid="{F01E5B51-9586-43F7-A1BD-781094A7B08E}"/>
    <cellStyle name="Normal 6 2 2 2 3 2 2" xfId="4049" xr:uid="{08E6FB96-01E5-456D-85F7-DF43ACC8BBB0}"/>
    <cellStyle name="Normal 6 2 2 2 3 3" xfId="3019" xr:uid="{0546B2BD-9771-4171-9025-3C5990EAFC14}"/>
    <cellStyle name="Normal 6 2 2 2 4" xfId="1473" xr:uid="{0E3F9224-572A-49D4-9BCC-9416FF7BB96D}"/>
    <cellStyle name="Normal 6 2 2 2 4 2" xfId="3534" xr:uid="{763DFED5-C1FE-4CBE-B57C-6C931C8FA6C2}"/>
    <cellStyle name="Normal 6 2 2 2 5" xfId="2504" xr:uid="{8E22C4E1-7C50-4520-A5C4-A2D7F423724B}"/>
    <cellStyle name="Normal 6 2 2 3" xfId="476" xr:uid="{00000000-0005-0000-0000-000072010000}"/>
    <cellStyle name="Normal 6 2 2 3 2" xfId="1024" xr:uid="{15123388-AB99-4A6E-9BC3-B9936E801918}"/>
    <cellStyle name="Normal 6 2 2 3 2 2" xfId="2055" xr:uid="{4BC1B277-5F74-4666-9A49-5ABD074E1DD1}"/>
    <cellStyle name="Normal 6 2 2 3 2 2 2" xfId="4116" xr:uid="{9207F267-5E15-4E6B-8588-E6F7CA5932D3}"/>
    <cellStyle name="Normal 6 2 2 3 2 3" xfId="3086" xr:uid="{F27A09FF-1741-49F7-8263-F32F4BDC9613}"/>
    <cellStyle name="Normal 6 2 2 3 3" xfId="1540" xr:uid="{62DB8FB7-05CE-476B-8744-5C735A7611FB}"/>
    <cellStyle name="Normal 6 2 2 3 3 2" xfId="3601" xr:uid="{C26C917E-D5DE-4358-865E-7B3486E9FE6A}"/>
    <cellStyle name="Normal 6 2 2 3 4" xfId="2571" xr:uid="{17B2620E-8526-4C2D-98BC-C1117ECAF778}"/>
    <cellStyle name="Normal 6 2 2 4" xfId="926" xr:uid="{7C593B7E-5B1F-4597-92D4-07977F58B692}"/>
    <cellStyle name="Normal 6 2 2 4 2" xfId="1957" xr:uid="{4821AB91-C5AD-4FC3-92AF-B74492FC85A3}"/>
    <cellStyle name="Normal 6 2 2 4 2 2" xfId="4018" xr:uid="{B9680FDB-A0C1-4406-AE00-C486F8AA7D32}"/>
    <cellStyle name="Normal 6 2 2 4 3" xfId="2988" xr:uid="{39FE8CCF-1AF5-473E-AFC4-116A315EAA63}"/>
    <cellStyle name="Normal 6 2 2 5" xfId="1442" xr:uid="{A8A2E7AC-63B7-4074-A6D0-DB0AC66D85C3}"/>
    <cellStyle name="Normal 6 2 2 5 2" xfId="3503" xr:uid="{27E25DD6-43E0-4401-B91E-68EF4BAC660D}"/>
    <cellStyle name="Normal 6 2 2 6" xfId="2473" xr:uid="{9AC7979A-6506-44C5-BC5D-ECEACBA1BEDA}"/>
    <cellStyle name="Normal 6 2 3" xfId="393" xr:uid="{00000000-0005-0000-0000-000073010000}"/>
    <cellStyle name="Normal 6 2 3 2" xfId="492" xr:uid="{00000000-0005-0000-0000-000074010000}"/>
    <cellStyle name="Normal 6 2 3 2 2" xfId="1040" xr:uid="{F014BC3D-6B25-407E-8D48-212E786D7C9B}"/>
    <cellStyle name="Normal 6 2 3 2 2 2" xfId="2071" xr:uid="{53ACE1CC-969E-4FE9-836A-8ADE3B2B16A5}"/>
    <cellStyle name="Normal 6 2 3 2 2 2 2" xfId="4132" xr:uid="{EB82500A-7F4E-4554-AB85-D72EA9E8FFDE}"/>
    <cellStyle name="Normal 6 2 3 2 2 3" xfId="3102" xr:uid="{2FA53052-3D21-4916-9DFF-2805888D9124}"/>
    <cellStyle name="Normal 6 2 3 2 3" xfId="1556" xr:uid="{D9B717CC-1E93-473A-9F9E-4C5326D08521}"/>
    <cellStyle name="Normal 6 2 3 2 3 2" xfId="3617" xr:uid="{A0A4A239-A330-4385-8E01-8C02DD9F4CEE}"/>
    <cellStyle name="Normal 6 2 3 2 4" xfId="2587" xr:uid="{A62620F2-73FA-4AC8-90B4-1FAA625E3B56}"/>
    <cellStyle name="Normal 6 2 3 3" xfId="942" xr:uid="{B2FC6915-3969-4C42-81BE-FAE469AF986C}"/>
    <cellStyle name="Normal 6 2 3 3 2" xfId="1973" xr:uid="{509A26C3-9F44-448D-A9AF-AE8030B1E058}"/>
    <cellStyle name="Normal 6 2 3 3 2 2" xfId="4034" xr:uid="{5628CB6D-FA2A-465D-9487-D992DF7936B5}"/>
    <cellStyle name="Normal 6 2 3 3 3" xfId="3004" xr:uid="{A54E5622-D77B-4C94-BCEB-516E90622834}"/>
    <cellStyle name="Normal 6 2 3 4" xfId="1458" xr:uid="{C3BD48CC-4CE8-444E-AC6D-7B494E4C3F9A}"/>
    <cellStyle name="Normal 6 2 3 4 2" xfId="3519" xr:uid="{91084D48-28E3-4D2B-B305-54B9603F9894}"/>
    <cellStyle name="Normal 6 2 3 5" xfId="2489" xr:uid="{F97126C0-CFD7-449A-B10D-882148ECE4AF}"/>
    <cellStyle name="Normal 6 2 4" xfId="459" xr:uid="{00000000-0005-0000-0000-000075010000}"/>
    <cellStyle name="Normal 6 2 4 2" xfId="1007" xr:uid="{54D4284F-EC7D-4B45-A4E9-82FAF5C96383}"/>
    <cellStyle name="Normal 6 2 4 2 2" xfId="2038" xr:uid="{46A94B3B-73A8-4BB2-A0EB-BCCFE0E19966}"/>
    <cellStyle name="Normal 6 2 4 2 2 2" xfId="4099" xr:uid="{8BEAB9B1-4760-4B34-9C5F-E0323924932D}"/>
    <cellStyle name="Normal 6 2 4 2 3" xfId="3069" xr:uid="{EDE695A8-C4F7-480D-B789-EF13B87BC1AC}"/>
    <cellStyle name="Normal 6 2 4 3" xfId="1523" xr:uid="{BA07F8C0-1CF9-445F-8DEF-FC937EC6EBE4}"/>
    <cellStyle name="Normal 6 2 4 3 2" xfId="3584" xr:uid="{5220F13A-FADF-4537-B876-355BC8592558}"/>
    <cellStyle name="Normal 6 2 4 4" xfId="2554" xr:uid="{88227DC4-A20D-4FBC-B249-A22CB3B80DA5}"/>
    <cellStyle name="Normal 6 2 5" xfId="911" xr:uid="{CF73607D-5936-466A-BC04-E03C949BDDC8}"/>
    <cellStyle name="Normal 6 2 5 2" xfId="1942" xr:uid="{BA1B87D8-FE81-4D48-B1E3-427EDD488646}"/>
    <cellStyle name="Normal 6 2 5 2 2" xfId="4003" xr:uid="{48A34AE2-EB6F-4F3C-BB1E-0ECE14C4A7EA}"/>
    <cellStyle name="Normal 6 2 5 3" xfId="2973" xr:uid="{88FCC911-8DC6-4D2E-81C9-881F09B37FDD}"/>
    <cellStyle name="Normal 6 2 6" xfId="1427" xr:uid="{FACFE056-65F6-4A85-81A1-E9E397DBE059}"/>
    <cellStyle name="Normal 6 2 6 2" xfId="3488" xr:uid="{F103F044-9899-41E9-80A9-FF07FC3875D7}"/>
    <cellStyle name="Normal 6 2 7" xfId="2458" xr:uid="{DFD5ADB5-FE21-49FF-AF95-1D30CB9A2B06}"/>
    <cellStyle name="Normal 6 3" xfId="361" xr:uid="{00000000-0005-0000-0000-000076010000}"/>
    <cellStyle name="Normal 6 3 2" xfId="398" xr:uid="{00000000-0005-0000-0000-000077010000}"/>
    <cellStyle name="Normal 6 3 2 2" xfId="497" xr:uid="{00000000-0005-0000-0000-000078010000}"/>
    <cellStyle name="Normal 6 3 2 2 2" xfId="1045" xr:uid="{3CA7FAB6-2F87-4FB6-AAD7-1D8170417CFE}"/>
    <cellStyle name="Normal 6 3 2 2 2 2" xfId="2076" xr:uid="{DE9210E5-1308-4132-985D-B95E9F4AC532}"/>
    <cellStyle name="Normal 6 3 2 2 2 2 2" xfId="4137" xr:uid="{D202C2A5-0DC5-48FE-83FD-769974DD39BB}"/>
    <cellStyle name="Normal 6 3 2 2 2 3" xfId="3107" xr:uid="{3339A490-DFCB-406E-9C05-D9F78D591A4B}"/>
    <cellStyle name="Normal 6 3 2 2 3" xfId="1561" xr:uid="{1ACC21A9-00F9-4052-8C50-71BE693F1373}"/>
    <cellStyle name="Normal 6 3 2 2 3 2" xfId="3622" xr:uid="{719EDE67-DBB0-44FC-836A-4AB891B4CAE5}"/>
    <cellStyle name="Normal 6 3 2 2 4" xfId="2592" xr:uid="{7BB4D4DC-9C15-49E0-9DEA-83486408305E}"/>
    <cellStyle name="Normal 6 3 2 3" xfId="947" xr:uid="{E4C964B1-4314-416A-98A6-094DA89FD064}"/>
    <cellStyle name="Normal 6 3 2 3 2" xfId="1978" xr:uid="{C2B7274B-835C-4E22-AE8F-A69D186F2AE0}"/>
    <cellStyle name="Normal 6 3 2 3 2 2" xfId="4039" xr:uid="{1123B2F9-BC91-4C5F-AC99-DBB574769B87}"/>
    <cellStyle name="Normal 6 3 2 3 3" xfId="3009" xr:uid="{F5C17EE7-530E-4378-978B-28C7840C229D}"/>
    <cellStyle name="Normal 6 3 2 4" xfId="1463" xr:uid="{3F253AA0-3F7F-43BC-8B0A-7A714F11499A}"/>
    <cellStyle name="Normal 6 3 2 4 2" xfId="3524" xr:uid="{9588DD12-A9A3-4E7C-B716-F7E4E1577C4E}"/>
    <cellStyle name="Normal 6 3 2 5" xfId="2494" xr:uid="{35E81C86-291A-4418-AA9A-6D1A96926F41}"/>
    <cellStyle name="Normal 6 3 3" xfId="466" xr:uid="{00000000-0005-0000-0000-000079010000}"/>
    <cellStyle name="Normal 6 3 3 2" xfId="1014" xr:uid="{7F7070CB-6B2E-440F-84DF-508AA51B496E}"/>
    <cellStyle name="Normal 6 3 3 2 2" xfId="2045" xr:uid="{2E69C5A2-7C78-40CE-BE27-7C1EDDD44167}"/>
    <cellStyle name="Normal 6 3 3 2 2 2" xfId="4106" xr:uid="{FC427D09-81C5-4953-A409-0EF5EB935050}"/>
    <cellStyle name="Normal 6 3 3 2 3" xfId="3076" xr:uid="{7D08436F-88E4-45C4-A65F-5C7AFD0D531A}"/>
    <cellStyle name="Normal 6 3 3 3" xfId="1530" xr:uid="{C53DD821-317D-4734-808C-8C971A25E173}"/>
    <cellStyle name="Normal 6 3 3 3 2" xfId="3591" xr:uid="{CB978BC7-EB94-4779-BA6F-C02EB702CA8F}"/>
    <cellStyle name="Normal 6 3 3 4" xfId="2561" xr:uid="{3FDCAF55-7BEA-4E18-BF5B-2373EBF12379}"/>
    <cellStyle name="Normal 6 3 4" xfId="916" xr:uid="{349932EA-9744-4BD6-8DCB-86173FB53CFC}"/>
    <cellStyle name="Normal 6 3 4 2" xfId="1947" xr:uid="{DECE0924-66DB-48E0-B929-B9C3430653A6}"/>
    <cellStyle name="Normal 6 3 4 2 2" xfId="4008" xr:uid="{418FA528-1B43-41D8-8D70-350013552924}"/>
    <cellStyle name="Normal 6 3 4 3" xfId="2978" xr:uid="{3E8B933F-2E61-4955-9A23-CD78E327BDC1}"/>
    <cellStyle name="Normal 6 3 5" xfId="1432" xr:uid="{4EA2E2A1-FD75-4201-ABDF-816137261899}"/>
    <cellStyle name="Normal 6 3 5 2" xfId="3493" xr:uid="{ACD4B4AD-B751-4F7F-913E-1EB8AF10013E}"/>
    <cellStyle name="Normal 6 3 6" xfId="2463" xr:uid="{8226B44D-D75D-4676-9A26-E0A22784F863}"/>
    <cellStyle name="Normal 6 4" xfId="383" xr:uid="{00000000-0005-0000-0000-00007A010000}"/>
    <cellStyle name="Normal 6 4 2" xfId="482" xr:uid="{00000000-0005-0000-0000-00007B010000}"/>
    <cellStyle name="Normal 6 4 2 2" xfId="1030" xr:uid="{BB2816D5-0BB3-4F38-8596-0C17D44D89CF}"/>
    <cellStyle name="Normal 6 4 2 2 2" xfId="2061" xr:uid="{ACFA9690-9CB2-4C0C-A77A-855384647AB2}"/>
    <cellStyle name="Normal 6 4 2 2 2 2" xfId="4122" xr:uid="{00850F75-B571-489C-878A-69F3F52B764F}"/>
    <cellStyle name="Normal 6 4 2 2 3" xfId="3092" xr:uid="{12C178AB-2FBE-494A-B810-6D10F42A4F73}"/>
    <cellStyle name="Normal 6 4 2 3" xfId="1546" xr:uid="{6DA3F6F6-6A80-48CD-9115-6CB398F67053}"/>
    <cellStyle name="Normal 6 4 2 3 2" xfId="3607" xr:uid="{A5083E24-6A94-4F23-99A2-127AA7FA6574}"/>
    <cellStyle name="Normal 6 4 2 4" xfId="2577" xr:uid="{5AAA7FC8-44FC-4451-8F80-840264F1532C}"/>
    <cellStyle name="Normal 6 4 3" xfId="932" xr:uid="{29A5895A-F2BC-4C97-B38E-430347932FC6}"/>
    <cellStyle name="Normal 6 4 3 2" xfId="1963" xr:uid="{360EB7DB-7805-47DE-A2D2-DDD5A81B4F81}"/>
    <cellStyle name="Normal 6 4 3 2 2" xfId="4024" xr:uid="{DADBF013-04B8-4CFA-962F-F67E490FAED9}"/>
    <cellStyle name="Normal 6 4 3 3" xfId="2994" xr:uid="{EE2B095B-0810-4193-97E2-6ECAC3AD2844}"/>
    <cellStyle name="Normal 6 4 4" xfId="1448" xr:uid="{27B67CEC-F436-4DBF-9F32-18F49C4C7FE9}"/>
    <cellStyle name="Normal 6 4 4 2" xfId="3509" xr:uid="{FF8FDE18-AFCE-4C5E-8FE1-83B542A5E6C4}"/>
    <cellStyle name="Normal 6 4 5" xfId="2479" xr:uid="{385C8352-D3A8-480B-B493-AA03AEAEA173}"/>
    <cellStyle name="Normal 6 5" xfId="421" xr:uid="{00000000-0005-0000-0000-00007C010000}"/>
    <cellStyle name="Normal 6 5 2" xfId="969" xr:uid="{D4FDA8DA-2B6E-4634-BE74-3E8C3EFBDE3D}"/>
    <cellStyle name="Normal 6 5 2 2" xfId="2000" xr:uid="{813A19B7-0929-441E-8B9C-5239D8FBF371}"/>
    <cellStyle name="Normal 6 5 2 2 2" xfId="4061" xr:uid="{AFCEF862-5419-4F4C-97A2-760CA07EF21E}"/>
    <cellStyle name="Normal 6 5 2 3" xfId="3031" xr:uid="{64901305-223C-48C9-BCFD-960E51FE0060}"/>
    <cellStyle name="Normal 6 5 3" xfId="1485" xr:uid="{F740B462-AD70-4E6E-9006-D5816A022842}"/>
    <cellStyle name="Normal 6 5 3 2" xfId="3546" xr:uid="{44FE37DC-0CB0-4F97-998C-9B3E359A26CA}"/>
    <cellStyle name="Normal 6 5 4" xfId="2516" xr:uid="{60EDA95A-2191-42CB-9681-2EA67B629E7B}"/>
    <cellStyle name="Normal 6 6" xfId="528" xr:uid="{4DD0DC34-5DF5-4B5E-B730-438684E59D26}"/>
    <cellStyle name="Normal 6 7" xfId="900" xr:uid="{330A7914-CE08-40EF-ABBE-A8028B1967C0}"/>
    <cellStyle name="Normal 6 7 2" xfId="1931" xr:uid="{825E1E39-4EC5-409F-B443-B60130DB27D6}"/>
    <cellStyle name="Normal 6 7 2 2" xfId="3992" xr:uid="{D74EE985-A908-41B3-80BD-C8D989575365}"/>
    <cellStyle name="Normal 6 7 3" xfId="2962" xr:uid="{90D01243-61E1-4A05-A26A-5DBBFFBB003C}"/>
    <cellStyle name="Normal 6 8" xfId="1416" xr:uid="{0AACFC58-6C0F-4BBC-BBBA-4C91FDB2CFF1}"/>
    <cellStyle name="Normal 6 8 2" xfId="3477" xr:uid="{70E0BD73-497B-416E-B754-A4FDF60AE6F3}"/>
    <cellStyle name="Normal 6 9" xfId="2447" xr:uid="{1F500F4D-C4A8-4CDB-A347-268C955E665D}"/>
    <cellStyle name="Normal 7" xfId="274" xr:uid="{00000000-0005-0000-0000-00007D010000}"/>
    <cellStyle name="Normal 7 10" xfId="1420" xr:uid="{C122513D-A14A-4628-9A82-6EC0C2CCC26D}"/>
    <cellStyle name="Normal 7 10 2" xfId="3481" xr:uid="{E819D361-6CDB-49DB-BA02-79AE89C3502A}"/>
    <cellStyle name="Normal 7 11" xfId="2451" xr:uid="{8012C8BA-4473-4F5A-8439-16262AA49DBA}"/>
    <cellStyle name="Normal 7 2" xfId="347" xr:uid="{00000000-0005-0000-0000-00007E010000}"/>
    <cellStyle name="Normal 7 2 10" xfId="2460" xr:uid="{ECDE088B-A07E-4B52-8099-FA3293E7C31F}"/>
    <cellStyle name="Normal 7 2 2" xfId="379" xr:uid="{00000000-0005-0000-0000-00007F010000}"/>
    <cellStyle name="Normal 7 2 2 2" xfId="410" xr:uid="{00000000-0005-0000-0000-000080010000}"/>
    <cellStyle name="Normal 7 2 2 2 2" xfId="509" xr:uid="{00000000-0005-0000-0000-000081010000}"/>
    <cellStyle name="Normal 7 2 2 2 2 2" xfId="834" xr:uid="{7C9EB5C0-4B42-4BD8-A6F3-1EC7A7EAD417}"/>
    <cellStyle name="Normal 7 2 2 2 2 2 2" xfId="1352" xr:uid="{D8C43935-BFEA-407B-838E-28BB1D6C8F38}"/>
    <cellStyle name="Normal 7 2 2 2 2 2 2 2" xfId="2382" xr:uid="{B9B21BC9-E73A-474C-B5BF-4AFBB49B4297}"/>
    <cellStyle name="Normal 7 2 2 2 2 2 2 2 2" xfId="4443" xr:uid="{37A2B71C-125C-4C4B-A600-D38728470F5D}"/>
    <cellStyle name="Normal 7 2 2 2 2 2 2 3" xfId="3413" xr:uid="{CB46AA37-20C3-441C-880E-00398DDAEF23}"/>
    <cellStyle name="Normal 7 2 2 2 2 2 3" xfId="1867" xr:uid="{3EF669C7-6EBA-4AA8-A9BA-C0A491CB4154}"/>
    <cellStyle name="Normal 7 2 2 2 2 2 3 2" xfId="3928" xr:uid="{AC7E0D77-F1E1-418E-89D1-16C6B935333A}"/>
    <cellStyle name="Normal 7 2 2 2 2 2 4" xfId="2898" xr:uid="{A5EF14FC-3289-4AE5-B4C2-17CFBF4985DC}"/>
    <cellStyle name="Normal 7 2 2 2 2 3" xfId="649" xr:uid="{5A0AC136-56DB-42C3-9F2A-6FE6BCCFCF54}"/>
    <cellStyle name="Normal 7 2 2 2 2 3 2" xfId="1176" xr:uid="{2AAE6C5A-DC91-4E7D-8F77-3D70C70DA9ED}"/>
    <cellStyle name="Normal 7 2 2 2 2 3 2 2" xfId="2206" xr:uid="{ED415CE5-A722-41AC-AE7F-079560DEB98C}"/>
    <cellStyle name="Normal 7 2 2 2 2 3 2 2 2" xfId="4267" xr:uid="{AF1CA08E-3386-4C6B-AB21-E5E685CAEC2B}"/>
    <cellStyle name="Normal 7 2 2 2 2 3 2 3" xfId="3237" xr:uid="{40611D88-EE1D-496C-A89A-9657218340C5}"/>
    <cellStyle name="Normal 7 2 2 2 2 3 3" xfId="1691" xr:uid="{C5678FD8-1BAB-4DF6-80A0-38C51A34ABD1}"/>
    <cellStyle name="Normal 7 2 2 2 2 3 3 2" xfId="3752" xr:uid="{42592B55-9323-4BF6-8CC3-88332FFEDABB}"/>
    <cellStyle name="Normal 7 2 2 2 2 3 4" xfId="2722" xr:uid="{CA79B26A-8AB6-4226-866D-F83D7601B0E9}"/>
    <cellStyle name="Normal 7 2 2 2 2 4" xfId="1057" xr:uid="{03CCB1F9-7929-4146-91AB-5502C369E28E}"/>
    <cellStyle name="Normal 7 2 2 2 2 4 2" xfId="2088" xr:uid="{C4120CC7-24C3-4556-8045-D28E9921656F}"/>
    <cellStyle name="Normal 7 2 2 2 2 4 2 2" xfId="4149" xr:uid="{B9F70B00-B58F-4AA9-ACE8-D7ED4331EC99}"/>
    <cellStyle name="Normal 7 2 2 2 2 4 3" xfId="3119" xr:uid="{D6C50835-0EDB-46F1-8F4D-B90133AE24CD}"/>
    <cellStyle name="Normal 7 2 2 2 2 5" xfId="1573" xr:uid="{3318130A-A7D3-47CC-819A-BC7D8806A3AF}"/>
    <cellStyle name="Normal 7 2 2 2 2 5 2" xfId="3634" xr:uid="{5CCEC848-254E-4879-86F5-93D3711FFCCA}"/>
    <cellStyle name="Normal 7 2 2 2 2 6" xfId="2604" xr:uid="{C47C8481-A85E-431D-A5E1-284FA6AC3559}"/>
    <cellStyle name="Normal 7 2 2 2 3" xfId="713" xr:uid="{DB1F70AC-8468-458B-8C70-B5496C35EA43}"/>
    <cellStyle name="Normal 7 2 2 2 3 2" xfId="893" xr:uid="{76060434-5CAD-45B2-AB9D-AF352C40BC45}"/>
    <cellStyle name="Normal 7 2 2 2 3 2 2" xfId="1410" xr:uid="{C7F7F24E-96B2-45F3-89C6-FFA38DFBBE28}"/>
    <cellStyle name="Normal 7 2 2 2 3 2 2 2" xfId="2440" xr:uid="{4D0A7AD7-14B5-43B1-BEB7-AB096FA8EA1D}"/>
    <cellStyle name="Normal 7 2 2 2 3 2 2 2 2" xfId="4501" xr:uid="{27A78044-D5C3-42D8-81B3-CB3F6202D0CD}"/>
    <cellStyle name="Normal 7 2 2 2 3 2 2 3" xfId="3471" xr:uid="{360464F1-92D8-487F-BBD8-E2BFE452AD5C}"/>
    <cellStyle name="Normal 7 2 2 2 3 2 3" xfId="1925" xr:uid="{F05C3F29-20DE-4B86-97DD-F50E4C488D71}"/>
    <cellStyle name="Normal 7 2 2 2 3 2 3 2" xfId="3986" xr:uid="{326ED611-734F-497C-AEF3-D7A0C45FB581}"/>
    <cellStyle name="Normal 7 2 2 2 3 2 4" xfId="2956" xr:uid="{7E000E48-0F4E-4597-8178-AEC176BE8CD7}"/>
    <cellStyle name="Normal 7 2 2 2 3 3" xfId="1234" xr:uid="{C02F6730-157F-43CB-ADFB-CDBAF3792CAC}"/>
    <cellStyle name="Normal 7 2 2 2 3 3 2" xfId="2264" xr:uid="{7DBA4DB7-9AFE-4D55-ABF8-32A4E11724A1}"/>
    <cellStyle name="Normal 7 2 2 2 3 3 2 2" xfId="4325" xr:uid="{F3F6C62A-B7AC-434B-986F-E07CC7593775}"/>
    <cellStyle name="Normal 7 2 2 2 3 3 3" xfId="3295" xr:uid="{CE8DF850-E314-4389-98F4-1BE15D867FA7}"/>
    <cellStyle name="Normal 7 2 2 2 3 4" xfId="1749" xr:uid="{37133339-092B-4BC2-ABEA-17FD5C9FD27F}"/>
    <cellStyle name="Normal 7 2 2 2 3 4 2" xfId="3810" xr:uid="{CA3CD32F-85EB-4113-901A-2A7416B15C72}"/>
    <cellStyle name="Normal 7 2 2 2 3 5" xfId="2780" xr:uid="{530FE413-15F1-48D5-9EFF-97EBB51BD639}"/>
    <cellStyle name="Normal 7 2 2 2 4" xfId="775" xr:uid="{407A529E-0307-491A-9A3A-1B8EED983263}"/>
    <cellStyle name="Normal 7 2 2 2 4 2" xfId="1293" xr:uid="{FA3B3906-37AE-47DC-9E0D-01BBFACDAD57}"/>
    <cellStyle name="Normal 7 2 2 2 4 2 2" xfId="2323" xr:uid="{0BD6D07A-EA42-494F-B3CA-8563DC9D6B59}"/>
    <cellStyle name="Normal 7 2 2 2 4 2 2 2" xfId="4384" xr:uid="{A4318846-E6B8-4B76-B0AD-2D4FF83C33A9}"/>
    <cellStyle name="Normal 7 2 2 2 4 2 3" xfId="3354" xr:uid="{5ABC8EE5-F267-461C-A343-BDE8A960B220}"/>
    <cellStyle name="Normal 7 2 2 2 4 3" xfId="1808" xr:uid="{0B6CF228-EBAB-4296-B9F4-600DB802889D}"/>
    <cellStyle name="Normal 7 2 2 2 4 3 2" xfId="3869" xr:uid="{86866D42-BC0F-454A-AAAC-C45E1BA40D9D}"/>
    <cellStyle name="Normal 7 2 2 2 4 4" xfId="2839" xr:uid="{A7369559-F5B3-4392-97DC-F2D9898BA86A}"/>
    <cellStyle name="Normal 7 2 2 2 5" xfId="590" xr:uid="{88DA9593-6402-4BAD-8A9F-03A3E2D4300D}"/>
    <cellStyle name="Normal 7 2 2 2 5 2" xfId="1117" xr:uid="{44823EAA-6D0B-4A22-AA27-1C28E022130E}"/>
    <cellStyle name="Normal 7 2 2 2 5 2 2" xfId="2147" xr:uid="{F39ED4F0-48C7-43A7-B23F-5CD1ADDDEE59}"/>
    <cellStyle name="Normal 7 2 2 2 5 2 2 2" xfId="4208" xr:uid="{F14EC602-15B3-4E17-8887-F09FD700DA1C}"/>
    <cellStyle name="Normal 7 2 2 2 5 2 3" xfId="3178" xr:uid="{179D1816-AF4C-4116-B868-E6A755B370DF}"/>
    <cellStyle name="Normal 7 2 2 2 5 3" xfId="1632" xr:uid="{B87902B9-A419-479C-98FB-200EADE0392A}"/>
    <cellStyle name="Normal 7 2 2 2 5 3 2" xfId="3693" xr:uid="{75E6AB71-8D17-4418-952E-A3E859902FC6}"/>
    <cellStyle name="Normal 7 2 2 2 5 4" xfId="2663" xr:uid="{E5D502BA-26E7-43B6-8CD0-1880F1C897EF}"/>
    <cellStyle name="Normal 7 2 2 2 6" xfId="959" xr:uid="{DD20A26B-E961-4147-8CC4-95B88B28C556}"/>
    <cellStyle name="Normal 7 2 2 2 6 2" xfId="1990" xr:uid="{37F0B35C-36E3-4B1A-AF58-407BF134F58A}"/>
    <cellStyle name="Normal 7 2 2 2 6 2 2" xfId="4051" xr:uid="{8DC3964F-1F6F-4DAB-825C-15BFDEE4C95C}"/>
    <cellStyle name="Normal 7 2 2 2 6 3" xfId="3021" xr:uid="{CE5BB200-4F34-4050-98BB-A4068CABABDD}"/>
    <cellStyle name="Normal 7 2 2 2 7" xfId="1475" xr:uid="{72061D37-1730-4E37-8C86-10E45E43E517}"/>
    <cellStyle name="Normal 7 2 2 2 7 2" xfId="3536" xr:uid="{E03B6EF5-DFB9-4785-9EE9-B0751EAA6DE0}"/>
    <cellStyle name="Normal 7 2 2 2 8" xfId="2506" xr:uid="{2284ED38-EA0B-4927-B6F9-3AE0DBF7E75C}"/>
    <cellStyle name="Normal 7 2 2 3" xfId="478" xr:uid="{00000000-0005-0000-0000-000082010000}"/>
    <cellStyle name="Normal 7 2 2 3 2" xfId="805" xr:uid="{733FA295-F8BD-49C7-93F6-BBB51FD28F4E}"/>
    <cellStyle name="Normal 7 2 2 3 2 2" xfId="1323" xr:uid="{23F9DD2E-EC4D-4EC7-9F76-8204604F35BD}"/>
    <cellStyle name="Normal 7 2 2 3 2 2 2" xfId="2353" xr:uid="{2ADBC0C2-D05C-476A-B8A0-CCC34D0E957D}"/>
    <cellStyle name="Normal 7 2 2 3 2 2 2 2" xfId="4414" xr:uid="{548B4F9E-8DC0-4824-8054-F29C0C2FE1A1}"/>
    <cellStyle name="Normal 7 2 2 3 2 2 3" xfId="3384" xr:uid="{44609BAE-21E8-46BD-9C0F-036DA0CD5DD8}"/>
    <cellStyle name="Normal 7 2 2 3 2 3" xfId="1838" xr:uid="{79FE4076-62A4-4B68-9F30-202F80B8BFE2}"/>
    <cellStyle name="Normal 7 2 2 3 2 3 2" xfId="3899" xr:uid="{2D594061-B439-49AA-B580-C26701F73C75}"/>
    <cellStyle name="Normal 7 2 2 3 2 4" xfId="2869" xr:uid="{9B9348BE-CE1A-43BA-B89E-84CC56DEEF6A}"/>
    <cellStyle name="Normal 7 2 2 3 3" xfId="620" xr:uid="{9A417C76-5C9B-4B70-8CEF-657B6A063231}"/>
    <cellStyle name="Normal 7 2 2 3 3 2" xfId="1147" xr:uid="{136CD9BB-5009-4DB2-B7E6-D63EB312CD39}"/>
    <cellStyle name="Normal 7 2 2 3 3 2 2" xfId="2177" xr:uid="{A6A19987-F3B1-4455-8691-6D78F9010F08}"/>
    <cellStyle name="Normal 7 2 2 3 3 2 2 2" xfId="4238" xr:uid="{D5B1CF8B-34FF-464F-8D1B-6E7C60197E8E}"/>
    <cellStyle name="Normal 7 2 2 3 3 2 3" xfId="3208" xr:uid="{2B2D06E2-E397-480A-88F4-840FCE47B1B3}"/>
    <cellStyle name="Normal 7 2 2 3 3 3" xfId="1662" xr:uid="{B6D10A47-E8E9-400B-8520-3AC1B72DCB0C}"/>
    <cellStyle name="Normal 7 2 2 3 3 3 2" xfId="3723" xr:uid="{979EF37D-E2A0-4970-AFD6-3AA3D7B084A4}"/>
    <cellStyle name="Normal 7 2 2 3 3 4" xfId="2693" xr:uid="{DB150294-0877-47CD-96CE-30F0660C5DD8}"/>
    <cellStyle name="Normal 7 2 2 3 4" xfId="1026" xr:uid="{4B0A4AE7-838A-4F05-9499-74BD70A5887F}"/>
    <cellStyle name="Normal 7 2 2 3 4 2" xfId="2057" xr:uid="{E36CA782-8B14-42A2-A5A0-D0B3790973E4}"/>
    <cellStyle name="Normal 7 2 2 3 4 2 2" xfId="4118" xr:uid="{1F8CF1C5-F102-4897-90B9-A4E3E882E363}"/>
    <cellStyle name="Normal 7 2 2 3 4 3" xfId="3088" xr:uid="{37EA3F39-E2F3-4D66-8981-9AABD299A993}"/>
    <cellStyle name="Normal 7 2 2 3 5" xfId="1542" xr:uid="{E8E37E10-D001-40C1-941E-A55A8967A5B9}"/>
    <cellStyle name="Normal 7 2 2 3 5 2" xfId="3603" xr:uid="{E2C379B8-A78C-42E7-B394-19C390311556}"/>
    <cellStyle name="Normal 7 2 2 3 6" xfId="2573" xr:uid="{29DDA1A5-1E57-41D5-8537-F77009906AC1}"/>
    <cellStyle name="Normal 7 2 2 4" xfId="678" xr:uid="{3919894C-FBC1-41A5-803A-F9A755EA1AE5}"/>
    <cellStyle name="Normal 7 2 2 4 2" xfId="863" xr:uid="{45CB5EB2-B347-4F2B-AD91-899289EBACB5}"/>
    <cellStyle name="Normal 7 2 2 4 2 2" xfId="1381" xr:uid="{0D7D90B1-CD21-4D74-B198-D1A35595408D}"/>
    <cellStyle name="Normal 7 2 2 4 2 2 2" xfId="2411" xr:uid="{7F5A7560-EC2E-4C30-8B04-6B15F5F8DAFB}"/>
    <cellStyle name="Normal 7 2 2 4 2 2 2 2" xfId="4472" xr:uid="{A5193A9C-1131-4748-B43E-6AF3CC719624}"/>
    <cellStyle name="Normal 7 2 2 4 2 2 3" xfId="3442" xr:uid="{B2BE90A5-F57A-4033-ABA8-201CE26629DA}"/>
    <cellStyle name="Normal 7 2 2 4 2 3" xfId="1896" xr:uid="{3E38C207-AF01-4203-B069-7C4A1E6E2E61}"/>
    <cellStyle name="Normal 7 2 2 4 2 3 2" xfId="3957" xr:uid="{32A21EE3-75BA-4DF0-889F-E6090253DAC1}"/>
    <cellStyle name="Normal 7 2 2 4 2 4" xfId="2927" xr:uid="{8D4B1987-E1EC-4949-B055-A1776827A88B}"/>
    <cellStyle name="Normal 7 2 2 4 3" xfId="1205" xr:uid="{31C1E373-4ED9-42FB-A009-42623CFDF80E}"/>
    <cellStyle name="Normal 7 2 2 4 3 2" xfId="2235" xr:uid="{BE878ED3-5443-4356-9069-68E3BE5495D3}"/>
    <cellStyle name="Normal 7 2 2 4 3 2 2" xfId="4296" xr:uid="{C6C499F0-D30E-432F-A709-739F8A11F029}"/>
    <cellStyle name="Normal 7 2 2 4 3 3" xfId="3266" xr:uid="{E8E8700C-44C5-4553-9815-125CACAD089B}"/>
    <cellStyle name="Normal 7 2 2 4 4" xfId="1720" xr:uid="{9EC8C670-90FB-4EE0-B690-0EC19AC6B142}"/>
    <cellStyle name="Normal 7 2 2 4 4 2" xfId="3781" xr:uid="{2B8306F6-F90B-4CF4-AA5A-DEE670864A4F}"/>
    <cellStyle name="Normal 7 2 2 4 5" xfId="2751" xr:uid="{BB8FDB7E-C17C-442B-A2E6-EA2D1D716487}"/>
    <cellStyle name="Normal 7 2 2 5" xfId="746" xr:uid="{7C7BA2A5-A9AB-43C0-945A-E48FED033A01}"/>
    <cellStyle name="Normal 7 2 2 5 2" xfId="1264" xr:uid="{FE5C3F50-CF10-4597-BBFF-29B7647AB556}"/>
    <cellStyle name="Normal 7 2 2 5 2 2" xfId="2294" xr:uid="{ED4645A9-EE04-43B1-9AE8-CC369A98A43E}"/>
    <cellStyle name="Normal 7 2 2 5 2 2 2" xfId="4355" xr:uid="{949E1BB8-2BBC-40F3-8549-230D08992928}"/>
    <cellStyle name="Normal 7 2 2 5 2 3" xfId="3325" xr:uid="{3E549957-C852-43AB-979C-C912ACF30117}"/>
    <cellStyle name="Normal 7 2 2 5 3" xfId="1779" xr:uid="{F3DE223D-A8DD-4D34-8088-65E869897150}"/>
    <cellStyle name="Normal 7 2 2 5 3 2" xfId="3840" xr:uid="{32C861A6-F6FA-4CFC-897B-F1DB57EC87F7}"/>
    <cellStyle name="Normal 7 2 2 5 4" xfId="2810" xr:uid="{8DEDCF63-CD97-4212-8C7C-C17FD4D2530F}"/>
    <cellStyle name="Normal 7 2 2 6" xfId="557" xr:uid="{1B1FCE4B-EE42-48BB-9FA5-D7C7EE7A4A3D}"/>
    <cellStyle name="Normal 7 2 2 6 2" xfId="1088" xr:uid="{4C31EF2D-104E-4BDA-80E0-0D62A5AFA4CD}"/>
    <cellStyle name="Normal 7 2 2 6 2 2" xfId="2118" xr:uid="{A10B5335-3F59-4796-B331-119ED20659AB}"/>
    <cellStyle name="Normal 7 2 2 6 2 2 2" xfId="4179" xr:uid="{E3627DB8-3F54-4F1E-8477-D8ADFDF2F90D}"/>
    <cellStyle name="Normal 7 2 2 6 2 3" xfId="3149" xr:uid="{691DD3DE-6F98-40BF-A6E9-DCE1E3A1E935}"/>
    <cellStyle name="Normal 7 2 2 6 3" xfId="1603" xr:uid="{94391D17-5C58-4C34-92A5-72CF2CF421C3}"/>
    <cellStyle name="Normal 7 2 2 6 3 2" xfId="3664" xr:uid="{583C86CE-B8CA-4653-9113-C7A5BCA8BD5F}"/>
    <cellStyle name="Normal 7 2 2 6 4" xfId="2634" xr:uid="{FE78C2AC-DE1E-4AE8-BB0F-813853385FC7}"/>
    <cellStyle name="Normal 7 2 2 7" xfId="928" xr:uid="{5E0A019F-B680-4BBD-9093-B8697F3860DA}"/>
    <cellStyle name="Normal 7 2 2 7 2" xfId="1959" xr:uid="{2D37D497-387B-4571-AAAC-A40700E48B07}"/>
    <cellStyle name="Normal 7 2 2 7 2 2" xfId="4020" xr:uid="{357AC3E2-502B-41A7-9D8D-9C728DF58C5D}"/>
    <cellStyle name="Normal 7 2 2 7 3" xfId="2990" xr:uid="{8B3529D7-3DBE-4A52-ADE7-E3B9C66EB42F}"/>
    <cellStyle name="Normal 7 2 2 8" xfId="1444" xr:uid="{7E5ED0A6-0F95-4AE4-BB71-9724E7A3E6F3}"/>
    <cellStyle name="Normal 7 2 2 8 2" xfId="3505" xr:uid="{22A1A0F4-A92C-4FCB-8994-3791734544F5}"/>
    <cellStyle name="Normal 7 2 2 9" xfId="2475" xr:uid="{DB0B0EF2-EFE5-4834-8E7B-887DE2E7C7D1}"/>
    <cellStyle name="Normal 7 2 3" xfId="395" xr:uid="{00000000-0005-0000-0000-000083010000}"/>
    <cellStyle name="Normal 7 2 3 2" xfId="494" xr:uid="{00000000-0005-0000-0000-000084010000}"/>
    <cellStyle name="Normal 7 2 3 2 2" xfId="818" xr:uid="{2D736530-2570-48D0-B2CE-B895C8503078}"/>
    <cellStyle name="Normal 7 2 3 2 2 2" xfId="1336" xr:uid="{52855AF3-C572-4B77-AF6C-DE8F68AF833D}"/>
    <cellStyle name="Normal 7 2 3 2 2 2 2" xfId="2366" xr:uid="{F1A0C226-A94C-492D-A345-80B8801B7BFB}"/>
    <cellStyle name="Normal 7 2 3 2 2 2 2 2" xfId="4427" xr:uid="{D24DD747-59B7-4F19-9D3D-733352AC79D7}"/>
    <cellStyle name="Normal 7 2 3 2 2 2 3" xfId="3397" xr:uid="{3A4FE052-3BD8-4500-9654-213356F9514A}"/>
    <cellStyle name="Normal 7 2 3 2 2 3" xfId="1851" xr:uid="{0D3AC1A3-91FD-47D8-86C4-72ED379A7904}"/>
    <cellStyle name="Normal 7 2 3 2 2 3 2" xfId="3912" xr:uid="{0ECA3B9E-BF46-4F87-9F63-A93391CE36C3}"/>
    <cellStyle name="Normal 7 2 3 2 2 4" xfId="2882" xr:uid="{237F87EB-C1D4-4423-9AFE-39020B42C8E9}"/>
    <cellStyle name="Normal 7 2 3 2 3" xfId="633" xr:uid="{0E53D558-2449-4B82-A898-7471A3F4B911}"/>
    <cellStyle name="Normal 7 2 3 2 3 2" xfId="1160" xr:uid="{6DBED43F-BEDA-4E1F-8398-365E373BDF39}"/>
    <cellStyle name="Normal 7 2 3 2 3 2 2" xfId="2190" xr:uid="{57C6E6EE-8E15-47A3-BA91-0D7F00DD212E}"/>
    <cellStyle name="Normal 7 2 3 2 3 2 2 2" xfId="4251" xr:uid="{30340FBF-1F74-4993-9493-FA1285C67FA8}"/>
    <cellStyle name="Normal 7 2 3 2 3 2 3" xfId="3221" xr:uid="{3FC00671-C253-42E2-B9B6-0D248CAB6C8A}"/>
    <cellStyle name="Normal 7 2 3 2 3 3" xfId="1675" xr:uid="{063802E4-DB23-4B63-8BE1-3A1A2FF4BCC8}"/>
    <cellStyle name="Normal 7 2 3 2 3 3 2" xfId="3736" xr:uid="{0890020F-6F4B-490B-AB78-C0E03ED3B212}"/>
    <cellStyle name="Normal 7 2 3 2 3 4" xfId="2706" xr:uid="{A8714832-8299-4C4F-BAA5-37171C6DDA54}"/>
    <cellStyle name="Normal 7 2 3 2 4" xfId="1042" xr:uid="{904B59A9-713B-4345-8F35-BC9C674CE55C}"/>
    <cellStyle name="Normal 7 2 3 2 4 2" xfId="2073" xr:uid="{644338D8-0926-4010-9E4C-5DD4030CA356}"/>
    <cellStyle name="Normal 7 2 3 2 4 2 2" xfId="4134" xr:uid="{44C5DB0A-F014-4CC5-AF76-9F92C4EE3359}"/>
    <cellStyle name="Normal 7 2 3 2 4 3" xfId="3104" xr:uid="{B7DE4C3B-6204-4619-8D71-9FF5814BBB3B}"/>
    <cellStyle name="Normal 7 2 3 2 5" xfId="1558" xr:uid="{9F3EEE10-27DC-416D-80D3-524ED34968A7}"/>
    <cellStyle name="Normal 7 2 3 2 5 2" xfId="3619" xr:uid="{65861885-1FAF-4EE8-9E6C-E992D279B6DA}"/>
    <cellStyle name="Normal 7 2 3 2 6" xfId="2589" xr:uid="{49F97C7A-4ECA-45EA-9645-44957733ADAF}"/>
    <cellStyle name="Normal 7 2 3 3" xfId="702" xr:uid="{F10A8FE3-573A-4371-8E1A-AE423B2B4790}"/>
    <cellStyle name="Normal 7 2 3 3 2" xfId="882" xr:uid="{3C7E09FE-C0B9-4DF3-A995-BBE5D23D7910}"/>
    <cellStyle name="Normal 7 2 3 3 2 2" xfId="1399" xr:uid="{39ED3C43-9332-4FF1-BDBB-A8F4A382FF82}"/>
    <cellStyle name="Normal 7 2 3 3 2 2 2" xfId="2429" xr:uid="{0DE0C83E-3962-4C68-AE15-39F7C13604EC}"/>
    <cellStyle name="Normal 7 2 3 3 2 2 2 2" xfId="4490" xr:uid="{C1DAB3F2-2EE3-47F4-B4B7-9EDFA748DF49}"/>
    <cellStyle name="Normal 7 2 3 3 2 2 3" xfId="3460" xr:uid="{36446032-0BFF-4192-80C3-2D49C6D66537}"/>
    <cellStyle name="Normal 7 2 3 3 2 3" xfId="1914" xr:uid="{204A3DBE-E311-4E82-A868-28D3B7D55494}"/>
    <cellStyle name="Normal 7 2 3 3 2 3 2" xfId="3975" xr:uid="{DC986B63-EB2A-4E05-94FF-04E6CB55B343}"/>
    <cellStyle name="Normal 7 2 3 3 2 4" xfId="2945" xr:uid="{D38C6A5D-86AE-4E86-89D4-11D43E33137D}"/>
    <cellStyle name="Normal 7 2 3 3 3" xfId="1223" xr:uid="{019FD5ED-AE06-4B4C-B7E6-DA77EA91FAF1}"/>
    <cellStyle name="Normal 7 2 3 3 3 2" xfId="2253" xr:uid="{63F3279B-5D27-4BB7-8826-D829695D86B7}"/>
    <cellStyle name="Normal 7 2 3 3 3 2 2" xfId="4314" xr:uid="{CAADAE25-A0EF-4DE4-A136-982A138BFF12}"/>
    <cellStyle name="Normal 7 2 3 3 3 3" xfId="3284" xr:uid="{0FA0C8A6-9BEE-42CE-A412-7C9848726B8F}"/>
    <cellStyle name="Normal 7 2 3 3 4" xfId="1738" xr:uid="{01A72CBC-DFC6-485F-8154-F03CB38F720F}"/>
    <cellStyle name="Normal 7 2 3 3 4 2" xfId="3799" xr:uid="{682902E5-D779-4B8B-BD3D-EC32E1AE3706}"/>
    <cellStyle name="Normal 7 2 3 3 5" xfId="2769" xr:uid="{EDF478BD-7E86-4CC9-9290-BAB0C6B69013}"/>
    <cellStyle name="Normal 7 2 3 4" xfId="759" xr:uid="{25D33AAF-2BA1-4D65-B742-3F03C646E0C4}"/>
    <cellStyle name="Normal 7 2 3 4 2" xfId="1277" xr:uid="{E6743D41-EF93-48E2-934C-69E8040F7C09}"/>
    <cellStyle name="Normal 7 2 3 4 2 2" xfId="2307" xr:uid="{BAE71630-ABF2-4EAF-B644-1FA83FAF73D4}"/>
    <cellStyle name="Normal 7 2 3 4 2 2 2" xfId="4368" xr:uid="{F85EEDB2-EAA3-429F-8782-E7610647C6DA}"/>
    <cellStyle name="Normal 7 2 3 4 2 3" xfId="3338" xr:uid="{9EE627E4-5763-496B-8DC5-CD674EF45207}"/>
    <cellStyle name="Normal 7 2 3 4 3" xfId="1792" xr:uid="{05E9AB33-BC25-411D-A1DE-85D9C00A74F1}"/>
    <cellStyle name="Normal 7 2 3 4 3 2" xfId="3853" xr:uid="{96FEAC7A-D8A5-4498-A5D4-CC838E7658BE}"/>
    <cellStyle name="Normal 7 2 3 4 4" xfId="2823" xr:uid="{66DB3DAF-F615-467A-AA28-32227E3B2D18}"/>
    <cellStyle name="Normal 7 2 3 5" xfId="574" xr:uid="{AED2B823-E629-40E4-88B1-0D3D83C922AF}"/>
    <cellStyle name="Normal 7 2 3 5 2" xfId="1101" xr:uid="{260920A5-832B-4664-9DFA-BC9C9F6FE2A8}"/>
    <cellStyle name="Normal 7 2 3 5 2 2" xfId="2131" xr:uid="{4FC5DC48-2A59-4CAF-BFD7-533185762344}"/>
    <cellStyle name="Normal 7 2 3 5 2 2 2" xfId="4192" xr:uid="{3BF54730-AE37-4D77-A3E0-EBFAEEA5CD64}"/>
    <cellStyle name="Normal 7 2 3 5 2 3" xfId="3162" xr:uid="{7290C59E-5DD4-4A2A-8D85-F9F106934A87}"/>
    <cellStyle name="Normal 7 2 3 5 3" xfId="1616" xr:uid="{5DCAA969-9E4A-44E4-947F-A116FF2F3465}"/>
    <cellStyle name="Normal 7 2 3 5 3 2" xfId="3677" xr:uid="{24D2A53D-F92B-42A2-8DC9-C1C59008002C}"/>
    <cellStyle name="Normal 7 2 3 5 4" xfId="2647" xr:uid="{992A424E-E671-4DAC-9C2B-6AE126C8CDB2}"/>
    <cellStyle name="Normal 7 2 3 6" xfId="944" xr:uid="{9B0BC335-21E9-4242-A915-7888BD6C13E0}"/>
    <cellStyle name="Normal 7 2 3 6 2" xfId="1975" xr:uid="{47BEC2E9-5938-4ED2-B79E-61039D51BAE1}"/>
    <cellStyle name="Normal 7 2 3 6 2 2" xfId="4036" xr:uid="{C172D0C0-0AB3-4DBF-82D0-D2BAE48E4B7F}"/>
    <cellStyle name="Normal 7 2 3 6 3" xfId="3006" xr:uid="{0EF6D46B-9304-4C21-B60B-489AA83CC237}"/>
    <cellStyle name="Normal 7 2 3 7" xfId="1460" xr:uid="{D0723D51-426E-4310-B7E0-3ADB5EB100F4}"/>
    <cellStyle name="Normal 7 2 3 7 2" xfId="3521" xr:uid="{6DF88622-61E6-40D3-8D47-EC9FA43E09D8}"/>
    <cellStyle name="Normal 7 2 3 8" xfId="2491" xr:uid="{E40099CE-0A67-4A3F-9469-B57CFF5B7AC0}"/>
    <cellStyle name="Normal 7 2 4" xfId="461" xr:uid="{00000000-0005-0000-0000-000085010000}"/>
    <cellStyle name="Normal 7 2 4 2" xfId="789" xr:uid="{5A010FE5-18E5-4E2F-AC6D-9B302F74BB35}"/>
    <cellStyle name="Normal 7 2 4 2 2" xfId="1307" xr:uid="{B0D0B514-5813-4999-AEE2-29041BF8EDB2}"/>
    <cellStyle name="Normal 7 2 4 2 2 2" xfId="2337" xr:uid="{F9EDA05D-A41E-468F-B9E2-ED1D3A1C8BDD}"/>
    <cellStyle name="Normal 7 2 4 2 2 2 2" xfId="4398" xr:uid="{CBEA8EF0-20CA-442E-9660-3347120BD074}"/>
    <cellStyle name="Normal 7 2 4 2 2 3" xfId="3368" xr:uid="{C9479A67-A1D7-42ED-B574-2666D7DF4265}"/>
    <cellStyle name="Normal 7 2 4 2 3" xfId="1822" xr:uid="{094F9389-F5D6-4D87-AF70-7A2AB6D42D76}"/>
    <cellStyle name="Normal 7 2 4 2 3 2" xfId="3883" xr:uid="{599A2FD2-DAC5-4B47-9570-489C7563AB61}"/>
    <cellStyle name="Normal 7 2 4 2 4" xfId="2853" xr:uid="{B823D3E4-9544-4577-9985-33AD1D73979D}"/>
    <cellStyle name="Normal 7 2 4 3" xfId="604" xr:uid="{B45775A1-7B3C-41B3-87D0-CEF8BC3B107B}"/>
    <cellStyle name="Normal 7 2 4 3 2" xfId="1131" xr:uid="{6CFBEA0B-8894-40FF-A4FF-26FD7990498B}"/>
    <cellStyle name="Normal 7 2 4 3 2 2" xfId="2161" xr:uid="{BF858F55-46D3-42F8-A3EE-4ABD5B76894D}"/>
    <cellStyle name="Normal 7 2 4 3 2 2 2" xfId="4222" xr:uid="{AF2C9FDF-D7E9-4FDD-85B7-42C80321942E}"/>
    <cellStyle name="Normal 7 2 4 3 2 3" xfId="3192" xr:uid="{143E58D8-4D37-474F-92F0-0FFD9BB98054}"/>
    <cellStyle name="Normal 7 2 4 3 3" xfId="1646" xr:uid="{261496ED-F099-47EA-BFBA-327C0D1013EE}"/>
    <cellStyle name="Normal 7 2 4 3 3 2" xfId="3707" xr:uid="{8ECAAEF7-7E30-4752-B7E0-32BBC64847CF}"/>
    <cellStyle name="Normal 7 2 4 3 4" xfId="2677" xr:uid="{270E9D12-AC23-4755-8D18-14367A3D7DE9}"/>
    <cellStyle name="Normal 7 2 4 4" xfId="1009" xr:uid="{B40AAE66-898C-43BB-AF12-60384E4E4ECD}"/>
    <cellStyle name="Normal 7 2 4 4 2" xfId="2040" xr:uid="{1015DFAA-2F77-4F78-8E7B-F79D4BE913D9}"/>
    <cellStyle name="Normal 7 2 4 4 2 2" xfId="4101" xr:uid="{5B0C8FFA-F55F-496A-A7D4-46CEC78B37F0}"/>
    <cellStyle name="Normal 7 2 4 4 3" xfId="3071" xr:uid="{D8B641A3-ACFD-43CF-9133-9BC53FFAE75E}"/>
    <cellStyle name="Normal 7 2 4 5" xfId="1525" xr:uid="{B16DE8F6-D3F8-484E-841D-E125E67576EE}"/>
    <cellStyle name="Normal 7 2 4 5 2" xfId="3586" xr:uid="{63FEEB6C-BBC7-4301-9FDF-21E944F82B13}"/>
    <cellStyle name="Normal 7 2 4 6" xfId="2556" xr:uid="{52AD9ADC-8BDA-4C7B-AB3D-6B37B6E1BF16}"/>
    <cellStyle name="Normal 7 2 5" xfId="662" xr:uid="{CD90B413-A449-4532-83A1-74AF244555ED}"/>
    <cellStyle name="Normal 7 2 5 2" xfId="847" xr:uid="{D0C18E0A-3929-4EEC-B8B2-957C90BEE19B}"/>
    <cellStyle name="Normal 7 2 5 2 2" xfId="1365" xr:uid="{AF535E1D-EA34-464F-87B2-7BE0BCCDB6B2}"/>
    <cellStyle name="Normal 7 2 5 2 2 2" xfId="2395" xr:uid="{A76633A0-C1AB-4056-9D74-5CA21D1FA592}"/>
    <cellStyle name="Normal 7 2 5 2 2 2 2" xfId="4456" xr:uid="{27E033CB-53F6-4FFA-BDC1-77D5DEEE09F8}"/>
    <cellStyle name="Normal 7 2 5 2 2 3" xfId="3426" xr:uid="{533EC517-282C-4FBF-B828-1354040B14A0}"/>
    <cellStyle name="Normal 7 2 5 2 3" xfId="1880" xr:uid="{3AE0A542-6645-4521-A85F-0B7A50F084C6}"/>
    <cellStyle name="Normal 7 2 5 2 3 2" xfId="3941" xr:uid="{8EC8CE04-837D-4187-B89C-EA2897F8D95F}"/>
    <cellStyle name="Normal 7 2 5 2 4" xfId="2911" xr:uid="{0C109399-95DD-450B-8FE7-37B734EFDBB5}"/>
    <cellStyle name="Normal 7 2 5 3" xfId="1189" xr:uid="{E766295B-9474-411B-9FA5-567E5CEEE905}"/>
    <cellStyle name="Normal 7 2 5 3 2" xfId="2219" xr:uid="{4FA1026C-107F-4FCD-A587-4DED6C7C581E}"/>
    <cellStyle name="Normal 7 2 5 3 2 2" xfId="4280" xr:uid="{A7E490CB-B3B1-4A65-AE48-872A6DF7D960}"/>
    <cellStyle name="Normal 7 2 5 3 3" xfId="3250" xr:uid="{47556977-0EEE-4995-B27E-18C2871FD476}"/>
    <cellStyle name="Normal 7 2 5 4" xfId="1704" xr:uid="{58D05DB8-E560-4A92-B346-30E7116F3827}"/>
    <cellStyle name="Normal 7 2 5 4 2" xfId="3765" xr:uid="{AE98E6A6-9844-4C05-B233-E4F0C597D625}"/>
    <cellStyle name="Normal 7 2 5 5" xfId="2735" xr:uid="{B4459B0E-CC2F-43A4-A192-A2DAD5F07F36}"/>
    <cellStyle name="Normal 7 2 6" xfId="730" xr:uid="{BBFCAB30-1DD3-4C2F-A8B3-E9D0B6787EBD}"/>
    <cellStyle name="Normal 7 2 6 2" xfId="1248" xr:uid="{7B4AF6FC-F703-44BD-BA4C-70E4319B5968}"/>
    <cellStyle name="Normal 7 2 6 2 2" xfId="2278" xr:uid="{08CA8455-4FA4-4169-9F65-A82D68D68CEE}"/>
    <cellStyle name="Normal 7 2 6 2 2 2" xfId="4339" xr:uid="{3EB115E5-F515-4EC1-BA92-341EC004BCC7}"/>
    <cellStyle name="Normal 7 2 6 2 3" xfId="3309" xr:uid="{57F436A5-FC3F-488B-9F9E-FAFA656FBBFB}"/>
    <cellStyle name="Normal 7 2 6 3" xfId="1763" xr:uid="{03AB2E79-2B85-45B8-8BBC-9B0860ED5E84}"/>
    <cellStyle name="Normal 7 2 6 3 2" xfId="3824" xr:uid="{52225AA6-925E-4761-8914-F0287EA5B114}"/>
    <cellStyle name="Normal 7 2 6 4" xfId="2794" xr:uid="{DCE52AD7-AE6B-4379-894E-5390EB5A0ECB}"/>
    <cellStyle name="Normal 7 2 7" xfId="537" xr:uid="{672FEE87-17E4-4990-A6C2-C45C4406F4D7}"/>
    <cellStyle name="Normal 7 2 7 2" xfId="1072" xr:uid="{19F69C21-9A58-49B7-ABAB-32EFEB335F6C}"/>
    <cellStyle name="Normal 7 2 7 2 2" xfId="2102" xr:uid="{9A8CA746-88B2-4F8B-A9A1-76049088F67C}"/>
    <cellStyle name="Normal 7 2 7 2 2 2" xfId="4163" xr:uid="{74414423-CF92-46CD-AE2B-6C4DC9802F95}"/>
    <cellStyle name="Normal 7 2 7 2 3" xfId="3133" xr:uid="{529FDF29-DE81-4FA0-A079-8E5A7636192E}"/>
    <cellStyle name="Normal 7 2 7 3" xfId="1587" xr:uid="{120CC296-BCB5-46A8-864E-B841456C0236}"/>
    <cellStyle name="Normal 7 2 7 3 2" xfId="3648" xr:uid="{D5938BA0-7617-49CC-826B-CC7B17BC8021}"/>
    <cellStyle name="Normal 7 2 7 4" xfId="2618" xr:uid="{9002BE0A-113B-4513-ACC0-1D5283FC5C27}"/>
    <cellStyle name="Normal 7 2 8" xfId="913" xr:uid="{0E8D708D-0DA4-45C6-9E16-0CB104A3AF6C}"/>
    <cellStyle name="Normal 7 2 8 2" xfId="1944" xr:uid="{3E544EE4-343F-4983-92EA-F0C7EAB5A98D}"/>
    <cellStyle name="Normal 7 2 8 2 2" xfId="4005" xr:uid="{C68533CD-CFBC-4537-AEFF-9C13EFA49C08}"/>
    <cellStyle name="Normal 7 2 8 3" xfId="2975" xr:uid="{3B7F01CA-D034-4A34-8676-67AC120A0C95}"/>
    <cellStyle name="Normal 7 2 9" xfId="1429" xr:uid="{3233A229-CA8F-48D5-A5F8-0E7F539B0177}"/>
    <cellStyle name="Normal 7 2 9 2" xfId="3490" xr:uid="{E67CB420-F7D6-4555-8F64-9DC221CAAF45}"/>
    <cellStyle name="Normal 7 3" xfId="369" xr:uid="{00000000-0005-0000-0000-000086010000}"/>
    <cellStyle name="Normal 7 3 2" xfId="402" xr:uid="{00000000-0005-0000-0000-000087010000}"/>
    <cellStyle name="Normal 7 3 2 2" xfId="501" xr:uid="{00000000-0005-0000-0000-000088010000}"/>
    <cellStyle name="Normal 7 3 2 2 2" xfId="830" xr:uid="{0620DB75-EEC5-4A17-84BB-9965D505EA3B}"/>
    <cellStyle name="Normal 7 3 2 2 2 2" xfId="1348" xr:uid="{D242213A-1E56-426E-BB3D-D81FEEBB02F4}"/>
    <cellStyle name="Normal 7 3 2 2 2 2 2" xfId="2378" xr:uid="{6594F819-2B2F-4B87-9E99-841AAEDE8E44}"/>
    <cellStyle name="Normal 7 3 2 2 2 2 2 2" xfId="4439" xr:uid="{A45F1338-4501-44CB-9BC7-2EBF44B7595D}"/>
    <cellStyle name="Normal 7 3 2 2 2 2 3" xfId="3409" xr:uid="{EE50E0E7-1789-4B3B-B9CA-CC80C28962E6}"/>
    <cellStyle name="Normal 7 3 2 2 2 3" xfId="1863" xr:uid="{2582A4D1-BF35-4E5B-A57D-60FAB7EC3192}"/>
    <cellStyle name="Normal 7 3 2 2 2 3 2" xfId="3924" xr:uid="{C3A39488-62A0-4E7A-9307-F0CEE559A354}"/>
    <cellStyle name="Normal 7 3 2 2 2 4" xfId="2894" xr:uid="{394ABE2B-542F-4343-984A-CFFCF33B2767}"/>
    <cellStyle name="Normal 7 3 2 2 3" xfId="645" xr:uid="{CC937C26-3D04-45D9-9DBA-2B22D927DA60}"/>
    <cellStyle name="Normal 7 3 2 2 3 2" xfId="1172" xr:uid="{7B5D11CC-2BB7-45F2-ABBA-D0B898ACE2CF}"/>
    <cellStyle name="Normal 7 3 2 2 3 2 2" xfId="2202" xr:uid="{E423BAAC-D9DD-4BB0-9783-F678039E9F0D}"/>
    <cellStyle name="Normal 7 3 2 2 3 2 2 2" xfId="4263" xr:uid="{65403EC5-FBDC-40C3-A903-32B83E763FD4}"/>
    <cellStyle name="Normal 7 3 2 2 3 2 3" xfId="3233" xr:uid="{D3B786B6-C874-49C1-8461-48E02C7A16E0}"/>
    <cellStyle name="Normal 7 3 2 2 3 3" xfId="1687" xr:uid="{62624CC4-7C14-4BCD-9400-67E4A36E6F0D}"/>
    <cellStyle name="Normal 7 3 2 2 3 3 2" xfId="3748" xr:uid="{140D2909-4405-4778-8CC1-0AF4E777734C}"/>
    <cellStyle name="Normal 7 3 2 2 3 4" xfId="2718" xr:uid="{021CFA7C-8F72-4B25-83AC-484C1D529661}"/>
    <cellStyle name="Normal 7 3 2 2 4" xfId="1049" xr:uid="{65B893C7-9FE6-4EB7-B849-8251FBC0059C}"/>
    <cellStyle name="Normal 7 3 2 2 4 2" xfId="2080" xr:uid="{5259DD70-91FE-47A7-AB47-BCDBC620B5A5}"/>
    <cellStyle name="Normal 7 3 2 2 4 2 2" xfId="4141" xr:uid="{48694469-AA3B-426B-BA65-1CA5125689BD}"/>
    <cellStyle name="Normal 7 3 2 2 4 3" xfId="3111" xr:uid="{9FECDFA0-1086-4ADA-9F63-BA1B38B3E010}"/>
    <cellStyle name="Normal 7 3 2 2 5" xfId="1565" xr:uid="{4B4D69A6-1FA4-4101-BC3F-A40FA2F88477}"/>
    <cellStyle name="Normal 7 3 2 2 5 2" xfId="3626" xr:uid="{B1C6B4CF-41B1-4734-8D56-4E49B4B5BB90}"/>
    <cellStyle name="Normal 7 3 2 2 6" xfId="2596" xr:uid="{BAE6B315-3CA3-4F24-9AD2-14B6F613B14C}"/>
    <cellStyle name="Normal 7 3 2 3" xfId="709" xr:uid="{81CAB252-B107-4A2B-B400-F078BDFBD7B7}"/>
    <cellStyle name="Normal 7 3 2 3 2" xfId="889" xr:uid="{CB0AF17D-3C20-43DD-AA1D-D398FF3E4CB5}"/>
    <cellStyle name="Normal 7 3 2 3 2 2" xfId="1406" xr:uid="{56D7BC4F-39AF-4543-81AA-C3F040483462}"/>
    <cellStyle name="Normal 7 3 2 3 2 2 2" xfId="2436" xr:uid="{4066835C-7D72-49C2-B6D5-EC576AB79AE6}"/>
    <cellStyle name="Normal 7 3 2 3 2 2 2 2" xfId="4497" xr:uid="{D378A3DF-E2B8-40F8-B011-9BF0BD27DDE7}"/>
    <cellStyle name="Normal 7 3 2 3 2 2 3" xfId="3467" xr:uid="{CC4743AB-F610-45F5-A257-533D2F624800}"/>
    <cellStyle name="Normal 7 3 2 3 2 3" xfId="1921" xr:uid="{E2F1B60C-1DBD-4B96-BCA3-72BDB4122F22}"/>
    <cellStyle name="Normal 7 3 2 3 2 3 2" xfId="3982" xr:uid="{42B2313B-BA53-4ACB-B32D-FFF178321ECC}"/>
    <cellStyle name="Normal 7 3 2 3 2 4" xfId="2952" xr:uid="{051070EA-1179-4B02-8F9E-25D827780AF3}"/>
    <cellStyle name="Normal 7 3 2 3 3" xfId="1230" xr:uid="{8E63421C-DDFD-4A20-8C15-FF1C019BC2F2}"/>
    <cellStyle name="Normal 7 3 2 3 3 2" xfId="2260" xr:uid="{14396EB8-2B0D-420F-A4B6-82327D02259E}"/>
    <cellStyle name="Normal 7 3 2 3 3 2 2" xfId="4321" xr:uid="{4487FEED-1203-4B47-A029-C6696C691484}"/>
    <cellStyle name="Normal 7 3 2 3 3 3" xfId="3291" xr:uid="{92D4CD69-E542-4E54-A24E-44E92E90484F}"/>
    <cellStyle name="Normal 7 3 2 3 4" xfId="1745" xr:uid="{E873B00E-1058-4CE2-AF92-50C2333FBED1}"/>
    <cellStyle name="Normal 7 3 2 3 4 2" xfId="3806" xr:uid="{9B20E76E-CDA2-471D-A093-C77DFCD11DAA}"/>
    <cellStyle name="Normal 7 3 2 3 5" xfId="2776" xr:uid="{C1DE7387-CE67-4B27-BF24-A37F6571D822}"/>
    <cellStyle name="Normal 7 3 2 4" xfId="771" xr:uid="{61EA5E63-6E4F-4CB5-A39C-EA30D01B7CD8}"/>
    <cellStyle name="Normal 7 3 2 4 2" xfId="1289" xr:uid="{5475D1DD-1543-480A-A22D-AA2594A4C27A}"/>
    <cellStyle name="Normal 7 3 2 4 2 2" xfId="2319" xr:uid="{451EB2F2-6DAA-4935-AE78-590548312D1B}"/>
    <cellStyle name="Normal 7 3 2 4 2 2 2" xfId="4380" xr:uid="{84932789-BED3-4722-AD76-6CABE86332E5}"/>
    <cellStyle name="Normal 7 3 2 4 2 3" xfId="3350" xr:uid="{668320AB-0393-4E85-896F-66A2CBA1DAC3}"/>
    <cellStyle name="Normal 7 3 2 4 3" xfId="1804" xr:uid="{6BD92D85-F9FE-461E-BF04-3BC92620D3AB}"/>
    <cellStyle name="Normal 7 3 2 4 3 2" xfId="3865" xr:uid="{A97AC27B-E326-44FB-A815-8E2812F68544}"/>
    <cellStyle name="Normal 7 3 2 4 4" xfId="2835" xr:uid="{8E630079-1534-4576-AF46-FE701F4ED8A4}"/>
    <cellStyle name="Normal 7 3 2 5" xfId="586" xr:uid="{E46FDFF0-4858-4989-818B-027278CA74C0}"/>
    <cellStyle name="Normal 7 3 2 5 2" xfId="1113" xr:uid="{45D7277F-B021-47F9-A0CD-00933CFB510D}"/>
    <cellStyle name="Normal 7 3 2 5 2 2" xfId="2143" xr:uid="{4707F1D8-F335-4AD1-8993-066BC124B900}"/>
    <cellStyle name="Normal 7 3 2 5 2 2 2" xfId="4204" xr:uid="{7DD5DC82-E02A-4981-A1C2-DA803C3000EB}"/>
    <cellStyle name="Normal 7 3 2 5 2 3" xfId="3174" xr:uid="{27E05296-1865-47FB-8066-4A1CCA4EEE6E}"/>
    <cellStyle name="Normal 7 3 2 5 3" xfId="1628" xr:uid="{4CE52C59-71E5-4BAE-8AB9-C3810A4D009D}"/>
    <cellStyle name="Normal 7 3 2 5 3 2" xfId="3689" xr:uid="{9798F079-8CDA-4DAE-B6BE-622410D00C36}"/>
    <cellStyle name="Normal 7 3 2 5 4" xfId="2659" xr:uid="{29BC1E4A-94C8-48F2-AEDD-E241BF8A165C}"/>
    <cellStyle name="Normal 7 3 2 6" xfId="951" xr:uid="{06917A7F-9AAC-45F3-98FC-81862925D79C}"/>
    <cellStyle name="Normal 7 3 2 6 2" xfId="1982" xr:uid="{B774D143-90F2-4683-91D5-69337172D658}"/>
    <cellStyle name="Normal 7 3 2 6 2 2" xfId="4043" xr:uid="{411D12F1-D9BE-4866-AFCB-5E4BAFCCEFAF}"/>
    <cellStyle name="Normal 7 3 2 6 3" xfId="3013" xr:uid="{F5DB0D92-59F2-4E93-B1A7-0A742BA2B3BE}"/>
    <cellStyle name="Normal 7 3 2 7" xfId="1467" xr:uid="{E870E7AF-0886-401C-B616-8BAF1792C41B}"/>
    <cellStyle name="Normal 7 3 2 7 2" xfId="3528" xr:uid="{757B4A03-E720-45ED-8419-15CD2BE59941}"/>
    <cellStyle name="Normal 7 3 2 8" xfId="2498" xr:uid="{E75FD1EB-D4BD-41ED-8EBE-323E409B5BD2}"/>
    <cellStyle name="Normal 7 3 3" xfId="470" xr:uid="{00000000-0005-0000-0000-000089010000}"/>
    <cellStyle name="Normal 7 3 3 2" xfId="801" xr:uid="{FAF84E1B-9499-4827-BC80-EED0537FC1A6}"/>
    <cellStyle name="Normal 7 3 3 2 2" xfId="1319" xr:uid="{50874CE4-FD0F-4458-8F68-80D8BDB64C33}"/>
    <cellStyle name="Normal 7 3 3 2 2 2" xfId="2349" xr:uid="{8229033C-8262-4676-B4CA-3DB0CD8FB284}"/>
    <cellStyle name="Normal 7 3 3 2 2 2 2" xfId="4410" xr:uid="{38C68C22-0727-4757-AEE4-14DF36802C0D}"/>
    <cellStyle name="Normal 7 3 3 2 2 3" xfId="3380" xr:uid="{464BF40D-122D-4403-A6A4-E11D8C9D9719}"/>
    <cellStyle name="Normal 7 3 3 2 3" xfId="1834" xr:uid="{90427003-8BA9-421A-B1C8-951F981A4F12}"/>
    <cellStyle name="Normal 7 3 3 2 3 2" xfId="3895" xr:uid="{96A2B8CB-E20E-4E88-BD46-A4CB2E4751AD}"/>
    <cellStyle name="Normal 7 3 3 2 4" xfId="2865" xr:uid="{79FDA808-DCA3-464E-9ED3-98446E6F2FAC}"/>
    <cellStyle name="Normal 7 3 3 3" xfId="616" xr:uid="{18194183-A954-40D5-8419-F8ECC2D16D26}"/>
    <cellStyle name="Normal 7 3 3 3 2" xfId="1143" xr:uid="{71AF8C58-81A7-431A-BAEC-2926F6068410}"/>
    <cellStyle name="Normal 7 3 3 3 2 2" xfId="2173" xr:uid="{C0616616-D13A-451D-959D-012D1C7F33CE}"/>
    <cellStyle name="Normal 7 3 3 3 2 2 2" xfId="4234" xr:uid="{B1232E48-9A12-4328-AD87-389AD30C1B92}"/>
    <cellStyle name="Normal 7 3 3 3 2 3" xfId="3204" xr:uid="{445C2A99-82CD-4D7C-A3E1-6084720F26F0}"/>
    <cellStyle name="Normal 7 3 3 3 3" xfId="1658" xr:uid="{7B310B6B-973A-429C-AE42-624DE9D2BCA4}"/>
    <cellStyle name="Normal 7 3 3 3 3 2" xfId="3719" xr:uid="{AFF1E0B3-3E47-424D-A7C4-020AB8D608C2}"/>
    <cellStyle name="Normal 7 3 3 3 4" xfId="2689" xr:uid="{CF962706-54E8-41F3-BEF4-89C906974FF7}"/>
    <cellStyle name="Normal 7 3 3 4" xfId="1018" xr:uid="{BBC2BCBF-2D4D-4656-A347-AF486BF38EE2}"/>
    <cellStyle name="Normal 7 3 3 4 2" xfId="2049" xr:uid="{289D6310-8124-4EC1-A02C-6F62927CBEEE}"/>
    <cellStyle name="Normal 7 3 3 4 2 2" xfId="4110" xr:uid="{612A48DD-B8A3-4153-8137-1009C977ACF5}"/>
    <cellStyle name="Normal 7 3 3 4 3" xfId="3080" xr:uid="{2A1CEAC2-784C-41D5-925D-C60FD453DE5A}"/>
    <cellStyle name="Normal 7 3 3 5" xfId="1534" xr:uid="{BB56CB22-C4F2-4683-9020-4D7CD92AF77B}"/>
    <cellStyle name="Normal 7 3 3 5 2" xfId="3595" xr:uid="{6F082F34-84F6-4D85-B63B-70EB028791C7}"/>
    <cellStyle name="Normal 7 3 3 6" xfId="2565" xr:uid="{89D81299-78AE-4406-B035-D0C950585EEC}"/>
    <cellStyle name="Normal 7 3 4" xfId="674" xr:uid="{A80237AC-708E-468B-B7AD-9A479EDDC11B}"/>
    <cellStyle name="Normal 7 3 4 2" xfId="859" xr:uid="{1BDAB2BE-885D-4C1A-8C3C-015D090AFE26}"/>
    <cellStyle name="Normal 7 3 4 2 2" xfId="1377" xr:uid="{E429BE46-AB40-434E-A2CD-322C5614DB97}"/>
    <cellStyle name="Normal 7 3 4 2 2 2" xfId="2407" xr:uid="{9582370B-4F46-49AA-A365-662022B9C681}"/>
    <cellStyle name="Normal 7 3 4 2 2 2 2" xfId="4468" xr:uid="{9B3DF130-5DC2-4970-BB00-17E1C17BD3AF}"/>
    <cellStyle name="Normal 7 3 4 2 2 3" xfId="3438" xr:uid="{CC342AFE-93AA-4F05-A7A1-76485F456102}"/>
    <cellStyle name="Normal 7 3 4 2 3" xfId="1892" xr:uid="{375988FC-B43C-49C4-8062-AD444F03E69D}"/>
    <cellStyle name="Normal 7 3 4 2 3 2" xfId="3953" xr:uid="{3C85BDFD-3285-4DFC-91CD-6CDF015B1692}"/>
    <cellStyle name="Normal 7 3 4 2 4" xfId="2923" xr:uid="{F959803C-0DA4-483A-9F14-41FA15816614}"/>
    <cellStyle name="Normal 7 3 4 3" xfId="1201" xr:uid="{2B92D811-60D8-456D-8EFC-2CC20B0AF602}"/>
    <cellStyle name="Normal 7 3 4 3 2" xfId="2231" xr:uid="{36E45E02-C012-4100-B88C-F1996253EEC2}"/>
    <cellStyle name="Normal 7 3 4 3 2 2" xfId="4292" xr:uid="{A86AD03F-535F-4A60-A95F-058CCDD04B8A}"/>
    <cellStyle name="Normal 7 3 4 3 3" xfId="3262" xr:uid="{3EC7E976-D00C-4CE9-9C2C-CB65111DFACB}"/>
    <cellStyle name="Normal 7 3 4 4" xfId="1716" xr:uid="{8BE9B3E3-0D9C-4E90-ACE3-D4A193EC5C9B}"/>
    <cellStyle name="Normal 7 3 4 4 2" xfId="3777" xr:uid="{E6172F2D-CECD-4100-84E5-F1BF2ECBE1A2}"/>
    <cellStyle name="Normal 7 3 4 5" xfId="2747" xr:uid="{870EB2A9-3A28-4EAE-ACE8-672B6559BD96}"/>
    <cellStyle name="Normal 7 3 5" xfId="742" xr:uid="{AABB00E6-7DAD-4EED-B518-0873A7EB1ACE}"/>
    <cellStyle name="Normal 7 3 5 2" xfId="1260" xr:uid="{C06CFAC3-7D06-4D5F-A505-6FBD5FE7929B}"/>
    <cellStyle name="Normal 7 3 5 2 2" xfId="2290" xr:uid="{A4135D5C-0592-40A5-B1AB-DD093FD4AD5B}"/>
    <cellStyle name="Normal 7 3 5 2 2 2" xfId="4351" xr:uid="{E0792A4C-71FA-454D-A6A1-6AA81411863B}"/>
    <cellStyle name="Normal 7 3 5 2 3" xfId="3321" xr:uid="{B0C78BE2-B631-4D4E-B88F-58ECDF137932}"/>
    <cellStyle name="Normal 7 3 5 3" xfId="1775" xr:uid="{09C053B7-F6B2-4979-8E1B-08B8C2BD8146}"/>
    <cellStyle name="Normal 7 3 5 3 2" xfId="3836" xr:uid="{F9DDA7A2-B1F8-475E-9DB7-29FFCC62462E}"/>
    <cellStyle name="Normal 7 3 5 4" xfId="2806" xr:uid="{A52053D2-AB38-4C13-ADFA-282392F409C2}"/>
    <cellStyle name="Normal 7 3 6" xfId="553" xr:uid="{AF5064E3-58BB-417E-841E-D719A5CCF4D7}"/>
    <cellStyle name="Normal 7 3 6 2" xfId="1084" xr:uid="{B866E9C0-0C84-4036-9642-334B02455D30}"/>
    <cellStyle name="Normal 7 3 6 2 2" xfId="2114" xr:uid="{C60EEE9A-8CDA-4003-898E-9F301DF264FD}"/>
    <cellStyle name="Normal 7 3 6 2 2 2" xfId="4175" xr:uid="{4F716CCC-4E23-4468-A00F-2A02DE09C791}"/>
    <cellStyle name="Normal 7 3 6 2 3" xfId="3145" xr:uid="{3AF093F2-3431-4D27-8612-B95208386B4E}"/>
    <cellStyle name="Normal 7 3 6 3" xfId="1599" xr:uid="{9A058998-892B-444C-A90C-5085982D3291}"/>
    <cellStyle name="Normal 7 3 6 3 2" xfId="3660" xr:uid="{8EDA219E-A355-4208-8F12-BF0583A8017E}"/>
    <cellStyle name="Normal 7 3 6 4" xfId="2630" xr:uid="{CB9FD49B-623A-4163-A02E-72B3A87FF715}"/>
    <cellStyle name="Normal 7 3 7" xfId="920" xr:uid="{5D1747F7-2C39-4D71-AD54-82494E50077F}"/>
    <cellStyle name="Normal 7 3 7 2" xfId="1951" xr:uid="{B24C7CC1-7926-4C87-A859-60BE1B0AE478}"/>
    <cellStyle name="Normal 7 3 7 2 2" xfId="4012" xr:uid="{82EA5170-C322-4524-B2E9-1ACEFC5D1AF1}"/>
    <cellStyle name="Normal 7 3 7 3" xfId="2982" xr:uid="{F79624C7-EE81-4BD6-B59D-32A9297CC9EC}"/>
    <cellStyle name="Normal 7 3 8" xfId="1436" xr:uid="{55C26B78-F448-4CB8-A569-FB11549E5A0A}"/>
    <cellStyle name="Normal 7 3 8 2" xfId="3497" xr:uid="{EA5009D6-13C2-4CA1-BABC-EB94EEE406FB}"/>
    <cellStyle name="Normal 7 3 9" xfId="2467" xr:uid="{53832947-79DB-4C90-A700-FFBDD0AB64A6}"/>
    <cellStyle name="Normal 7 4" xfId="387" xr:uid="{00000000-0005-0000-0000-00008A010000}"/>
    <cellStyle name="Normal 7 4 2" xfId="486" xr:uid="{00000000-0005-0000-0000-00008B010000}"/>
    <cellStyle name="Normal 7 4 2 2" xfId="814" xr:uid="{10B803FE-4E69-407A-8358-CB2860BE7E70}"/>
    <cellStyle name="Normal 7 4 2 2 2" xfId="1332" xr:uid="{CCD90868-71A3-44A8-ABDF-B273B9FC4F7A}"/>
    <cellStyle name="Normal 7 4 2 2 2 2" xfId="2362" xr:uid="{92E350A0-0616-432C-996C-DCA9A9309C03}"/>
    <cellStyle name="Normal 7 4 2 2 2 2 2" xfId="4423" xr:uid="{C0588321-99DA-49BC-9295-E33576BFA614}"/>
    <cellStyle name="Normal 7 4 2 2 2 3" xfId="3393" xr:uid="{81F21FF4-780B-4272-9609-0FFCF273801D}"/>
    <cellStyle name="Normal 7 4 2 2 3" xfId="1847" xr:uid="{12F2FA96-58DB-440B-A2AE-F3535787D8EE}"/>
    <cellStyle name="Normal 7 4 2 2 3 2" xfId="3908" xr:uid="{F87F413A-EF7D-4E69-A855-75971790B594}"/>
    <cellStyle name="Normal 7 4 2 2 4" xfId="2878" xr:uid="{E66E0FBE-FF24-4CAD-B6C0-D2457CD3DB1C}"/>
    <cellStyle name="Normal 7 4 2 3" xfId="629" xr:uid="{B44333E4-21E5-4DDC-A606-A5F6062C9710}"/>
    <cellStyle name="Normal 7 4 2 3 2" xfId="1156" xr:uid="{F4B5008E-8C5D-4738-9078-9349C451E134}"/>
    <cellStyle name="Normal 7 4 2 3 2 2" xfId="2186" xr:uid="{3D2C6853-BFF9-45E3-85FE-BA43066E7964}"/>
    <cellStyle name="Normal 7 4 2 3 2 2 2" xfId="4247" xr:uid="{DCE5EA20-49E4-4274-8836-FC0B100EDF41}"/>
    <cellStyle name="Normal 7 4 2 3 2 3" xfId="3217" xr:uid="{FD81D2FB-7883-4E7F-A8C7-6844B5961CF6}"/>
    <cellStyle name="Normal 7 4 2 3 3" xfId="1671" xr:uid="{F4414E48-D4A5-4A9E-8F81-6A0F6B7A51D3}"/>
    <cellStyle name="Normal 7 4 2 3 3 2" xfId="3732" xr:uid="{4654DBB0-E509-46C0-ACA7-FE8E8AE3CA2E}"/>
    <cellStyle name="Normal 7 4 2 3 4" xfId="2702" xr:uid="{E61AAE1D-A98B-4B3C-9339-A410E4EE2A60}"/>
    <cellStyle name="Normal 7 4 2 4" xfId="1034" xr:uid="{5DD9EB0F-4516-4265-A9CC-E66D6941BE09}"/>
    <cellStyle name="Normal 7 4 2 4 2" xfId="2065" xr:uid="{D7045E0E-04B6-4525-BD7E-32C0E54EED9E}"/>
    <cellStyle name="Normal 7 4 2 4 2 2" xfId="4126" xr:uid="{A67AEEE5-CB60-48F7-A203-10A9BD93F39A}"/>
    <cellStyle name="Normal 7 4 2 4 3" xfId="3096" xr:uid="{BB092D92-A8A4-46F6-B350-1C03C0B277AA}"/>
    <cellStyle name="Normal 7 4 2 5" xfId="1550" xr:uid="{EF8A2769-56B5-4322-8782-A85C09F41A07}"/>
    <cellStyle name="Normal 7 4 2 5 2" xfId="3611" xr:uid="{683EB136-DD43-4563-9EE8-49CAB1CA5FCD}"/>
    <cellStyle name="Normal 7 4 2 6" xfId="2581" xr:uid="{F4A62C9A-9AF8-43DA-A48B-3AEA6F7E63CB}"/>
    <cellStyle name="Normal 7 4 3" xfId="698" xr:uid="{3867FB68-39C3-45F0-8CD4-E7F2AD30A78C}"/>
    <cellStyle name="Normal 7 4 3 2" xfId="878" xr:uid="{28583B85-58FD-4902-8B97-BEEEDF5ABB44}"/>
    <cellStyle name="Normal 7 4 3 2 2" xfId="1395" xr:uid="{BAA00680-E028-4232-80AC-0151476B0EE6}"/>
    <cellStyle name="Normal 7 4 3 2 2 2" xfId="2425" xr:uid="{1EA18285-616B-42A9-B1DF-B53B299F27F7}"/>
    <cellStyle name="Normal 7 4 3 2 2 2 2" xfId="4486" xr:uid="{0120F32B-3420-42B8-85EC-8FDF34BEE49F}"/>
    <cellStyle name="Normal 7 4 3 2 2 3" xfId="3456" xr:uid="{36095D83-A096-410E-870B-B96095A0630F}"/>
    <cellStyle name="Normal 7 4 3 2 3" xfId="1910" xr:uid="{7DC7B466-AB76-47F8-B8B6-314A9641B215}"/>
    <cellStyle name="Normal 7 4 3 2 3 2" xfId="3971" xr:uid="{9DCB7549-C893-4D07-9501-388D9777AD95}"/>
    <cellStyle name="Normal 7 4 3 2 4" xfId="2941" xr:uid="{ACEE1C9B-B9C1-4039-AE81-1282636B54B5}"/>
    <cellStyle name="Normal 7 4 3 3" xfId="1219" xr:uid="{B8267FB5-960F-4791-BC67-4DC6EA1487A1}"/>
    <cellStyle name="Normal 7 4 3 3 2" xfId="2249" xr:uid="{7D0946D5-DFAF-417A-911E-D45F15C6483F}"/>
    <cellStyle name="Normal 7 4 3 3 2 2" xfId="4310" xr:uid="{F5C6B73B-B4CF-4668-9A2D-D19B3DCF7121}"/>
    <cellStyle name="Normal 7 4 3 3 3" xfId="3280" xr:uid="{B1282010-1D37-4FB9-B625-E4F197251FDE}"/>
    <cellStyle name="Normal 7 4 3 4" xfId="1734" xr:uid="{FA1512E3-ACE1-4F6E-A5FB-F65A3F085712}"/>
    <cellStyle name="Normal 7 4 3 4 2" xfId="3795" xr:uid="{099C6547-1605-4A11-A40D-84E6489DDD1A}"/>
    <cellStyle name="Normal 7 4 3 5" xfId="2765" xr:uid="{B6049455-7DBE-4ABB-A405-3CBABC911807}"/>
    <cellStyle name="Normal 7 4 4" xfId="755" xr:uid="{52086FC6-980A-4037-83EB-1E99B4607C3F}"/>
    <cellStyle name="Normal 7 4 4 2" xfId="1273" xr:uid="{7D6C9350-1AD9-4B62-8928-4C69C89B9B80}"/>
    <cellStyle name="Normal 7 4 4 2 2" xfId="2303" xr:uid="{B524C700-FC11-4523-9B0D-C1D2E9E5AE9D}"/>
    <cellStyle name="Normal 7 4 4 2 2 2" xfId="4364" xr:uid="{C7855C1E-1712-4B50-94B3-89E439B3A5CE}"/>
    <cellStyle name="Normal 7 4 4 2 3" xfId="3334" xr:uid="{26EF784B-C011-426E-9F86-B1A5B0213FFB}"/>
    <cellStyle name="Normal 7 4 4 3" xfId="1788" xr:uid="{C510437E-BEFC-4155-9C00-827FEEA5468D}"/>
    <cellStyle name="Normal 7 4 4 3 2" xfId="3849" xr:uid="{7C4F6538-E410-4D50-A23A-1298251B6506}"/>
    <cellStyle name="Normal 7 4 4 4" xfId="2819" xr:uid="{A91E9657-5A71-4E2B-97C5-47D94035440F}"/>
    <cellStyle name="Normal 7 4 5" xfId="570" xr:uid="{C480BF96-EA1E-4F2B-8BC0-3B16C1801889}"/>
    <cellStyle name="Normal 7 4 5 2" xfId="1097" xr:uid="{CA6C172A-7321-4BDB-84B5-3673F80C3673}"/>
    <cellStyle name="Normal 7 4 5 2 2" xfId="2127" xr:uid="{89693359-C99E-468A-A940-28F2B10B05C5}"/>
    <cellStyle name="Normal 7 4 5 2 2 2" xfId="4188" xr:uid="{C8942AA0-F351-4C04-9EAE-8B1B7FF17947}"/>
    <cellStyle name="Normal 7 4 5 2 3" xfId="3158" xr:uid="{2146A6E0-E732-4975-9C9D-57B0D4A65B99}"/>
    <cellStyle name="Normal 7 4 5 3" xfId="1612" xr:uid="{C2843666-2EC4-4113-B75B-FC8BAC65E050}"/>
    <cellStyle name="Normal 7 4 5 3 2" xfId="3673" xr:uid="{A7712B3B-E122-441B-9C69-7DE7DD1B9061}"/>
    <cellStyle name="Normal 7 4 5 4" xfId="2643" xr:uid="{9FB3D209-E1F0-4595-B5A5-BEA40685AC71}"/>
    <cellStyle name="Normal 7 4 6" xfId="936" xr:uid="{DAD9FC59-A9AD-499A-8C5C-7AD32CDF5607}"/>
    <cellStyle name="Normal 7 4 6 2" xfId="1967" xr:uid="{22ED48BC-4A83-441D-A31D-E77E853DF5F1}"/>
    <cellStyle name="Normal 7 4 6 2 2" xfId="4028" xr:uid="{0D919A5D-3AD7-4F30-AF5F-4EBE67C7D74B}"/>
    <cellStyle name="Normal 7 4 6 3" xfId="2998" xr:uid="{84D42FB3-5B3E-4561-A72E-321F0182DEC6}"/>
    <cellStyle name="Normal 7 4 7" xfId="1452" xr:uid="{FF0562AF-9B1D-4510-B89B-4FFABDB80488}"/>
    <cellStyle name="Normal 7 4 7 2" xfId="3513" xr:uid="{F05866CB-3F72-49C2-9AD6-3FC64BE7E60E}"/>
    <cellStyle name="Normal 7 4 8" xfId="2483" xr:uid="{EA49DA3B-2AA2-4AD3-88D4-09CD50F5C798}"/>
    <cellStyle name="Normal 7 5" xfId="426" xr:uid="{00000000-0005-0000-0000-00008C010000}"/>
    <cellStyle name="Normal 7 5 2" xfId="785" xr:uid="{18741529-6A73-4954-A5EF-D8A2BF10740C}"/>
    <cellStyle name="Normal 7 5 2 2" xfId="1303" xr:uid="{E45D9813-CCF5-46C5-943B-9B52C21472DC}"/>
    <cellStyle name="Normal 7 5 2 2 2" xfId="2333" xr:uid="{95A21CE2-9B97-4694-9824-C2D00A53E83A}"/>
    <cellStyle name="Normal 7 5 2 2 2 2" xfId="4394" xr:uid="{0F844264-98A3-4000-81A1-D5ABEF819BD8}"/>
    <cellStyle name="Normal 7 5 2 2 3" xfId="3364" xr:uid="{F46DF083-05F9-4A2E-9162-8F545DEA5106}"/>
    <cellStyle name="Normal 7 5 2 3" xfId="1818" xr:uid="{E35F0915-C28A-4381-8AF0-565011EE0506}"/>
    <cellStyle name="Normal 7 5 2 3 2" xfId="3879" xr:uid="{8284709A-B106-4FEE-AF9C-8741ECC6B994}"/>
    <cellStyle name="Normal 7 5 2 4" xfId="2849" xr:uid="{0D2984C3-5750-44E0-B25C-3E2CE3D0CCF2}"/>
    <cellStyle name="Normal 7 5 3" xfId="600" xr:uid="{EA21FDA7-80A5-4D0E-982E-525EA6CD2FDA}"/>
    <cellStyle name="Normal 7 5 3 2" xfId="1127" xr:uid="{99FECCFD-0140-4217-86AA-A0DE8A2F75DE}"/>
    <cellStyle name="Normal 7 5 3 2 2" xfId="2157" xr:uid="{54E80FE0-8770-42DA-A55D-C3ECF70ED5BF}"/>
    <cellStyle name="Normal 7 5 3 2 2 2" xfId="4218" xr:uid="{38F5CE9B-8D3C-47C2-8113-BD29142A5E04}"/>
    <cellStyle name="Normal 7 5 3 2 3" xfId="3188" xr:uid="{26262FDC-91BC-4CA4-9E25-120EA7BA4B1D}"/>
    <cellStyle name="Normal 7 5 3 3" xfId="1642" xr:uid="{39801B1E-D7B3-40D1-967D-8F042055F74D}"/>
    <cellStyle name="Normal 7 5 3 3 2" xfId="3703" xr:uid="{B493C2D2-4810-42D5-8292-A287266E09EB}"/>
    <cellStyle name="Normal 7 5 3 4" xfId="2673" xr:uid="{C5FEEF81-91D3-4D9B-A3E5-2E1E26C6D15E}"/>
    <cellStyle name="Normal 7 5 4" xfId="974" xr:uid="{94131908-EF1E-4F52-9D55-297445BD1D98}"/>
    <cellStyle name="Normal 7 5 4 2" xfId="2005" xr:uid="{62353158-D524-4756-8A27-143D4E8D4CDC}"/>
    <cellStyle name="Normal 7 5 4 2 2" xfId="4066" xr:uid="{4033A3F7-0050-45A3-AC2E-44EF9911700C}"/>
    <cellStyle name="Normal 7 5 4 3" xfId="3036" xr:uid="{E77446CC-6840-4303-9B49-283EEA9E6053}"/>
    <cellStyle name="Normal 7 5 5" xfId="1490" xr:uid="{CEC61179-E3B4-47F3-B8BF-6FCD9902B276}"/>
    <cellStyle name="Normal 7 5 5 2" xfId="3551" xr:uid="{69336DFE-11B1-45D6-9DA7-30460A7C6BE9}"/>
    <cellStyle name="Normal 7 5 6" xfId="2521" xr:uid="{FE83959E-94B8-44D1-BE38-6A61613A4079}"/>
    <cellStyle name="Normal 7 6" xfId="658" xr:uid="{671F6639-AEB0-462E-A8A8-F999D71A38E6}"/>
    <cellStyle name="Normal 7 6 2" xfId="843" xr:uid="{654A06A5-4E17-46CE-9D09-B57C11B5951D}"/>
    <cellStyle name="Normal 7 6 2 2" xfId="1361" xr:uid="{A1926BED-DB85-449B-A169-0C92D4685A36}"/>
    <cellStyle name="Normal 7 6 2 2 2" xfId="2391" xr:uid="{A23AA350-0B91-4DF1-8099-955127B7B47A}"/>
    <cellStyle name="Normal 7 6 2 2 2 2" xfId="4452" xr:uid="{F83F75D4-8744-4AAD-A0C6-27B406433F14}"/>
    <cellStyle name="Normal 7 6 2 2 3" xfId="3422" xr:uid="{551B5272-1586-46AF-86E3-5680A9A23315}"/>
    <cellStyle name="Normal 7 6 2 3" xfId="1876" xr:uid="{661D38F3-E823-491A-A680-74CAB2736EE1}"/>
    <cellStyle name="Normal 7 6 2 3 2" xfId="3937" xr:uid="{8EFB26F4-45BE-4630-B24A-8E65EDB74F29}"/>
    <cellStyle name="Normal 7 6 2 4" xfId="2907" xr:uid="{B981F19D-FA85-4A71-8EFE-658C6E24F190}"/>
    <cellStyle name="Normal 7 6 3" xfId="1185" xr:uid="{17D86D67-8F2B-452D-876A-A8C667EBA1A2}"/>
    <cellStyle name="Normal 7 6 3 2" xfId="2215" xr:uid="{8BB80B9E-C4FB-4BDA-A0BA-D88B58E4DCB0}"/>
    <cellStyle name="Normal 7 6 3 2 2" xfId="4276" xr:uid="{AEF5A9C2-FFF5-4BE5-92B7-CAD4FB880F9A}"/>
    <cellStyle name="Normal 7 6 3 3" xfId="3246" xr:uid="{D72C06D5-04C4-4357-A27E-69A2A6DF466E}"/>
    <cellStyle name="Normal 7 6 4" xfId="1700" xr:uid="{94C258EC-DE31-4675-8452-A0D78BE35622}"/>
    <cellStyle name="Normal 7 6 4 2" xfId="3761" xr:uid="{2E460BAE-D440-46AC-94AC-D0578CD4642F}"/>
    <cellStyle name="Normal 7 6 5" xfId="2731" xr:uid="{6F8DB1CB-348C-42B1-92DF-3FB0C0FDEA13}"/>
    <cellStyle name="Normal 7 7" xfId="726" xr:uid="{331FA671-88A6-4F96-AE87-D8F7DB7F858B}"/>
    <cellStyle name="Normal 7 7 2" xfId="1244" xr:uid="{D2D40829-1D59-428F-83F2-EA57A8BD3133}"/>
    <cellStyle name="Normal 7 7 2 2" xfId="2274" xr:uid="{378C3D2E-4E07-4F47-BF67-A6DE069C6D6B}"/>
    <cellStyle name="Normal 7 7 2 2 2" xfId="4335" xr:uid="{E4ADE933-8202-422C-A6B5-09F953C6E632}"/>
    <cellStyle name="Normal 7 7 2 3" xfId="3305" xr:uid="{7E1B7D7F-37B4-483E-AFC6-69418AB90B73}"/>
    <cellStyle name="Normal 7 7 3" xfId="1759" xr:uid="{E49714E8-B6DC-443B-A3CD-523155910161}"/>
    <cellStyle name="Normal 7 7 3 2" xfId="3820" xr:uid="{5BB7D3C9-9089-43B8-BF26-71E99474465A}"/>
    <cellStyle name="Normal 7 7 4" xfId="2790" xr:uid="{07933D0C-B004-4A19-B16D-EE39448300C3}"/>
    <cellStyle name="Normal 7 8" xfId="529" xr:uid="{CE6DCC91-A0E7-44A7-B297-27A10468B530}"/>
    <cellStyle name="Normal 7 8 2" xfId="1068" xr:uid="{86F75740-165B-4FB6-9405-283BB7E89C27}"/>
    <cellStyle name="Normal 7 8 2 2" xfId="2098" xr:uid="{AA497FC4-243E-429D-9EE9-0C806CE021AF}"/>
    <cellStyle name="Normal 7 8 2 2 2" xfId="4159" xr:uid="{FBA2042F-6EAD-46CA-9EB1-7E0AAFBB6A1C}"/>
    <cellStyle name="Normal 7 8 2 3" xfId="3129" xr:uid="{5DDB1393-4E92-4177-BB28-B2E95A2E6E2A}"/>
    <cellStyle name="Normal 7 8 3" xfId="1583" xr:uid="{33A1FF3A-57CD-4E2D-8250-E28B5D8F05DA}"/>
    <cellStyle name="Normal 7 8 3 2" xfId="3644" xr:uid="{E25222D7-D376-4AF6-9FE6-6003914B42E0}"/>
    <cellStyle name="Normal 7 8 4" xfId="2614" xr:uid="{FCB38AC6-B081-493F-8D10-03443AA6B8FC}"/>
    <cellStyle name="Normal 7 9" xfId="904" xr:uid="{CD875161-1F2D-43AF-82FB-2DC040E1F3A4}"/>
    <cellStyle name="Normal 7 9 2" xfId="1935" xr:uid="{88E644E3-5869-462A-8707-15831C29111D}"/>
    <cellStyle name="Normal 7 9 2 2" xfId="3996" xr:uid="{16C5CAC0-C59B-4BC0-9537-D7CDD5BAE3FC}"/>
    <cellStyle name="Normal 7 9 3" xfId="2966" xr:uid="{C9F692DB-C8BB-4355-A70E-87AEF7D5032F}"/>
    <cellStyle name="Normal 8" xfId="304" xr:uid="{00000000-0005-0000-0000-00008D010000}"/>
    <cellStyle name="Normal 8 2" xfId="374" xr:uid="{00000000-0005-0000-0000-00008E010000}"/>
    <cellStyle name="Normal 8 2 2" xfId="579" xr:uid="{A3E23546-A9CC-4309-BDF1-66590D9FF585}"/>
    <cellStyle name="Normal 8 2 2 2" xfId="638" xr:uid="{3FBFB03D-5E3D-41AA-99C1-38A3D333116F}"/>
    <cellStyle name="Normal 8 2 2 2 2" xfId="823" xr:uid="{2DADE439-8C31-472F-A5E2-2816E0A3AB85}"/>
    <cellStyle name="Normal 8 2 2 2 2 2" xfId="1341" xr:uid="{BF428F8B-D9A9-4B96-A1F6-B7A5A338D64F}"/>
    <cellStyle name="Normal 8 2 2 2 2 2 2" xfId="2371" xr:uid="{7BB6C8EF-5327-411A-B79F-519819567046}"/>
    <cellStyle name="Normal 8 2 2 2 2 2 2 2" xfId="4432" xr:uid="{E12BF99B-1829-492F-84BA-BDF2DFA1C0E2}"/>
    <cellStyle name="Normal 8 2 2 2 2 2 3" xfId="3402" xr:uid="{C36B6D11-9A17-463D-B307-0394A9DBCEF8}"/>
    <cellStyle name="Normal 8 2 2 2 2 3" xfId="1856" xr:uid="{60CEFE09-BD2E-459A-9AC5-125E08E5E30F}"/>
    <cellStyle name="Normal 8 2 2 2 2 3 2" xfId="3917" xr:uid="{C8BD4D57-F523-4902-AAF6-8CE6E06C23C7}"/>
    <cellStyle name="Normal 8 2 2 2 2 4" xfId="2887" xr:uid="{7D0E9A72-88A2-4292-AB45-806948BEA44B}"/>
    <cellStyle name="Normal 8 2 2 2 3" xfId="1165" xr:uid="{616C0E2A-CDD2-4502-9B63-4A2544D44B1E}"/>
    <cellStyle name="Normal 8 2 2 2 3 2" xfId="2195" xr:uid="{F3152716-FDA1-40A0-857E-F78ECD197EC6}"/>
    <cellStyle name="Normal 8 2 2 2 3 2 2" xfId="4256" xr:uid="{8C9D573F-D863-44B6-B23B-728C60B04245}"/>
    <cellStyle name="Normal 8 2 2 2 3 3" xfId="3226" xr:uid="{6BCBDFBB-3B0E-471E-9DF7-C69DF4F0784D}"/>
    <cellStyle name="Normal 8 2 2 2 4" xfId="1680" xr:uid="{2529C020-942B-440E-A43F-BB8796D61415}"/>
    <cellStyle name="Normal 8 2 2 2 4 2" xfId="3741" xr:uid="{7CF574E6-7657-4551-91DA-F5FD6D12C7CE}"/>
    <cellStyle name="Normal 8 2 2 2 5" xfId="2711" xr:uid="{4E56EE1E-4E09-4045-B893-183429102F4B}"/>
    <cellStyle name="Normal 8 2 2 3" xfId="706" xr:uid="{14C3878D-5291-4FAE-8921-298742966C85}"/>
    <cellStyle name="Normal 8 2 2 3 2" xfId="886" xr:uid="{FBE95F19-C444-4A55-A890-A60633F8A03B}"/>
    <cellStyle name="Normal 8 2 2 3 2 2" xfId="1403" xr:uid="{BD13736E-52B0-4B73-B042-C9FAD9502C89}"/>
    <cellStyle name="Normal 8 2 2 3 2 2 2" xfId="2433" xr:uid="{DB5399A1-A6EC-426B-89B6-BDC3E78E48B1}"/>
    <cellStyle name="Normal 8 2 2 3 2 2 2 2" xfId="4494" xr:uid="{B95B6F91-DCF1-4E20-B32F-5784BFD90B77}"/>
    <cellStyle name="Normal 8 2 2 3 2 2 3" xfId="3464" xr:uid="{4EF4CFA8-63B6-40CE-B3F2-BFCE43AF934E}"/>
    <cellStyle name="Normal 8 2 2 3 2 3" xfId="1918" xr:uid="{28EEA76F-A4D7-4F2A-B250-A4A5086F639A}"/>
    <cellStyle name="Normal 8 2 2 3 2 3 2" xfId="3979" xr:uid="{E60F6221-F2C5-44BA-BA4B-6F94A0A5EB16}"/>
    <cellStyle name="Normal 8 2 2 3 2 4" xfId="2949" xr:uid="{2C8AC0FD-D3D5-4724-B273-60334B79DA4F}"/>
    <cellStyle name="Normal 8 2 2 3 3" xfId="1227" xr:uid="{CB9F5929-C443-4502-8DC8-22DB319247B7}"/>
    <cellStyle name="Normal 8 2 2 3 3 2" xfId="2257" xr:uid="{1F96934E-6163-4C3D-B6FE-AA987339AADA}"/>
    <cellStyle name="Normal 8 2 2 3 3 2 2" xfId="4318" xr:uid="{F8110CF4-B4C6-4609-BE2D-8DB84CDB400C}"/>
    <cellStyle name="Normal 8 2 2 3 3 3" xfId="3288" xr:uid="{0D498C27-3275-4880-871B-40B4A66B83D3}"/>
    <cellStyle name="Normal 8 2 2 3 4" xfId="1742" xr:uid="{7A752CF9-E045-4181-9AB2-70CE6E2CF969}"/>
    <cellStyle name="Normal 8 2 2 3 4 2" xfId="3803" xr:uid="{ADEA5690-822D-4D65-97A5-CF4768C4695F}"/>
    <cellStyle name="Normal 8 2 2 3 5" xfId="2773" xr:uid="{78B188C4-C211-4F45-ABE3-E32EDCACD642}"/>
    <cellStyle name="Normal 8 2 2 4" xfId="764" xr:uid="{74090732-9F23-4932-BCC1-1621A890C844}"/>
    <cellStyle name="Normal 8 2 2 4 2" xfId="1282" xr:uid="{30D5A4D0-82D0-4BA7-B3F5-6528510D37E1}"/>
    <cellStyle name="Normal 8 2 2 4 2 2" xfId="2312" xr:uid="{A23DA596-E814-485D-929E-73A895BBB20D}"/>
    <cellStyle name="Normal 8 2 2 4 2 2 2" xfId="4373" xr:uid="{8D2BB9C5-749F-4553-8A20-0F1789EC064F}"/>
    <cellStyle name="Normal 8 2 2 4 2 3" xfId="3343" xr:uid="{23FAB30E-DFA4-473D-948D-F9204101B523}"/>
    <cellStyle name="Normal 8 2 2 4 3" xfId="1797" xr:uid="{ECEA89B7-1C02-43CF-BC59-A25B090B8546}"/>
    <cellStyle name="Normal 8 2 2 4 3 2" xfId="3858" xr:uid="{07B0E4F2-10B9-4FA7-A405-54D493C249E7}"/>
    <cellStyle name="Normal 8 2 2 4 4" xfId="2828" xr:uid="{F4FCED1F-3D6C-4D4C-9F0F-B1FA7E556F4D}"/>
    <cellStyle name="Normal 8 2 2 5" xfId="1106" xr:uid="{BC1BCC60-809E-4BC7-9AD7-160B9B74E942}"/>
    <cellStyle name="Normal 8 2 2 5 2" xfId="2136" xr:uid="{D55E5D05-1DE6-45B8-85B6-711606221DE3}"/>
    <cellStyle name="Normal 8 2 2 5 2 2" xfId="4197" xr:uid="{F79A7495-504E-48BD-965C-39FF2E6A6B6E}"/>
    <cellStyle name="Normal 8 2 2 5 3" xfId="3167" xr:uid="{D802A5C2-124E-46BC-9511-D8C480BF3645}"/>
    <cellStyle name="Normal 8 2 2 6" xfId="1621" xr:uid="{1BA5267B-EA9F-48BA-BFFF-60A03A2FB6C8}"/>
    <cellStyle name="Normal 8 2 2 6 2" xfId="3682" xr:uid="{EF11EE97-7C53-436C-8D04-35793B0BB603}"/>
    <cellStyle name="Normal 8 2 2 7" xfId="2652" xr:uid="{EBADA880-6F93-4B5F-BAF3-6185D62C9801}"/>
    <cellStyle name="Normal 8 2 3" xfId="609" xr:uid="{4F3D1932-0F8F-44F2-AFB2-5599D8293D87}"/>
    <cellStyle name="Normal 8 2 3 2" xfId="794" xr:uid="{1048FF4D-D477-47DC-BFE2-F6180E6F4004}"/>
    <cellStyle name="Normal 8 2 3 2 2" xfId="1312" xr:uid="{357DB65C-0653-4FE3-B0A0-3F4E04FE8927}"/>
    <cellStyle name="Normal 8 2 3 2 2 2" xfId="2342" xr:uid="{652C0A64-9B65-4387-A167-E5D56F0223F1}"/>
    <cellStyle name="Normal 8 2 3 2 2 2 2" xfId="4403" xr:uid="{42212F36-908E-4169-A938-965AB21444EB}"/>
    <cellStyle name="Normal 8 2 3 2 2 3" xfId="3373" xr:uid="{50CF7BCB-4C61-427B-8D11-5B8C71BC52CB}"/>
    <cellStyle name="Normal 8 2 3 2 3" xfId="1827" xr:uid="{18DD9901-0ECD-4B4E-9EF8-298902FE6A7E}"/>
    <cellStyle name="Normal 8 2 3 2 3 2" xfId="3888" xr:uid="{71FD6BEA-06D1-408F-A141-793FE2ECB401}"/>
    <cellStyle name="Normal 8 2 3 2 4" xfId="2858" xr:uid="{6BF75569-D0AA-4B0A-BD61-73442E71DB96}"/>
    <cellStyle name="Normal 8 2 3 3" xfId="1136" xr:uid="{0C7B0107-1712-455B-90AC-60A8778BB600}"/>
    <cellStyle name="Normal 8 2 3 3 2" xfId="2166" xr:uid="{A957A3F7-01DA-496A-B5FC-1FE186BD58CD}"/>
    <cellStyle name="Normal 8 2 3 3 2 2" xfId="4227" xr:uid="{ECFD4112-A572-4D11-A8F4-1278AECB469A}"/>
    <cellStyle name="Normal 8 2 3 3 3" xfId="3197" xr:uid="{394A041B-936D-44EE-B258-2CA4DBCECE0C}"/>
    <cellStyle name="Normal 8 2 3 4" xfId="1651" xr:uid="{558CED35-A1F1-4105-9F9A-88D1892D5A5F}"/>
    <cellStyle name="Normal 8 2 3 4 2" xfId="3712" xr:uid="{95971759-DA28-43BD-A9E5-E3704F901919}"/>
    <cellStyle name="Normal 8 2 3 5" xfId="2682" xr:uid="{45F9ABDA-1343-4D98-90A3-3CEE13EBD3B6}"/>
    <cellStyle name="Normal 8 2 4" xfId="667" xr:uid="{44A64971-AC28-4E34-9F1C-C544665A050C}"/>
    <cellStyle name="Normal 8 2 4 2" xfId="852" xr:uid="{C2DC3F7C-E98B-4E03-9E9D-E24245973DC0}"/>
    <cellStyle name="Normal 8 2 4 2 2" xfId="1370" xr:uid="{F4A680A8-B158-476B-AA6A-A566DAF972AE}"/>
    <cellStyle name="Normal 8 2 4 2 2 2" xfId="2400" xr:uid="{6284E9C9-9615-4E23-A0E2-47FA83C25CA0}"/>
    <cellStyle name="Normal 8 2 4 2 2 2 2" xfId="4461" xr:uid="{55063416-F560-47A1-AC10-866671BD0813}"/>
    <cellStyle name="Normal 8 2 4 2 2 3" xfId="3431" xr:uid="{74FC5366-9E42-4692-BDF5-05F0A95ABABC}"/>
    <cellStyle name="Normal 8 2 4 2 3" xfId="1885" xr:uid="{D040AFDA-DD9A-4142-8958-8ED70F2D9892}"/>
    <cellStyle name="Normal 8 2 4 2 3 2" xfId="3946" xr:uid="{BF3E081A-233D-49A6-9747-52A34E7DB7A6}"/>
    <cellStyle name="Normal 8 2 4 2 4" xfId="2916" xr:uid="{A57E6FC7-A538-4320-9A30-1DBFD901CC59}"/>
    <cellStyle name="Normal 8 2 4 3" xfId="1194" xr:uid="{DA80F038-3D37-42F7-BAA7-C0E121FFDB85}"/>
    <cellStyle name="Normal 8 2 4 3 2" xfId="2224" xr:uid="{4BE613CF-C7EF-4E3E-8170-CBF269B289B5}"/>
    <cellStyle name="Normal 8 2 4 3 2 2" xfId="4285" xr:uid="{9C3758B8-69F0-4A34-B978-64D1BE4EBEFC}"/>
    <cellStyle name="Normal 8 2 4 3 3" xfId="3255" xr:uid="{CE2D43F4-89A6-49EE-911D-CDFDBD8D32EC}"/>
    <cellStyle name="Normal 8 2 4 4" xfId="1709" xr:uid="{9E324BDE-59BE-4CDC-AB1E-C5C8043BE331}"/>
    <cellStyle name="Normal 8 2 4 4 2" xfId="3770" xr:uid="{181D6D55-11D5-4F9B-81E5-6726091DA244}"/>
    <cellStyle name="Normal 8 2 4 5" xfId="2740" xr:uid="{A22B675D-340B-4EE0-9365-0EF105BBF47C}"/>
    <cellStyle name="Normal 8 2 5" xfId="735" xr:uid="{AD1CB308-4F66-42D7-99A4-B956B5DA3B84}"/>
    <cellStyle name="Normal 8 2 5 2" xfId="1253" xr:uid="{CBD9E21F-194C-4A7A-9759-A0A8F438D621}"/>
    <cellStyle name="Normal 8 2 5 2 2" xfId="2283" xr:uid="{F3DE0FD5-35CC-4204-A2BE-63F6CF203BC5}"/>
    <cellStyle name="Normal 8 2 5 2 2 2" xfId="4344" xr:uid="{9213C08E-FDB2-46E5-B95D-D797A000C1D5}"/>
    <cellStyle name="Normal 8 2 5 2 3" xfId="3314" xr:uid="{DBACB762-4E6C-48D7-AC2B-EFAC62187953}"/>
    <cellStyle name="Normal 8 2 5 3" xfId="1768" xr:uid="{CAFEA04C-D427-4978-B92D-BD4100BF1EF5}"/>
    <cellStyle name="Normal 8 2 5 3 2" xfId="3829" xr:uid="{C5A4A4DA-DC60-4DEC-A6AE-21249800EF48}"/>
    <cellStyle name="Normal 8 2 5 4" xfId="2799" xr:uid="{A2C5028A-4F27-4221-ADB1-D7113861E758}"/>
    <cellStyle name="Normal 8 2 6" xfId="546" xr:uid="{851B39EA-059A-4614-B78D-26A84E8905F9}"/>
    <cellStyle name="Normal 8 2 6 2" xfId="1077" xr:uid="{A53241AB-EB58-42B3-9AE3-13DD8F803194}"/>
    <cellStyle name="Normal 8 2 6 2 2" xfId="2107" xr:uid="{C8E3C336-3A4B-4342-A478-45610FA0663C}"/>
    <cellStyle name="Normal 8 2 6 2 2 2" xfId="4168" xr:uid="{A001C232-A4E0-4138-8C47-4F1AB133D9F8}"/>
    <cellStyle name="Normal 8 2 6 2 3" xfId="3138" xr:uid="{AB1AA4A5-D0AF-459A-B6CF-783BE2F6CE07}"/>
    <cellStyle name="Normal 8 2 6 3" xfId="1592" xr:uid="{33C8DB47-93E8-46A6-A95D-21890391111C}"/>
    <cellStyle name="Normal 8 2 6 3 2" xfId="3653" xr:uid="{C38D9A54-C1AD-4039-A084-41852D4801FD}"/>
    <cellStyle name="Normal 8 2 6 4" xfId="2623" xr:uid="{52D1817A-609A-4BC2-BBA5-1AFE859A5C62}"/>
    <cellStyle name="Normal 8 3" xfId="567" xr:uid="{45F323A3-2D86-4967-A146-C2164CE8112D}"/>
    <cellStyle name="Normal 8 3 2" xfId="626" xr:uid="{3B56E80D-3D33-4AF5-80E2-3453C5D6D9D2}"/>
    <cellStyle name="Normal 8 3 2 2" xfId="811" xr:uid="{4B989E39-C7C4-42ED-AB45-1A2A9DBF92B0}"/>
    <cellStyle name="Normal 8 3 2 2 2" xfId="1329" xr:uid="{697F9DC0-B624-4642-90FF-F8AD8EC27678}"/>
    <cellStyle name="Normal 8 3 2 2 2 2" xfId="2359" xr:uid="{5E4729F0-03B1-4987-B697-F44CDD608BF2}"/>
    <cellStyle name="Normal 8 3 2 2 2 2 2" xfId="4420" xr:uid="{6EDFB347-3A03-4F78-8B76-8B25F1CCBE63}"/>
    <cellStyle name="Normal 8 3 2 2 2 3" xfId="3390" xr:uid="{73A6889A-1AB0-44C8-BB3F-9A775D3F088B}"/>
    <cellStyle name="Normal 8 3 2 2 3" xfId="1844" xr:uid="{E2284279-A624-43E8-9ADA-64476BAAE753}"/>
    <cellStyle name="Normal 8 3 2 2 3 2" xfId="3905" xr:uid="{C00BCB40-34C2-47F3-9F6A-1B0508259263}"/>
    <cellStyle name="Normal 8 3 2 2 4" xfId="2875" xr:uid="{E87CC17F-0525-4494-8944-BD08DF21AAD6}"/>
    <cellStyle name="Normal 8 3 2 3" xfId="1153" xr:uid="{94726280-6E53-4857-A5EF-B87CE165FF41}"/>
    <cellStyle name="Normal 8 3 2 3 2" xfId="2183" xr:uid="{2C237A15-6BC4-4A1B-82BE-FC9513A96E00}"/>
    <cellStyle name="Normal 8 3 2 3 2 2" xfId="4244" xr:uid="{6F752019-463F-46A7-8DF4-F9F5C106F0DF}"/>
    <cellStyle name="Normal 8 3 2 3 3" xfId="3214" xr:uid="{8828061E-B68F-4E2A-944D-76E68FB9094B}"/>
    <cellStyle name="Normal 8 3 2 4" xfId="1668" xr:uid="{B697BC0E-51EC-4656-8F71-EFBA40841011}"/>
    <cellStyle name="Normal 8 3 2 4 2" xfId="3729" xr:uid="{65F0D03E-E53D-4872-9333-B1F1511314D8}"/>
    <cellStyle name="Normal 8 3 2 5" xfId="2699" xr:uid="{90E0EF8F-AE75-47A0-B660-0EE717092EED}"/>
    <cellStyle name="Normal 8 3 3" xfId="690" xr:uid="{D88F13F1-321C-471D-812D-36FAAA133373}"/>
    <cellStyle name="Normal 8 3 3 2" xfId="874" xr:uid="{F0D6351A-BE92-4852-9E36-66D400C631E4}"/>
    <cellStyle name="Normal 8 3 3 2 2" xfId="1392" xr:uid="{4EC7E213-FAAD-4820-BE4A-20A603F600B6}"/>
    <cellStyle name="Normal 8 3 3 2 2 2" xfId="2422" xr:uid="{B901BDD2-82D1-4911-B6BD-E2E209BF31EB}"/>
    <cellStyle name="Normal 8 3 3 2 2 2 2" xfId="4483" xr:uid="{FEABB955-BF7A-492E-8001-4F47A9098191}"/>
    <cellStyle name="Normal 8 3 3 2 2 3" xfId="3453" xr:uid="{04E6B7B0-65E2-492F-AA3F-9E0139C10BA3}"/>
    <cellStyle name="Normal 8 3 3 2 3" xfId="1907" xr:uid="{67A71810-2332-4ED1-8822-B3BDEAC01D17}"/>
    <cellStyle name="Normal 8 3 3 2 3 2" xfId="3968" xr:uid="{6D74A106-7F03-4E7D-B103-B6A26170F0DB}"/>
    <cellStyle name="Normal 8 3 3 2 4" xfId="2938" xr:uid="{77D9B6EA-3B96-4C7C-BC9E-C39EFF46B5C0}"/>
    <cellStyle name="Normal 8 3 3 3" xfId="1216" xr:uid="{5F84F67F-C356-4783-A09A-BDC637164476}"/>
    <cellStyle name="Normal 8 3 3 3 2" xfId="2246" xr:uid="{9588336B-3199-47DC-8A18-77B66E2CFEFF}"/>
    <cellStyle name="Normal 8 3 3 3 2 2" xfId="4307" xr:uid="{582A4523-8CD6-44E8-B75D-A51C4F62007E}"/>
    <cellStyle name="Normal 8 3 3 3 3" xfId="3277" xr:uid="{0201E35A-F54F-40D7-A98B-E0D424337AF7}"/>
    <cellStyle name="Normal 8 3 3 4" xfId="1731" xr:uid="{08F63D5E-05A4-4AB4-8577-6058D2144502}"/>
    <cellStyle name="Normal 8 3 3 4 2" xfId="3792" xr:uid="{8156E9FC-BA50-45EE-A1C5-D08797149670}"/>
    <cellStyle name="Normal 8 3 3 5" xfId="2762" xr:uid="{626874E8-3827-4555-AC9D-D96E30AE6928}"/>
    <cellStyle name="Normal 8 3 4" xfId="752" xr:uid="{EB4F1659-95A3-4554-B39C-B5ABA48265B8}"/>
    <cellStyle name="Normal 8 3 4 2" xfId="1270" xr:uid="{80FC5B53-52E9-4679-BC48-34F060512FEB}"/>
    <cellStyle name="Normal 8 3 4 2 2" xfId="2300" xr:uid="{06EA27E7-6439-462F-8CF7-8798F832A1D4}"/>
    <cellStyle name="Normal 8 3 4 2 2 2" xfId="4361" xr:uid="{F892CD9B-49FA-4912-82CA-1AFB66D33614}"/>
    <cellStyle name="Normal 8 3 4 2 3" xfId="3331" xr:uid="{94F666E7-6A24-48A5-855A-ED194456B9A7}"/>
    <cellStyle name="Normal 8 3 4 3" xfId="1785" xr:uid="{EBEB5E21-52DC-4A88-99E0-07496F1056C6}"/>
    <cellStyle name="Normal 8 3 4 3 2" xfId="3846" xr:uid="{33873054-6671-42B9-B814-D799765A6879}"/>
    <cellStyle name="Normal 8 3 4 4" xfId="2816" xr:uid="{A357CF5C-1A89-4A6C-AAA3-595ECE1667D0}"/>
    <cellStyle name="Normal 8 3 5" xfId="1094" xr:uid="{C362A919-F9EE-44F9-BB53-1A15E8B52FA1}"/>
    <cellStyle name="Normal 8 3 5 2" xfId="2124" xr:uid="{2F937AE3-1A28-41D3-B364-A484760C6AA6}"/>
    <cellStyle name="Normal 8 3 5 2 2" xfId="4185" xr:uid="{58C52E9A-A096-4FDF-8D28-3DE938EFFA3E}"/>
    <cellStyle name="Normal 8 3 5 3" xfId="3155" xr:uid="{97002E08-1C12-4EDC-A5E8-DBD44A709911}"/>
    <cellStyle name="Normal 8 3 6" xfId="1609" xr:uid="{6C616C09-DD7E-4510-A54B-8D6D92D91D1D}"/>
    <cellStyle name="Normal 8 3 6 2" xfId="3670" xr:uid="{4A2567F3-3729-4030-AFC1-F6015B302ABA}"/>
    <cellStyle name="Normal 8 3 7" xfId="2640" xr:uid="{01C92EB9-0F12-459F-92D9-F89C9324A4FD}"/>
    <cellStyle name="Normal 8 4" xfId="596" xr:uid="{FAD6CFB3-071E-4871-842B-D6CAEA20093E}"/>
    <cellStyle name="Normal 8 4 2" xfId="781" xr:uid="{313CC684-DDE1-417E-AD99-794B0FF493B8}"/>
    <cellStyle name="Normal 8 4 2 2" xfId="1299" xr:uid="{9017A267-A5C6-498A-B060-5C3E08379939}"/>
    <cellStyle name="Normal 8 4 2 2 2" xfId="2329" xr:uid="{3C2A588D-12ED-451B-A168-3FA646EAF180}"/>
    <cellStyle name="Normal 8 4 2 2 2 2" xfId="4390" xr:uid="{BA26FFA5-9E39-4125-960E-2CE11FB73B32}"/>
    <cellStyle name="Normal 8 4 2 2 3" xfId="3360" xr:uid="{34CF881F-D479-4CE1-8035-A8909B638683}"/>
    <cellStyle name="Normal 8 4 2 3" xfId="1814" xr:uid="{603719F7-4A92-42A6-B936-D44A3D3771E0}"/>
    <cellStyle name="Normal 8 4 2 3 2" xfId="3875" xr:uid="{D1DBDD0D-EC61-41D0-AD0D-C10442981508}"/>
    <cellStyle name="Normal 8 4 2 4" xfId="2845" xr:uid="{5D3B55E8-84C9-41F0-A610-E1A6136FF652}"/>
    <cellStyle name="Normal 8 4 3" xfId="1123" xr:uid="{29D79717-C67A-4B47-B3E4-F350EA961059}"/>
    <cellStyle name="Normal 8 4 3 2" xfId="2153" xr:uid="{7416BEA6-6D00-46BC-B613-ECE4C3839B41}"/>
    <cellStyle name="Normal 8 4 3 2 2" xfId="4214" xr:uid="{BD0FCF81-C716-43EA-99B0-A1D13533C52E}"/>
    <cellStyle name="Normal 8 4 3 3" xfId="3184" xr:uid="{C18AD1CB-8685-463E-A31D-0FC17F7A49DF}"/>
    <cellStyle name="Normal 8 4 4" xfId="1638" xr:uid="{50B7943D-3282-4E56-8D34-5B6271D88471}"/>
    <cellStyle name="Normal 8 4 4 2" xfId="3699" xr:uid="{74D05191-EA9B-43B4-9034-DAC5B8610B27}"/>
    <cellStyle name="Normal 8 4 5" xfId="2669" xr:uid="{69E50699-414C-4BF5-86B2-B349143210ED}"/>
    <cellStyle name="Normal 8 5" xfId="655" xr:uid="{E17D4F83-EB3D-4976-B9A7-1610EEEFACC9}"/>
    <cellStyle name="Normal 8 5 2" xfId="840" xr:uid="{FBA58018-D041-43ED-891A-69B82C7547B4}"/>
    <cellStyle name="Normal 8 5 2 2" xfId="1358" xr:uid="{8DFC7594-C44D-42FE-94C5-DF370083C297}"/>
    <cellStyle name="Normal 8 5 2 2 2" xfId="2388" xr:uid="{19F6AA59-245C-4824-8094-D14579D63F58}"/>
    <cellStyle name="Normal 8 5 2 2 2 2" xfId="4449" xr:uid="{50F85DC8-8F96-478A-A7DE-1CC235341B3E}"/>
    <cellStyle name="Normal 8 5 2 2 3" xfId="3419" xr:uid="{C48C54CC-D667-4FD2-95D2-0F5A493670F0}"/>
    <cellStyle name="Normal 8 5 2 3" xfId="1873" xr:uid="{AF4B4260-186A-43C7-B5A9-ACA9AF70B2FF}"/>
    <cellStyle name="Normal 8 5 2 3 2" xfId="3934" xr:uid="{6619CEBA-EE0D-4BF5-BAFC-A46F50C96B9E}"/>
    <cellStyle name="Normal 8 5 2 4" xfId="2904" xr:uid="{7E150E59-EF8C-4844-8C95-E44016D738EF}"/>
    <cellStyle name="Normal 8 5 3" xfId="1182" xr:uid="{CA12F735-F09F-43B9-92F6-64C624BCE816}"/>
    <cellStyle name="Normal 8 5 3 2" xfId="2212" xr:uid="{B12A304D-467A-4D44-BCFE-CD4BC45407F2}"/>
    <cellStyle name="Normal 8 5 3 2 2" xfId="4273" xr:uid="{F690F7A1-5064-418F-ABAB-DD8B2823501B}"/>
    <cellStyle name="Normal 8 5 3 3" xfId="3243" xr:uid="{09A24F46-37E4-41E8-87CC-22FB5DD5CD5B}"/>
    <cellStyle name="Normal 8 5 4" xfId="1697" xr:uid="{1A4348FA-5A78-4A30-9CDB-EAAE4DCA04BD}"/>
    <cellStyle name="Normal 8 5 4 2" xfId="3758" xr:uid="{92970E88-A08F-4CCB-B31B-75CBD98FA024}"/>
    <cellStyle name="Normal 8 5 5" xfId="2728" xr:uid="{A29D1F5D-2602-4C56-B4BE-97BF309F2BB2}"/>
    <cellStyle name="Normal 8 6" xfId="722" xr:uid="{47D66038-6AAF-42C9-8717-B0D20405C885}"/>
    <cellStyle name="Normal 8 6 2" xfId="1241" xr:uid="{F42A42AA-90F4-45A3-9D6B-31287AF748AE}"/>
    <cellStyle name="Normal 8 6 2 2" xfId="2271" xr:uid="{54130583-DB05-47C7-9B53-315E2291BF2D}"/>
    <cellStyle name="Normal 8 6 2 2 2" xfId="4332" xr:uid="{21B5D716-2998-400E-977D-D92334E151A0}"/>
    <cellStyle name="Normal 8 6 2 3" xfId="3302" xr:uid="{00C2E97C-4473-4C6F-BFAD-D1DAE4FCC743}"/>
    <cellStyle name="Normal 8 6 3" xfId="1756" xr:uid="{934BDFF2-A6BA-444B-B93E-DE8445A59F32}"/>
    <cellStyle name="Normal 8 6 3 2" xfId="3817" xr:uid="{C180CF8E-4CBD-4F10-AC09-621A4A02F52D}"/>
    <cellStyle name="Normal 8 6 4" xfId="2787" xr:uid="{424D2F54-B23D-47A1-A7C5-24CF4824E4A1}"/>
    <cellStyle name="Normal 8 7" xfId="518" xr:uid="{FEB58797-8219-492F-9D7C-0AC1713FE0AF}"/>
    <cellStyle name="Normal 8 7 2" xfId="1065" xr:uid="{95501312-8E93-4E98-9B3D-005D65A12BD3}"/>
    <cellStyle name="Normal 8 7 2 2" xfId="2095" xr:uid="{D17A82FF-7810-47C9-B294-EBDE0195C1AC}"/>
    <cellStyle name="Normal 8 7 2 2 2" xfId="4156" xr:uid="{D85E7B00-3A40-442E-A69F-0AB2C2A8B363}"/>
    <cellStyle name="Normal 8 7 2 3" xfId="3126" xr:uid="{C6CDF809-FBB6-4F3E-B672-CF2C1B32F4DF}"/>
    <cellStyle name="Normal 8 7 3" xfId="1580" xr:uid="{025293E4-AE81-4A06-B723-B58233DA244A}"/>
    <cellStyle name="Normal 8 7 3 2" xfId="3641" xr:uid="{C6867148-DB5D-4C75-BC49-581A62D2FF14}"/>
    <cellStyle name="Normal 8 7 4" xfId="2611" xr:uid="{B6D0A790-05F2-4F05-B251-5DA4B4028BBD}"/>
    <cellStyle name="Normal 9" xfId="381" xr:uid="{00000000-0005-0000-0000-00008F010000}"/>
    <cellStyle name="Normal 9 10" xfId="2477" xr:uid="{94089CD0-5C08-498B-8E5B-05BAC925B9EC}"/>
    <cellStyle name="Normal 9 2" xfId="412" xr:uid="{00000000-0005-0000-0000-000090010000}"/>
    <cellStyle name="Normal 9 2 2" xfId="511" xr:uid="{00000000-0005-0000-0000-000091010000}"/>
    <cellStyle name="Normal 9 2 2 2" xfId="646" xr:uid="{672F3CB8-3222-432E-A862-7DCA52588535}"/>
    <cellStyle name="Normal 9 2 2 2 2" xfId="831" xr:uid="{0A40C572-BA50-405A-98AA-F4810CF6C65F}"/>
    <cellStyle name="Normal 9 2 2 2 2 2" xfId="1349" xr:uid="{C4758F1B-C5D0-4B86-A673-E816BB4FA5AB}"/>
    <cellStyle name="Normal 9 2 2 2 2 2 2" xfId="2379" xr:uid="{5FF4C555-F5BC-498F-B1BB-8054D27FAC05}"/>
    <cellStyle name="Normal 9 2 2 2 2 2 2 2" xfId="4440" xr:uid="{0FBAA092-9DDE-40D9-B756-A3EACF9A1390}"/>
    <cellStyle name="Normal 9 2 2 2 2 2 3" xfId="3410" xr:uid="{F311A4C8-2961-4BD5-84AA-A1AE11F54D1F}"/>
    <cellStyle name="Normal 9 2 2 2 2 3" xfId="1864" xr:uid="{85D9D0CF-7569-4B74-BCAE-7ED88379F59A}"/>
    <cellStyle name="Normal 9 2 2 2 2 3 2" xfId="3925" xr:uid="{4290CFB6-58ED-44DA-A30A-A339A935A32F}"/>
    <cellStyle name="Normal 9 2 2 2 2 4" xfId="2895" xr:uid="{C6C1B71F-E6C1-4338-8B65-2371E8A53BAA}"/>
    <cellStyle name="Normal 9 2 2 2 3" xfId="1173" xr:uid="{3CA315E2-7AD7-4406-B506-69A1CD1D8C72}"/>
    <cellStyle name="Normal 9 2 2 2 3 2" xfId="2203" xr:uid="{F4FC49AE-CA0D-4FC9-82DC-1A9964B0B6DC}"/>
    <cellStyle name="Normal 9 2 2 2 3 2 2" xfId="4264" xr:uid="{419416FD-4CCB-4A8F-9228-99ED9E5818C7}"/>
    <cellStyle name="Normal 9 2 2 2 3 3" xfId="3234" xr:uid="{2712D91E-1CEC-48EA-B7A1-191C9E6DA406}"/>
    <cellStyle name="Normal 9 2 2 2 4" xfId="1688" xr:uid="{1BDAF88E-542B-4E00-AEA2-DADFBA903D05}"/>
    <cellStyle name="Normal 9 2 2 2 4 2" xfId="3749" xr:uid="{7808772A-CA00-4130-A115-EDB6BDBDA8BF}"/>
    <cellStyle name="Normal 9 2 2 2 5" xfId="2719" xr:uid="{E746422A-6DD6-4B12-AE81-ADA66F36B333}"/>
    <cellStyle name="Normal 9 2 2 3" xfId="710" xr:uid="{F57158B9-48DD-492B-884E-F118D75EAF6E}"/>
    <cellStyle name="Normal 9 2 2 3 2" xfId="890" xr:uid="{F9F123F1-B4C3-41B2-BA0B-C63BEE33CEDC}"/>
    <cellStyle name="Normal 9 2 2 3 2 2" xfId="1407" xr:uid="{FAB77C32-3676-4BFC-9BD9-2CC361EBB387}"/>
    <cellStyle name="Normal 9 2 2 3 2 2 2" xfId="2437" xr:uid="{7F351681-5DEE-4F5E-B329-34B5AF2E306B}"/>
    <cellStyle name="Normal 9 2 2 3 2 2 2 2" xfId="4498" xr:uid="{36A5577D-A0B6-4445-BE6E-FD58C9BC1481}"/>
    <cellStyle name="Normal 9 2 2 3 2 2 3" xfId="3468" xr:uid="{D49EFEB4-E15E-44AE-8CBB-C731DDDEDD4A}"/>
    <cellStyle name="Normal 9 2 2 3 2 3" xfId="1922" xr:uid="{53C983E3-0E7C-4A28-B32C-8060F62D40B5}"/>
    <cellStyle name="Normal 9 2 2 3 2 3 2" xfId="3983" xr:uid="{120A5A27-EC66-4576-ABF9-511C04C35214}"/>
    <cellStyle name="Normal 9 2 2 3 2 4" xfId="2953" xr:uid="{534F3283-39A2-4134-8D50-6E74CB6A7950}"/>
    <cellStyle name="Normal 9 2 2 3 3" xfId="1231" xr:uid="{5CEDCA8E-CA82-45A7-A593-88AD998E8260}"/>
    <cellStyle name="Normal 9 2 2 3 3 2" xfId="2261" xr:uid="{211B62EC-A821-41D0-A664-074433495CA6}"/>
    <cellStyle name="Normal 9 2 2 3 3 2 2" xfId="4322" xr:uid="{E2F3CF48-859D-4133-AFD8-52081A0BD194}"/>
    <cellStyle name="Normal 9 2 2 3 3 3" xfId="3292" xr:uid="{1AC49457-7181-422B-BBD9-1F161E31F0C9}"/>
    <cellStyle name="Normal 9 2 2 3 4" xfId="1746" xr:uid="{CEB7E239-FE84-422B-AB91-959F41B72E66}"/>
    <cellStyle name="Normal 9 2 2 3 4 2" xfId="3807" xr:uid="{B63D5F7B-DA08-4E89-BF18-D15BA50442E9}"/>
    <cellStyle name="Normal 9 2 2 3 5" xfId="2777" xr:uid="{374D129F-E010-47E5-B69E-8B8C7B3533B2}"/>
    <cellStyle name="Normal 9 2 2 4" xfId="772" xr:uid="{0F26E437-7380-45FA-B46D-6C6E26797496}"/>
    <cellStyle name="Normal 9 2 2 4 2" xfId="1290" xr:uid="{DFA17119-FC7E-4E10-9EA4-09A52FDD6D1C}"/>
    <cellStyle name="Normal 9 2 2 4 2 2" xfId="2320" xr:uid="{A2725056-72EF-495A-975D-515C0E5853A8}"/>
    <cellStyle name="Normal 9 2 2 4 2 2 2" xfId="4381" xr:uid="{8E11012B-2228-498F-93BA-131DDE0F2093}"/>
    <cellStyle name="Normal 9 2 2 4 2 3" xfId="3351" xr:uid="{3AE2FBDF-BD77-4FF5-9B65-E7E3CAF9F23E}"/>
    <cellStyle name="Normal 9 2 2 4 3" xfId="1805" xr:uid="{7DE9099B-1560-42FE-AA30-E31C3B77D1CD}"/>
    <cellStyle name="Normal 9 2 2 4 3 2" xfId="3866" xr:uid="{0EF0E614-7266-40B7-A2FE-B9E5C278210C}"/>
    <cellStyle name="Normal 9 2 2 4 4" xfId="2836" xr:uid="{7D0F0B6F-0D34-42FE-97B9-AA6D5C301258}"/>
    <cellStyle name="Normal 9 2 2 5" xfId="587" xr:uid="{4E871B43-61C3-47CA-8CE7-178386F8F32A}"/>
    <cellStyle name="Normal 9 2 2 5 2" xfId="1114" xr:uid="{93F1D80A-436E-493B-BD60-E29F9C9AF687}"/>
    <cellStyle name="Normal 9 2 2 5 2 2" xfId="2144" xr:uid="{E679E81F-C8CD-4063-9BED-19AF7D7904A8}"/>
    <cellStyle name="Normal 9 2 2 5 2 2 2" xfId="4205" xr:uid="{D14C0374-585D-4F86-97F0-0D6208CAC7C5}"/>
    <cellStyle name="Normal 9 2 2 5 2 3" xfId="3175" xr:uid="{C3B1720A-C0BF-49B1-8E33-079782AB81AE}"/>
    <cellStyle name="Normal 9 2 2 5 3" xfId="1629" xr:uid="{060A2ABA-3AEB-44A7-B0BB-39124039D5A1}"/>
    <cellStyle name="Normal 9 2 2 5 3 2" xfId="3690" xr:uid="{4ABAFBA6-54B4-4C06-8358-AE9BDC0B7934}"/>
    <cellStyle name="Normal 9 2 2 5 4" xfId="2660" xr:uid="{CF1B7136-39F5-4167-9A62-99310735D118}"/>
    <cellStyle name="Normal 9 2 2 6" xfId="1059" xr:uid="{A3086CC1-8E5F-4F2F-AA5D-C0A2CD850E62}"/>
    <cellStyle name="Normal 9 2 2 6 2" xfId="2090" xr:uid="{77C836E1-ADC3-4BCA-ADB1-AF2650B860AB}"/>
    <cellStyle name="Normal 9 2 2 6 2 2" xfId="4151" xr:uid="{36B90F42-5FB1-4584-A1AD-7C8847C41D26}"/>
    <cellStyle name="Normal 9 2 2 6 3" xfId="3121" xr:uid="{406D7F63-9BB3-48D0-8788-910A92797CD3}"/>
    <cellStyle name="Normal 9 2 2 7" xfId="1575" xr:uid="{D93ABCB3-984C-4D93-95A6-99D5D1C71BD2}"/>
    <cellStyle name="Normal 9 2 2 7 2" xfId="3636" xr:uid="{02F90EAA-6CC5-446D-98FF-7606EEF39471}"/>
    <cellStyle name="Normal 9 2 2 8" xfId="2606" xr:uid="{FE13BCE3-8214-47F2-81AA-FFBA8D1F3529}"/>
    <cellStyle name="Normal 9 2 3" xfId="617" xr:uid="{477B5084-475D-49E1-9538-3FC7F58E1E7B}"/>
    <cellStyle name="Normal 9 2 3 2" xfId="802" xr:uid="{E30C35D8-D538-44D3-BCFF-18B88CBC54E7}"/>
    <cellStyle name="Normal 9 2 3 2 2" xfId="1320" xr:uid="{E4D25BA2-BB3F-454C-B71B-506235B944C0}"/>
    <cellStyle name="Normal 9 2 3 2 2 2" xfId="2350" xr:uid="{860B84E3-B08F-4C20-A1F4-ECFB310CE0A1}"/>
    <cellStyle name="Normal 9 2 3 2 2 2 2" xfId="4411" xr:uid="{A28C331C-8316-4AEC-8381-E60EDA01912E}"/>
    <cellStyle name="Normal 9 2 3 2 2 3" xfId="3381" xr:uid="{77ABD653-B5EE-4012-B8DF-F3D68AAAEEAA}"/>
    <cellStyle name="Normal 9 2 3 2 3" xfId="1835" xr:uid="{BC3F5CDF-CF2D-4238-940D-C89927EBEF25}"/>
    <cellStyle name="Normal 9 2 3 2 3 2" xfId="3896" xr:uid="{F576EABF-2498-41F8-BB2F-F0CDA60EADF6}"/>
    <cellStyle name="Normal 9 2 3 2 4" xfId="2866" xr:uid="{5646C391-A340-466E-8DC4-8A379183BE0A}"/>
    <cellStyle name="Normal 9 2 3 3" xfId="1144" xr:uid="{44354ADD-32A5-40A2-9B82-98C8711899F8}"/>
    <cellStyle name="Normal 9 2 3 3 2" xfId="2174" xr:uid="{5EDCEEDD-B81D-4E50-A936-8A48455DDED8}"/>
    <cellStyle name="Normal 9 2 3 3 2 2" xfId="4235" xr:uid="{1BC27194-B5BE-4A71-AAD8-4C62D9610922}"/>
    <cellStyle name="Normal 9 2 3 3 3" xfId="3205" xr:uid="{DE326527-462C-4901-82AE-6EA7A2C4B007}"/>
    <cellStyle name="Normal 9 2 3 4" xfId="1659" xr:uid="{B6A89128-E580-4930-9A86-1888D0193C99}"/>
    <cellStyle name="Normal 9 2 3 4 2" xfId="3720" xr:uid="{DAEB1063-9810-4CD7-89EA-DB96FF4AC4FC}"/>
    <cellStyle name="Normal 9 2 3 5" xfId="2690" xr:uid="{EDBA230D-4B33-4B24-9425-0BF4EA202505}"/>
    <cellStyle name="Normal 9 2 4" xfId="675" xr:uid="{9A115544-1D0E-44CC-BB54-EEDFFB1E5041}"/>
    <cellStyle name="Normal 9 2 4 2" xfId="860" xr:uid="{D44494E0-8B4D-43E8-B573-AAB479E5C479}"/>
    <cellStyle name="Normal 9 2 4 2 2" xfId="1378" xr:uid="{21C2B1DF-BB12-416B-9C63-7268835DD186}"/>
    <cellStyle name="Normal 9 2 4 2 2 2" xfId="2408" xr:uid="{8A333FD8-DDA5-4A9E-9AEA-95B452CBBB12}"/>
    <cellStyle name="Normal 9 2 4 2 2 2 2" xfId="4469" xr:uid="{4FFBC9C6-88B0-44A1-B302-70C856F7CC5E}"/>
    <cellStyle name="Normal 9 2 4 2 2 3" xfId="3439" xr:uid="{F9FF7A01-5782-4826-A53B-EDBC62DBAD80}"/>
    <cellStyle name="Normal 9 2 4 2 3" xfId="1893" xr:uid="{17EFA260-2C2D-4951-9A3B-CA8069562EF7}"/>
    <cellStyle name="Normal 9 2 4 2 3 2" xfId="3954" xr:uid="{213E74C2-84E2-4452-9EC9-E50EA98683E0}"/>
    <cellStyle name="Normal 9 2 4 2 4" xfId="2924" xr:uid="{CFCC5131-8F12-4BDD-A0A1-BA030F426856}"/>
    <cellStyle name="Normal 9 2 4 3" xfId="1202" xr:uid="{4756DA9C-31E3-417A-9167-B21BE2726A94}"/>
    <cellStyle name="Normal 9 2 4 3 2" xfId="2232" xr:uid="{186D2165-00B2-4E57-9C3C-D4D566CCDC74}"/>
    <cellStyle name="Normal 9 2 4 3 2 2" xfId="4293" xr:uid="{41B06ACF-1D82-48CD-BEDD-46BE4DC43720}"/>
    <cellStyle name="Normal 9 2 4 3 3" xfId="3263" xr:uid="{997321F9-A2C5-4C3D-B6C2-BF3F5EF63751}"/>
    <cellStyle name="Normal 9 2 4 4" xfId="1717" xr:uid="{0A3AFBF6-D0DB-4A71-9CE2-E34E03B3A9AF}"/>
    <cellStyle name="Normal 9 2 4 4 2" xfId="3778" xr:uid="{CA6DFB2E-3C8A-4C8F-B065-FAD01B97C276}"/>
    <cellStyle name="Normal 9 2 4 5" xfId="2748" xr:uid="{E5F1C22F-16DA-4FF2-91EE-581FB787718D}"/>
    <cellStyle name="Normal 9 2 5" xfId="743" xr:uid="{A80B8D24-F6FE-451F-ADA8-5E309DA90680}"/>
    <cellStyle name="Normal 9 2 5 2" xfId="1261" xr:uid="{8DFDC86F-BDDF-45A5-A2A7-EDCCB6E40B84}"/>
    <cellStyle name="Normal 9 2 5 2 2" xfId="2291" xr:uid="{674130CA-BCE2-4A44-B23D-B4E59CE46C80}"/>
    <cellStyle name="Normal 9 2 5 2 2 2" xfId="4352" xr:uid="{567C78A5-EE67-4181-8166-728338989CD5}"/>
    <cellStyle name="Normal 9 2 5 2 3" xfId="3322" xr:uid="{E8F793C1-2C82-4008-9AAE-15909501BB55}"/>
    <cellStyle name="Normal 9 2 5 3" xfId="1776" xr:uid="{12FFFCDD-F328-4C1A-824A-80EB9D45B109}"/>
    <cellStyle name="Normal 9 2 5 3 2" xfId="3837" xr:uid="{A0DE58D4-DC9A-4857-91FF-18848CA8C4AB}"/>
    <cellStyle name="Normal 9 2 5 4" xfId="2807" xr:uid="{77688F2B-3EB9-43F7-83B8-D1B3F59010DE}"/>
    <cellStyle name="Normal 9 2 6" xfId="554" xr:uid="{81F7348B-6558-4D05-92AE-A59EEB2E0AC5}"/>
    <cellStyle name="Normal 9 2 6 2" xfId="1085" xr:uid="{4DA98C1C-26B7-4ADD-944D-E9A8D2E5902A}"/>
    <cellStyle name="Normal 9 2 6 2 2" xfId="2115" xr:uid="{60FD91B0-497C-4445-9737-E5BDEEA7BAD6}"/>
    <cellStyle name="Normal 9 2 6 2 2 2" xfId="4176" xr:uid="{5F095DEB-A13A-490A-AA5E-E7309C93F09B}"/>
    <cellStyle name="Normal 9 2 6 2 3" xfId="3146" xr:uid="{0AE5B113-13E2-4C60-AC73-7E22BDBA363B}"/>
    <cellStyle name="Normal 9 2 6 3" xfId="1600" xr:uid="{F6015E22-F303-4230-B45B-F9F2BD90B940}"/>
    <cellStyle name="Normal 9 2 6 3 2" xfId="3661" xr:uid="{B3FCA07E-7226-4C87-B2D6-F4C3659F8731}"/>
    <cellStyle name="Normal 9 2 6 4" xfId="2631" xr:uid="{EC488F98-0856-4582-8A4D-42395A6E0C65}"/>
    <cellStyle name="Normal 9 2 7" xfId="961" xr:uid="{7C005B37-2185-4644-9A82-0F2684079156}"/>
    <cellStyle name="Normal 9 2 7 2" xfId="1992" xr:uid="{7B4E5814-B5B5-49A1-808E-89017C476AEC}"/>
    <cellStyle name="Normal 9 2 7 2 2" xfId="4053" xr:uid="{18DF797D-9434-47C5-BFBB-0853BD4EE901}"/>
    <cellStyle name="Normal 9 2 7 3" xfId="3023" xr:uid="{AD4E71B3-C48B-422B-BFCF-E7F10AF89AFF}"/>
    <cellStyle name="Normal 9 2 8" xfId="1477" xr:uid="{50342BD7-E781-4CC2-9947-82950A2C89B5}"/>
    <cellStyle name="Normal 9 2 8 2" xfId="3538" xr:uid="{B5F8458B-D8F1-4DEC-9267-798D1F7D3795}"/>
    <cellStyle name="Normal 9 2 9" xfId="2508" xr:uid="{DD77D003-0DAF-4F46-862E-D3EC45FFE4AB}"/>
    <cellStyle name="Normal 9 3" xfId="480" xr:uid="{00000000-0005-0000-0000-000092010000}"/>
    <cellStyle name="Normal 9 3 2" xfId="630" xr:uid="{194642A8-28E0-4A4D-899A-FFB5B00F3993}"/>
    <cellStyle name="Normal 9 3 2 2" xfId="815" xr:uid="{40CE6969-12A4-4DE0-8068-BD70258B09BD}"/>
    <cellStyle name="Normal 9 3 2 2 2" xfId="1333" xr:uid="{087FEA9E-53B3-4312-BBE3-98540F0681C3}"/>
    <cellStyle name="Normal 9 3 2 2 2 2" xfId="2363" xr:uid="{A4C315CF-E122-41E1-A788-C574ACD32616}"/>
    <cellStyle name="Normal 9 3 2 2 2 2 2" xfId="4424" xr:uid="{8DFC8B4E-7E12-4BAA-A717-100AA87411D3}"/>
    <cellStyle name="Normal 9 3 2 2 2 3" xfId="3394" xr:uid="{31A5BD19-1D81-4B6B-9AED-870A8249C61A}"/>
    <cellStyle name="Normal 9 3 2 2 3" xfId="1848" xr:uid="{B5DCF27E-0AED-4D5D-B77A-A2DEE94DE42C}"/>
    <cellStyle name="Normal 9 3 2 2 3 2" xfId="3909" xr:uid="{D856E372-B3A1-40E9-9F9F-C5AC64CB0FBB}"/>
    <cellStyle name="Normal 9 3 2 2 4" xfId="2879" xr:uid="{9BBFDA70-205C-48DE-A4CB-7F1B2877AD97}"/>
    <cellStyle name="Normal 9 3 2 3" xfId="1157" xr:uid="{DF7BF03A-A6BB-4B73-BD74-C7E13C707501}"/>
    <cellStyle name="Normal 9 3 2 3 2" xfId="2187" xr:uid="{8EDF22E8-B8D8-4CD2-979D-0C3D837AD897}"/>
    <cellStyle name="Normal 9 3 2 3 2 2" xfId="4248" xr:uid="{636647F0-BB88-4731-9633-B28FA453E26C}"/>
    <cellStyle name="Normal 9 3 2 3 3" xfId="3218" xr:uid="{6FBE12BD-CBEF-4160-BF15-7586221CF495}"/>
    <cellStyle name="Normal 9 3 2 4" xfId="1672" xr:uid="{C82A1CA5-8A94-4F81-89F3-48619B662B75}"/>
    <cellStyle name="Normal 9 3 2 4 2" xfId="3733" xr:uid="{F8DC09A5-F47F-44FD-9426-D1F008C8C668}"/>
    <cellStyle name="Normal 9 3 2 5" xfId="2703" xr:uid="{CD4A6960-9FDD-4C77-9B0F-B478F6BD5D95}"/>
    <cellStyle name="Normal 9 3 3" xfId="699" xr:uid="{AA47C5CC-CC37-45FC-9049-7373AC205B4A}"/>
    <cellStyle name="Normal 9 3 3 2" xfId="879" xr:uid="{052ACA3B-C88D-4905-96F0-11F869B5DEB5}"/>
    <cellStyle name="Normal 9 3 3 2 2" xfId="1396" xr:uid="{5BA90234-36E9-4BB1-875F-724AA675E62D}"/>
    <cellStyle name="Normal 9 3 3 2 2 2" xfId="2426" xr:uid="{A8D68C1C-E29D-4992-81C5-101357620ADC}"/>
    <cellStyle name="Normal 9 3 3 2 2 2 2" xfId="4487" xr:uid="{12D1C5D8-95D3-49DA-B69A-F9043C3ADD1F}"/>
    <cellStyle name="Normal 9 3 3 2 2 3" xfId="3457" xr:uid="{B898E705-9FB4-4571-A090-B0CC384EBCE1}"/>
    <cellStyle name="Normal 9 3 3 2 3" xfId="1911" xr:uid="{DF80512A-D99A-4DAF-B097-76877A5F307B}"/>
    <cellStyle name="Normal 9 3 3 2 3 2" xfId="3972" xr:uid="{8B905AE0-34CD-4151-83EE-7F36B71798C2}"/>
    <cellStyle name="Normal 9 3 3 2 4" xfId="2942" xr:uid="{73F61CB8-D656-4AAD-BA1A-A5FAD296D195}"/>
    <cellStyle name="Normal 9 3 3 3" xfId="1220" xr:uid="{A5DA0EE2-9E48-44CB-B6FC-13EC0CF0D83A}"/>
    <cellStyle name="Normal 9 3 3 3 2" xfId="2250" xr:uid="{6D3904E7-F74C-4714-9D99-9FA6987BEC8F}"/>
    <cellStyle name="Normal 9 3 3 3 2 2" xfId="4311" xr:uid="{026FCAAF-EF39-4408-B29A-23E947C50514}"/>
    <cellStyle name="Normal 9 3 3 3 3" xfId="3281" xr:uid="{0203EF9F-DD98-4A0C-BBEE-D1F4531A165D}"/>
    <cellStyle name="Normal 9 3 3 4" xfId="1735" xr:uid="{BBF850F6-D308-45DF-AC03-6ADA2F7F3963}"/>
    <cellStyle name="Normal 9 3 3 4 2" xfId="3796" xr:uid="{3D805C59-1BD6-4CA9-B5C3-BA43ACEAC554}"/>
    <cellStyle name="Normal 9 3 3 5" xfId="2766" xr:uid="{020A4594-6E1C-4FAA-849C-BA156C46EAEC}"/>
    <cellStyle name="Normal 9 3 4" xfId="756" xr:uid="{9057786B-803E-4B8A-ACBD-419D4A936276}"/>
    <cellStyle name="Normal 9 3 4 2" xfId="1274" xr:uid="{A3A7188D-857F-46A6-9DEE-205C5833C97A}"/>
    <cellStyle name="Normal 9 3 4 2 2" xfId="2304" xr:uid="{52A05F6F-5B86-4900-A2F7-63AB2E78DF7B}"/>
    <cellStyle name="Normal 9 3 4 2 2 2" xfId="4365" xr:uid="{619B3460-051E-4F9B-88E5-6DC6CBC50EF0}"/>
    <cellStyle name="Normal 9 3 4 2 3" xfId="3335" xr:uid="{01D1BDAE-2427-4ACB-9EB2-07FC9E47A903}"/>
    <cellStyle name="Normal 9 3 4 3" xfId="1789" xr:uid="{A9CBA594-8769-4697-A17E-A54C0D4DE6B9}"/>
    <cellStyle name="Normal 9 3 4 3 2" xfId="3850" xr:uid="{B831B37D-EB07-4DB9-97D3-C06AB8A10FCB}"/>
    <cellStyle name="Normal 9 3 4 4" xfId="2820" xr:uid="{843F6F44-90BC-468B-9943-82CC80CE0325}"/>
    <cellStyle name="Normal 9 3 5" xfId="571" xr:uid="{8187474A-086C-47BC-822B-403858792E4B}"/>
    <cellStyle name="Normal 9 3 5 2" xfId="1098" xr:uid="{2CAA2C71-A79A-4268-AFAE-4FB12253A583}"/>
    <cellStyle name="Normal 9 3 5 2 2" xfId="2128" xr:uid="{6119B631-2342-4ED2-89AD-C637DF738424}"/>
    <cellStyle name="Normal 9 3 5 2 2 2" xfId="4189" xr:uid="{ED8852EC-FECC-45C0-B708-7FFC1D082782}"/>
    <cellStyle name="Normal 9 3 5 2 3" xfId="3159" xr:uid="{FE128CEB-F2FB-479E-AD66-5D25B10CD2B4}"/>
    <cellStyle name="Normal 9 3 5 3" xfId="1613" xr:uid="{1E5DEE31-FF28-4550-ACEE-5D6A66452FFC}"/>
    <cellStyle name="Normal 9 3 5 3 2" xfId="3674" xr:uid="{634E5368-D164-4730-8816-D15A7C61AD45}"/>
    <cellStyle name="Normal 9 3 5 4" xfId="2644" xr:uid="{A2973238-A138-4E10-9E4F-50BE3D74069F}"/>
    <cellStyle name="Normal 9 3 6" xfId="1028" xr:uid="{012CF7DA-497A-4568-8F9F-54030D963EBD}"/>
    <cellStyle name="Normal 9 3 6 2" xfId="2059" xr:uid="{9504CCCA-C3E0-41B6-8781-0C671A34EF09}"/>
    <cellStyle name="Normal 9 3 6 2 2" xfId="4120" xr:uid="{16F09AB7-493F-4D13-8618-C535480F09F8}"/>
    <cellStyle name="Normal 9 3 6 3" xfId="3090" xr:uid="{113E776B-996D-42B8-A83C-92DBEF58ABD2}"/>
    <cellStyle name="Normal 9 3 7" xfId="1544" xr:uid="{ACA32D9E-FC95-4005-B76A-35D1F5F123F0}"/>
    <cellStyle name="Normal 9 3 7 2" xfId="3605" xr:uid="{9D47CA3A-82B1-40C1-B4FD-E8E585B23C54}"/>
    <cellStyle name="Normal 9 3 8" xfId="2575" xr:uid="{02D8EADC-0553-43D2-AA5B-196198FC2D3C}"/>
    <cellStyle name="Normal 9 4" xfId="601" xr:uid="{533C71A3-6A05-421E-958F-77E47A141285}"/>
    <cellStyle name="Normal 9 4 2" xfId="786" xr:uid="{CDF348E5-043C-4840-AA3F-A84247497729}"/>
    <cellStyle name="Normal 9 4 2 2" xfId="1304" xr:uid="{8D1316AD-3336-496F-BE2D-6DDEDD22BA3D}"/>
    <cellStyle name="Normal 9 4 2 2 2" xfId="2334" xr:uid="{D06B7022-ADE1-4F76-B966-289EAA670B96}"/>
    <cellStyle name="Normal 9 4 2 2 2 2" xfId="4395" xr:uid="{074C17FF-0559-4756-AC9A-FD97EE6F62C0}"/>
    <cellStyle name="Normal 9 4 2 2 3" xfId="3365" xr:uid="{47EBABFC-C638-49FB-BC79-522C0596118B}"/>
    <cellStyle name="Normal 9 4 2 3" xfId="1819" xr:uid="{909D9538-1A92-4541-84BD-B8F2C7026840}"/>
    <cellStyle name="Normal 9 4 2 3 2" xfId="3880" xr:uid="{6229852A-AA59-45EC-BE4F-AD4E1F1FD2C3}"/>
    <cellStyle name="Normal 9 4 2 4" xfId="2850" xr:uid="{0068CA18-AF4A-485D-88C1-9E3449DF7CD0}"/>
    <cellStyle name="Normal 9 4 3" xfId="1128" xr:uid="{40A75BFE-95FD-4B09-8BFE-A374D55FD47D}"/>
    <cellStyle name="Normal 9 4 3 2" xfId="2158" xr:uid="{F84E2B1E-8C45-41AC-BD69-26130203A603}"/>
    <cellStyle name="Normal 9 4 3 2 2" xfId="4219" xr:uid="{3A5C3BD7-DBD9-4F98-88F6-90EB2DFB0A70}"/>
    <cellStyle name="Normal 9 4 3 3" xfId="3189" xr:uid="{C3711524-B6F0-419B-A094-E4FCAB36213C}"/>
    <cellStyle name="Normal 9 4 4" xfId="1643" xr:uid="{6FFBDE29-9919-4423-A25F-4CC5144639F1}"/>
    <cellStyle name="Normal 9 4 4 2" xfId="3704" xr:uid="{B92EB859-BC1B-4608-AAF9-F1B10D74B67A}"/>
    <cellStyle name="Normal 9 4 5" xfId="2674" xr:uid="{AF205CFB-11C5-46DF-9C20-74187F507072}"/>
    <cellStyle name="Normal 9 5" xfId="659" xr:uid="{265F7BAB-2212-411A-B723-A022ADD02983}"/>
    <cellStyle name="Normal 9 5 2" xfId="844" xr:uid="{0CBB3D9E-6FC2-4A63-A456-E9469EA88161}"/>
    <cellStyle name="Normal 9 5 2 2" xfId="1362" xr:uid="{9BAB9ADE-7E9C-4921-B50D-40424F17E415}"/>
    <cellStyle name="Normal 9 5 2 2 2" xfId="2392" xr:uid="{1EEADA6B-99C5-46A0-A506-CC35E8685C7B}"/>
    <cellStyle name="Normal 9 5 2 2 2 2" xfId="4453" xr:uid="{15EC000E-0007-42A3-B5F2-D18D3FBEE305}"/>
    <cellStyle name="Normal 9 5 2 2 3" xfId="3423" xr:uid="{20366B13-E6BB-4BF2-852A-80B40D3430BF}"/>
    <cellStyle name="Normal 9 5 2 3" xfId="1877" xr:uid="{1EFD5461-9445-4094-9ECB-752B703EB9B1}"/>
    <cellStyle name="Normal 9 5 2 3 2" xfId="3938" xr:uid="{BFD31B90-DCF5-432D-A9B4-C704E6705088}"/>
    <cellStyle name="Normal 9 5 2 4" xfId="2908" xr:uid="{BD56D5B4-AB20-48A9-8CC8-4F032DCEBE8B}"/>
    <cellStyle name="Normal 9 5 3" xfId="1186" xr:uid="{73A18DE1-23C5-4DBA-940B-2E748570E248}"/>
    <cellStyle name="Normal 9 5 3 2" xfId="2216" xr:uid="{321C91F5-157F-4011-BC29-8C5308D5BDFB}"/>
    <cellStyle name="Normal 9 5 3 2 2" xfId="4277" xr:uid="{B1CE095F-3A2B-4F80-B2C4-FFD1D08F2789}"/>
    <cellStyle name="Normal 9 5 3 3" xfId="3247" xr:uid="{B3147FE9-26FB-4741-B1EA-DB69ED737827}"/>
    <cellStyle name="Normal 9 5 4" xfId="1701" xr:uid="{80388DD1-4916-4B77-9AA0-5F1DE08DBE38}"/>
    <cellStyle name="Normal 9 5 4 2" xfId="3762" xr:uid="{BAD0932A-E49F-441A-BB7F-9279488363E0}"/>
    <cellStyle name="Normal 9 5 5" xfId="2732" xr:uid="{16AF6CF5-8FD9-432C-853E-31E599BA88B0}"/>
    <cellStyle name="Normal 9 6" xfId="727" xr:uid="{D02AF578-198F-4BE9-90BC-7EE91B4BBBC7}"/>
    <cellStyle name="Normal 9 6 2" xfId="1245" xr:uid="{95662787-C62E-43FA-92BE-1A6716A86E7C}"/>
    <cellStyle name="Normal 9 6 2 2" xfId="2275" xr:uid="{518A74FE-2F15-4015-BFE2-C244430E2E1B}"/>
    <cellStyle name="Normal 9 6 2 2 2" xfId="4336" xr:uid="{53CC9D83-8D2A-4015-A3F6-8935C5264C75}"/>
    <cellStyle name="Normal 9 6 2 3" xfId="3306" xr:uid="{5A7C4644-3668-4C09-B0EC-FA53E4CB1C08}"/>
    <cellStyle name="Normal 9 6 3" xfId="1760" xr:uid="{42185441-7ABA-45E2-9030-79148D58F43C}"/>
    <cellStyle name="Normal 9 6 3 2" xfId="3821" xr:uid="{B390B4D3-FB70-42AE-87D2-6CF39A7BC2BB}"/>
    <cellStyle name="Normal 9 6 4" xfId="2791" xr:uid="{0C68663B-631B-452A-8999-9A60398982A3}"/>
    <cellStyle name="Normal 9 7" xfId="534" xr:uid="{48461459-9124-40CF-BEDA-D857A146EB37}"/>
    <cellStyle name="Normal 9 7 2" xfId="1069" xr:uid="{1E3F3CE9-05FD-4F2E-84F7-EAC5A774213A}"/>
    <cellStyle name="Normal 9 7 2 2" xfId="2099" xr:uid="{C32145FD-2A10-4CD0-BF22-B4EC15A33A7E}"/>
    <cellStyle name="Normal 9 7 2 2 2" xfId="4160" xr:uid="{A99582E4-D245-4BB0-BCAD-504497070ED1}"/>
    <cellStyle name="Normal 9 7 2 3" xfId="3130" xr:uid="{B5FAEFBF-AF0C-4DAE-832C-C62CB326D206}"/>
    <cellStyle name="Normal 9 7 3" xfId="1584" xr:uid="{840EFE95-A956-4C8F-A295-7E2CD6D8372F}"/>
    <cellStyle name="Normal 9 7 3 2" xfId="3645" xr:uid="{0186C632-1164-4DA2-91A6-B9769795B117}"/>
    <cellStyle name="Normal 9 7 4" xfId="2615" xr:uid="{DFBCA34E-2873-4834-8F6E-AD680C416FED}"/>
    <cellStyle name="Normal 9 8" xfId="930" xr:uid="{0240D073-4611-4DE2-983F-9143D222A832}"/>
    <cellStyle name="Normal 9 8 2" xfId="1961" xr:uid="{692CC039-2C6A-48C9-BC00-0516E2FDFD6D}"/>
    <cellStyle name="Normal 9 8 2 2" xfId="4022" xr:uid="{3CF33F6A-ECC3-4335-BDFA-40360E8D18AA}"/>
    <cellStyle name="Normal 9 8 3" xfId="2992" xr:uid="{1B01DEF9-886D-4F18-A817-13E14DC543E8}"/>
    <cellStyle name="Normal 9 9" xfId="1446" xr:uid="{40AF5766-018F-4413-9219-F3651169D8C8}"/>
    <cellStyle name="Normal 9 9 2" xfId="3507" xr:uid="{F545DC13-8DFA-41CD-88D7-2466A276C1CA}"/>
    <cellStyle name="Normal_Hoja1" xfId="176" xr:uid="{00000000-0005-0000-0000-000093010000}"/>
    <cellStyle name="Normal_prestmos dispon x acreedor" xfId="177" xr:uid="{00000000-0005-0000-0000-000094010000}"/>
    <cellStyle name="Notas" xfId="178" builtinId="10" customBuiltin="1"/>
    <cellStyle name="Notas 2" xfId="179" xr:uid="{00000000-0005-0000-0000-000096010000}"/>
    <cellStyle name="Notas 2 2" xfId="354" xr:uid="{00000000-0005-0000-0000-000097010000}"/>
    <cellStyle name="Notas 3" xfId="180" xr:uid="{00000000-0005-0000-0000-000098010000}"/>
    <cellStyle name="Notas 3 2" xfId="355" xr:uid="{00000000-0005-0000-0000-000099010000}"/>
    <cellStyle name="Notas 4" xfId="181" xr:uid="{00000000-0005-0000-0000-00009A010000}"/>
    <cellStyle name="Notas 4 2" xfId="356" xr:uid="{00000000-0005-0000-0000-00009B010000}"/>
    <cellStyle name="Notas 5" xfId="182" xr:uid="{00000000-0005-0000-0000-00009C010000}"/>
    <cellStyle name="Notas 5 2" xfId="357" xr:uid="{00000000-0005-0000-0000-00009D010000}"/>
    <cellStyle name="Notas 6" xfId="263" xr:uid="{00000000-0005-0000-0000-00009E010000}"/>
    <cellStyle name="Notas 6 2" xfId="273" xr:uid="{00000000-0005-0000-0000-00009F010000}"/>
    <cellStyle name="Notas 6 2 2" xfId="368" xr:uid="{00000000-0005-0000-0000-0000A0010000}"/>
    <cellStyle name="Notas 6 3" xfId="366" xr:uid="{00000000-0005-0000-0000-0000A1010000}"/>
    <cellStyle name="Note" xfId="183" xr:uid="{00000000-0005-0000-0000-0000A2010000}"/>
    <cellStyle name="Note 2" xfId="184" xr:uid="{00000000-0005-0000-0000-0000A3010000}"/>
    <cellStyle name="Note 2 2" xfId="358" xr:uid="{00000000-0005-0000-0000-0000A4010000}"/>
    <cellStyle name="Output" xfId="185" xr:uid="{00000000-0005-0000-0000-0000A5010000}"/>
    <cellStyle name="Percent 2" xfId="530" xr:uid="{9A74497B-0B77-426C-B2C9-D43BF6E6D420}"/>
    <cellStyle name="Piloto de Datos Campo" xfId="531" xr:uid="{60148299-8307-4CBB-9DA7-2D3F596C4843}"/>
    <cellStyle name="Porcentaje" xfId="186" builtinId="5"/>
    <cellStyle name="Porcentaje 2" xfId="343" xr:uid="{00000000-0005-0000-0000-0000A7010000}"/>
    <cellStyle name="Porcentaje 2 2" xfId="545" xr:uid="{616C1951-3526-4008-B92F-9E617B8B750B}"/>
    <cellStyle name="Porcentaje 2 2 2" xfId="578" xr:uid="{14676DF4-DFB4-414D-9F32-763F4CDD1716}"/>
    <cellStyle name="Porcentaje 2 2 2 2" xfId="637" xr:uid="{B986A408-E856-4C05-A9CE-77AFA16F2490}"/>
    <cellStyle name="Porcentaje 2 2 2 2 2" xfId="822" xr:uid="{3AE73ED1-6E8F-46D7-9936-CD0D57F81A84}"/>
    <cellStyle name="Porcentaje 2 2 2 2 2 2" xfId="1340" xr:uid="{8C914D33-CC59-4D89-91A5-C14DFE525899}"/>
    <cellStyle name="Porcentaje 2 2 2 2 2 2 2" xfId="2370" xr:uid="{047A2AD1-E7B1-4700-B8FE-B31D0A43C82C}"/>
    <cellStyle name="Porcentaje 2 2 2 2 2 2 2 2" xfId="4431" xr:uid="{84B08086-7A3D-469E-84B8-B452921E9368}"/>
    <cellStyle name="Porcentaje 2 2 2 2 2 2 3" xfId="3401" xr:uid="{A616F611-B99D-4DB8-B2CB-5F8F74EE2790}"/>
    <cellStyle name="Porcentaje 2 2 2 2 2 3" xfId="1855" xr:uid="{61047EAD-BCF1-43C7-964E-FB7A708F1847}"/>
    <cellStyle name="Porcentaje 2 2 2 2 2 3 2" xfId="3916" xr:uid="{8F80F385-071F-461F-A723-ED06A760C0F7}"/>
    <cellStyle name="Porcentaje 2 2 2 2 2 4" xfId="2886" xr:uid="{0EFCA93E-65F7-4E40-8E3E-A2D05ED71F9F}"/>
    <cellStyle name="Porcentaje 2 2 2 2 3" xfId="1164" xr:uid="{8C9BC827-6A14-4506-88AF-5FAE8C890496}"/>
    <cellStyle name="Porcentaje 2 2 2 2 3 2" xfId="2194" xr:uid="{AE18A008-4781-4A67-820D-02D4B2F63C35}"/>
    <cellStyle name="Porcentaje 2 2 2 2 3 2 2" xfId="4255" xr:uid="{C2905994-B790-44ED-844E-941BC1C23FD4}"/>
    <cellStyle name="Porcentaje 2 2 2 2 3 3" xfId="3225" xr:uid="{D8F977CF-476A-423C-BA64-A61FBBE834D0}"/>
    <cellStyle name="Porcentaje 2 2 2 2 4" xfId="1679" xr:uid="{7BD5C32E-52E6-4B69-B817-B16E90A3B3D9}"/>
    <cellStyle name="Porcentaje 2 2 2 2 4 2" xfId="3740" xr:uid="{70358E26-2FCF-4AFA-914C-37713C617FED}"/>
    <cellStyle name="Porcentaje 2 2 2 2 5" xfId="2710" xr:uid="{CCA5A165-BC95-4774-BCA7-2A369A4A1DC1}"/>
    <cellStyle name="Porcentaje 2 2 2 3" xfId="705" xr:uid="{9BD3A2DF-55D3-4B2E-97E0-B763A82A7292}"/>
    <cellStyle name="Porcentaje 2 2 2 3 2" xfId="885" xr:uid="{40703168-12FC-4EC8-9C4F-392C9D46A367}"/>
    <cellStyle name="Porcentaje 2 2 2 3 2 2" xfId="1402" xr:uid="{30E7F802-D02A-47A3-8C7C-0520754DEEE3}"/>
    <cellStyle name="Porcentaje 2 2 2 3 2 2 2" xfId="2432" xr:uid="{50DC16EC-7E77-488D-8667-645A0523F8B0}"/>
    <cellStyle name="Porcentaje 2 2 2 3 2 2 2 2" xfId="4493" xr:uid="{2407981E-D4A7-4332-A168-C44DDBCB52DC}"/>
    <cellStyle name="Porcentaje 2 2 2 3 2 2 3" xfId="3463" xr:uid="{439BA011-5911-457F-852D-E2127FAEA310}"/>
    <cellStyle name="Porcentaje 2 2 2 3 2 3" xfId="1917" xr:uid="{E3CEFA44-2FAE-4648-86C6-78C788CEABD0}"/>
    <cellStyle name="Porcentaje 2 2 2 3 2 3 2" xfId="3978" xr:uid="{87163486-A7A6-4262-BB2B-B6ADE59C37ED}"/>
    <cellStyle name="Porcentaje 2 2 2 3 2 4" xfId="2948" xr:uid="{5F23F54B-6DC9-4E7F-9731-C9EA4E70B6AC}"/>
    <cellStyle name="Porcentaje 2 2 2 3 3" xfId="1226" xr:uid="{2BE34363-3642-46CE-98E6-28F7B84580D9}"/>
    <cellStyle name="Porcentaje 2 2 2 3 3 2" xfId="2256" xr:uid="{94233925-AA5D-41A7-8BCF-B8014F7B2508}"/>
    <cellStyle name="Porcentaje 2 2 2 3 3 2 2" xfId="4317" xr:uid="{B78AA54D-E6FB-4972-995B-7A7CE9393C7C}"/>
    <cellStyle name="Porcentaje 2 2 2 3 3 3" xfId="3287" xr:uid="{9927219A-FB7C-47CE-A49D-3182873045A1}"/>
    <cellStyle name="Porcentaje 2 2 2 3 4" xfId="1741" xr:uid="{AE81557F-533C-4775-BEB4-74BC2E5FE34B}"/>
    <cellStyle name="Porcentaje 2 2 2 3 4 2" xfId="3802" xr:uid="{6F993673-AD9B-4D02-9912-4216CC6C7F15}"/>
    <cellStyle name="Porcentaje 2 2 2 3 5" xfId="2772" xr:uid="{50E51C34-1CB6-42C8-BBCF-FDAA14F31540}"/>
    <cellStyle name="Porcentaje 2 2 2 4" xfId="763" xr:uid="{CD198DCA-5CA3-40EA-97F6-8B2EA4151AD6}"/>
    <cellStyle name="Porcentaje 2 2 2 4 2" xfId="1281" xr:uid="{AE043666-B151-4B43-9D68-ABFE7167DB3C}"/>
    <cellStyle name="Porcentaje 2 2 2 4 2 2" xfId="2311" xr:uid="{05E926CF-6AB7-49A7-A410-A0DF50496AF2}"/>
    <cellStyle name="Porcentaje 2 2 2 4 2 2 2" xfId="4372" xr:uid="{C991A837-03D3-4D64-BED8-3DCED579BEAF}"/>
    <cellStyle name="Porcentaje 2 2 2 4 2 3" xfId="3342" xr:uid="{3F11F8A0-B1C6-474E-A642-E7339497208C}"/>
    <cellStyle name="Porcentaje 2 2 2 4 3" xfId="1796" xr:uid="{EC74D603-67EB-431D-BAB2-405E9CB6EC55}"/>
    <cellStyle name="Porcentaje 2 2 2 4 3 2" xfId="3857" xr:uid="{9B12880A-81B0-4E57-AADC-B78B073045C0}"/>
    <cellStyle name="Porcentaje 2 2 2 4 4" xfId="2827" xr:uid="{D7F0D530-78EF-4CE2-AA1A-62691E97D4EA}"/>
    <cellStyle name="Porcentaje 2 2 2 5" xfId="1105" xr:uid="{0122EB6F-33F7-4DC0-B70F-4768278CD047}"/>
    <cellStyle name="Porcentaje 2 2 2 5 2" xfId="2135" xr:uid="{DEFAD2AC-5608-4259-A60F-9749A0755D39}"/>
    <cellStyle name="Porcentaje 2 2 2 5 2 2" xfId="4196" xr:uid="{BB74F59B-60A4-4B4B-A260-7F984C4A4EBA}"/>
    <cellStyle name="Porcentaje 2 2 2 5 3" xfId="3166" xr:uid="{CC745109-2DB3-477F-ACEA-189F1856F87C}"/>
    <cellStyle name="Porcentaje 2 2 2 6" xfId="1620" xr:uid="{C318AAF1-5B55-4097-8931-D6A23C6B9920}"/>
    <cellStyle name="Porcentaje 2 2 2 6 2" xfId="3681" xr:uid="{C25ABDB4-7BD9-4B55-AFF3-F52703B5466B}"/>
    <cellStyle name="Porcentaje 2 2 2 7" xfId="2651" xr:uid="{A9B50C95-7088-4622-943B-FDF16E23974B}"/>
    <cellStyle name="Porcentaje 2 2 3" xfId="608" xr:uid="{1E5E51C8-31C7-462F-9200-98CB0FF75820}"/>
    <cellStyle name="Porcentaje 2 2 3 2" xfId="793" xr:uid="{5F6C7605-04F8-411E-8982-B65525F5F591}"/>
    <cellStyle name="Porcentaje 2 2 3 2 2" xfId="1311" xr:uid="{6EB7FAD4-7770-4193-A578-B0D3BB11E6A4}"/>
    <cellStyle name="Porcentaje 2 2 3 2 2 2" xfId="2341" xr:uid="{4393EB6B-9B0F-4A58-BED1-D59EE5A9012E}"/>
    <cellStyle name="Porcentaje 2 2 3 2 2 2 2" xfId="4402" xr:uid="{96417311-B84F-411A-96FF-C90D4EAE8133}"/>
    <cellStyle name="Porcentaje 2 2 3 2 2 3" xfId="3372" xr:uid="{9977F290-7B8D-4FBB-9499-C35530297082}"/>
    <cellStyle name="Porcentaje 2 2 3 2 3" xfId="1826" xr:uid="{B62F5B90-8CBB-456F-A7D5-AD7BD18CEAF3}"/>
    <cellStyle name="Porcentaje 2 2 3 2 3 2" xfId="3887" xr:uid="{6D548EE0-D308-4A23-9672-EA2D6072CDAC}"/>
    <cellStyle name="Porcentaje 2 2 3 2 4" xfId="2857" xr:uid="{A81A0E05-D706-45CE-8ACC-3C55315513B3}"/>
    <cellStyle name="Porcentaje 2 2 3 3" xfId="1135" xr:uid="{78E3D99E-EEFD-4D43-9F35-B56E8E0B6BED}"/>
    <cellStyle name="Porcentaje 2 2 3 3 2" xfId="2165" xr:uid="{D3282EFF-0D7E-4EC8-BEEC-7069D25F700D}"/>
    <cellStyle name="Porcentaje 2 2 3 3 2 2" xfId="4226" xr:uid="{19484DF0-DFA2-44E4-8091-ABC7CF1A9817}"/>
    <cellStyle name="Porcentaje 2 2 3 3 3" xfId="3196" xr:uid="{76A42FE0-EA83-4E80-914C-E4C94C0BD5C7}"/>
    <cellStyle name="Porcentaje 2 2 3 4" xfId="1650" xr:uid="{BCD2CF8D-4EF6-41F8-A000-F8CDAC3F8058}"/>
    <cellStyle name="Porcentaje 2 2 3 4 2" xfId="3711" xr:uid="{776B901A-357A-44B4-93A9-03BBC8FC1FD4}"/>
    <cellStyle name="Porcentaje 2 2 3 5" xfId="2681" xr:uid="{A565D23E-6C7E-4E6C-8776-B09972666A95}"/>
    <cellStyle name="Porcentaje 2 2 4" xfId="666" xr:uid="{DBA59286-AEFB-45DE-8BD4-80A68CDDE21B}"/>
    <cellStyle name="Porcentaje 2 2 4 2" xfId="851" xr:uid="{B122E16B-8AD3-48B2-BA2D-F2321D431A37}"/>
    <cellStyle name="Porcentaje 2 2 4 2 2" xfId="1369" xr:uid="{ED53EF28-3B3F-468B-9233-C3B9D6F919C8}"/>
    <cellStyle name="Porcentaje 2 2 4 2 2 2" xfId="2399" xr:uid="{2FB44D1A-824F-4F0E-9C6B-5BE39866AB5D}"/>
    <cellStyle name="Porcentaje 2 2 4 2 2 2 2" xfId="4460" xr:uid="{F8883942-0D6C-48E0-8328-22D9DFA484A8}"/>
    <cellStyle name="Porcentaje 2 2 4 2 2 3" xfId="3430" xr:uid="{388198F5-DCAB-4E5E-A9FA-8E66C91F79DF}"/>
    <cellStyle name="Porcentaje 2 2 4 2 3" xfId="1884" xr:uid="{325B9C2D-BB6F-44D9-85A2-25E232D5F719}"/>
    <cellStyle name="Porcentaje 2 2 4 2 3 2" xfId="3945" xr:uid="{892544D3-CFBF-40D1-9260-EE2D174D1C8A}"/>
    <cellStyle name="Porcentaje 2 2 4 2 4" xfId="2915" xr:uid="{7A00A8AB-FE26-4783-9326-850DDC02D214}"/>
    <cellStyle name="Porcentaje 2 2 4 3" xfId="1193" xr:uid="{7A6F5C09-CA9B-44F4-A0B5-9F00E7FEFBFB}"/>
    <cellStyle name="Porcentaje 2 2 4 3 2" xfId="2223" xr:uid="{E74EEF22-A9DB-4007-9458-8148AA0E5D3F}"/>
    <cellStyle name="Porcentaje 2 2 4 3 2 2" xfId="4284" xr:uid="{5D7EF752-C869-4932-A675-D993F4162AB8}"/>
    <cellStyle name="Porcentaje 2 2 4 3 3" xfId="3254" xr:uid="{9A0B336A-EF55-443F-A155-7FFE4D1FAF6C}"/>
    <cellStyle name="Porcentaje 2 2 4 4" xfId="1708" xr:uid="{4ECD3B4C-E664-4BB5-8A9B-D9B08EC9605C}"/>
    <cellStyle name="Porcentaje 2 2 4 4 2" xfId="3769" xr:uid="{B16B0A10-8A24-4BCA-A359-12559D0B9B9C}"/>
    <cellStyle name="Porcentaje 2 2 4 5" xfId="2739" xr:uid="{20A8B47D-ADC7-4E57-993A-59FC4A7413A0}"/>
    <cellStyle name="Porcentaje 2 2 5" xfId="734" xr:uid="{359AAFEA-3A54-4136-B896-B34773BDDC84}"/>
    <cellStyle name="Porcentaje 2 2 5 2" xfId="1252" xr:uid="{44BE9F59-5288-474A-AF49-7BB5034B0B98}"/>
    <cellStyle name="Porcentaje 2 2 5 2 2" xfId="2282" xr:uid="{72B94220-AF9C-4E9B-A256-C24E490E76DA}"/>
    <cellStyle name="Porcentaje 2 2 5 2 2 2" xfId="4343" xr:uid="{76403759-755F-46B2-B389-87B96EE3C2A3}"/>
    <cellStyle name="Porcentaje 2 2 5 2 3" xfId="3313" xr:uid="{E2D95A76-0442-4425-9762-014345A21641}"/>
    <cellStyle name="Porcentaje 2 2 5 3" xfId="1767" xr:uid="{5CC4DA20-B07D-4681-AAA5-F240EF70B778}"/>
    <cellStyle name="Porcentaje 2 2 5 3 2" xfId="3828" xr:uid="{B8E0F3C8-A46B-48D0-AFC7-838068B9B30E}"/>
    <cellStyle name="Porcentaje 2 2 5 4" xfId="2798" xr:uid="{693C29FB-6AAB-4DB7-8AEC-0AD7D8FF0BDD}"/>
    <cellStyle name="Porcentaje 2 2 6" xfId="1076" xr:uid="{88A75F10-FFBA-4A20-BD84-89F6CFBD9B49}"/>
    <cellStyle name="Porcentaje 2 2 6 2" xfId="2106" xr:uid="{BFADAB73-5AC7-4C1E-9D7A-B2FC822E839C}"/>
    <cellStyle name="Porcentaje 2 2 6 2 2" xfId="4167" xr:uid="{21BDD02F-32A3-4BF2-B5D7-C4D7E019337F}"/>
    <cellStyle name="Porcentaje 2 2 6 3" xfId="3137" xr:uid="{9F405398-D075-47C3-8B40-F267D0508F2F}"/>
    <cellStyle name="Porcentaje 2 2 7" xfId="1591" xr:uid="{63BCC8A7-7116-4F97-8684-57F2656F0BE0}"/>
    <cellStyle name="Porcentaje 2 2 7 2" xfId="3652" xr:uid="{7036838B-DE63-4C5F-865A-162766FC3976}"/>
    <cellStyle name="Porcentaje 2 2 8" xfId="2622" xr:uid="{A7A73053-9C7B-4DD6-AF32-B2111F77C480}"/>
    <cellStyle name="Porcentaje 2 3" xfId="566" xr:uid="{2FD96932-FE5F-4F55-882D-FE9095CA2FCE}"/>
    <cellStyle name="Porcentaje 2 3 2" xfId="625" xr:uid="{49EC4DA8-E6CC-4600-88F9-FDB3EDB21A05}"/>
    <cellStyle name="Porcentaje 2 3 2 2" xfId="810" xr:uid="{0080E285-1168-4220-9218-733FBAB1C5F7}"/>
    <cellStyle name="Porcentaje 2 3 2 2 2" xfId="1328" xr:uid="{C7ADFFE4-6A45-4F9A-8423-FC05A477B0CE}"/>
    <cellStyle name="Porcentaje 2 3 2 2 2 2" xfId="2358" xr:uid="{D6640FE0-4C3D-4A2D-946A-F0CDB6326332}"/>
    <cellStyle name="Porcentaje 2 3 2 2 2 2 2" xfId="4419" xr:uid="{94A1D1EF-4DDE-41DC-B5BF-C09745093C39}"/>
    <cellStyle name="Porcentaje 2 3 2 2 2 3" xfId="3389" xr:uid="{F7F9530D-DAA1-41BF-8207-D97328029FD5}"/>
    <cellStyle name="Porcentaje 2 3 2 2 3" xfId="1843" xr:uid="{D5A4057B-9F9C-4A61-9805-0997A31F74D4}"/>
    <cellStyle name="Porcentaje 2 3 2 2 3 2" xfId="3904" xr:uid="{BF4D26B4-9F00-40C5-8FCB-42DB3DB7F4C6}"/>
    <cellStyle name="Porcentaje 2 3 2 2 4" xfId="2874" xr:uid="{8A94D9FA-229C-478E-AAD7-66DAF7A7870B}"/>
    <cellStyle name="Porcentaje 2 3 2 3" xfId="1152" xr:uid="{49C9A242-29A2-4295-ABA7-E0A77A21B717}"/>
    <cellStyle name="Porcentaje 2 3 2 3 2" xfId="2182" xr:uid="{849BC8FD-1F60-4DD5-B822-7A23D192E161}"/>
    <cellStyle name="Porcentaje 2 3 2 3 2 2" xfId="4243" xr:uid="{F338C39A-562C-453C-B5DA-3F32741F35E3}"/>
    <cellStyle name="Porcentaje 2 3 2 3 3" xfId="3213" xr:uid="{B2214306-F774-41ED-9092-FE8B8168AFDD}"/>
    <cellStyle name="Porcentaje 2 3 2 4" xfId="1667" xr:uid="{7590DD73-E9F2-4CF4-8AF6-40FE4AED4D1C}"/>
    <cellStyle name="Porcentaje 2 3 2 4 2" xfId="3728" xr:uid="{451C6FCD-DB1D-4047-8805-433F334D1A2C}"/>
    <cellStyle name="Porcentaje 2 3 2 5" xfId="2698" xr:uid="{145D7387-129E-43B0-9EAB-98C713508EB0}"/>
    <cellStyle name="Porcentaje 2 3 3" xfId="689" xr:uid="{C55C94D7-7693-42EB-8634-29E02D9AF3FC}"/>
    <cellStyle name="Porcentaje 2 3 3 2" xfId="873" xr:uid="{4CB5C152-1BF8-4328-8AA2-396AB17E441F}"/>
    <cellStyle name="Porcentaje 2 3 3 2 2" xfId="1391" xr:uid="{F7D409CA-8869-426A-A927-F2A019754F17}"/>
    <cellStyle name="Porcentaje 2 3 3 2 2 2" xfId="2421" xr:uid="{71249D83-CBE7-4245-93C2-EC0719EFF8A2}"/>
    <cellStyle name="Porcentaje 2 3 3 2 2 2 2" xfId="4482" xr:uid="{F45D3644-2432-4720-92FD-24E688584BFF}"/>
    <cellStyle name="Porcentaje 2 3 3 2 2 3" xfId="3452" xr:uid="{BE309C3D-6614-42C6-B3A3-A24FE7048061}"/>
    <cellStyle name="Porcentaje 2 3 3 2 3" xfId="1906" xr:uid="{B707EC33-F31E-44D8-A1C8-06B79D5C9F44}"/>
    <cellStyle name="Porcentaje 2 3 3 2 3 2" xfId="3967" xr:uid="{84075DAD-22F0-4488-9192-101F392DA110}"/>
    <cellStyle name="Porcentaje 2 3 3 2 4" xfId="2937" xr:uid="{89535490-2CC4-417C-AAFE-5A1FCAD63303}"/>
    <cellStyle name="Porcentaje 2 3 3 3" xfId="1215" xr:uid="{5494E862-E2B0-40B6-BE5F-A886F5E8014C}"/>
    <cellStyle name="Porcentaje 2 3 3 3 2" xfId="2245" xr:uid="{A58C3819-47AF-49F8-BB81-F2B3039643BF}"/>
    <cellStyle name="Porcentaje 2 3 3 3 2 2" xfId="4306" xr:uid="{6008DC68-ED61-4E0F-BB49-1BE39BF46100}"/>
    <cellStyle name="Porcentaje 2 3 3 3 3" xfId="3276" xr:uid="{55CA7D51-CA52-4A5A-85E2-498EA3837533}"/>
    <cellStyle name="Porcentaje 2 3 3 4" xfId="1730" xr:uid="{7C2AC5EB-DB4D-4B50-BFAA-44F1D3AAF862}"/>
    <cellStyle name="Porcentaje 2 3 3 4 2" xfId="3791" xr:uid="{98EA33C8-EA38-4CFA-A00F-9ECB5CA023D8}"/>
    <cellStyle name="Porcentaje 2 3 3 5" xfId="2761" xr:uid="{19730E26-4FFC-455A-9DF1-8C0801A78A9C}"/>
    <cellStyle name="Porcentaje 2 3 4" xfId="751" xr:uid="{B81397C0-D2E1-44E7-8CC7-786DA6AC2F01}"/>
    <cellStyle name="Porcentaje 2 3 4 2" xfId="1269" xr:uid="{9DDC3F21-2EAD-41DF-AE39-AE612CBA0F3C}"/>
    <cellStyle name="Porcentaje 2 3 4 2 2" xfId="2299" xr:uid="{C7BD9EA6-1C3A-4C80-88FB-9B6CA25E8F29}"/>
    <cellStyle name="Porcentaje 2 3 4 2 2 2" xfId="4360" xr:uid="{66C77939-4893-417C-8AE2-0D1961B6977E}"/>
    <cellStyle name="Porcentaje 2 3 4 2 3" xfId="3330" xr:uid="{B8363459-EC40-4A42-8039-45F9045E2A91}"/>
    <cellStyle name="Porcentaje 2 3 4 3" xfId="1784" xr:uid="{ADF1426C-26F7-48D3-B298-ED83B5CA7864}"/>
    <cellStyle name="Porcentaje 2 3 4 3 2" xfId="3845" xr:uid="{043917B5-6135-4B76-94DC-21005054ACF3}"/>
    <cellStyle name="Porcentaje 2 3 4 4" xfId="2815" xr:uid="{A60D48BA-DFCB-48BB-B767-013DBB7F5867}"/>
    <cellStyle name="Porcentaje 2 3 5" xfId="1093" xr:uid="{6BC38AD4-A2DF-409B-8940-01717BC5CB4C}"/>
    <cellStyle name="Porcentaje 2 3 5 2" xfId="2123" xr:uid="{49731B9D-8116-4E0D-AA86-C14345148246}"/>
    <cellStyle name="Porcentaje 2 3 5 2 2" xfId="4184" xr:uid="{D36B503F-5C93-4372-A91E-73E391F6A98B}"/>
    <cellStyle name="Porcentaje 2 3 5 3" xfId="3154" xr:uid="{C5DA7665-0FF7-4868-8A01-FB61978F200F}"/>
    <cellStyle name="Porcentaje 2 3 6" xfId="1608" xr:uid="{3083C0A2-9E6A-4A47-B42B-24D6F2AECEF5}"/>
    <cellStyle name="Porcentaje 2 3 6 2" xfId="3669" xr:uid="{526020C9-2CD2-43D3-B3C8-B24F78263659}"/>
    <cellStyle name="Porcentaje 2 3 7" xfId="2639" xr:uid="{A1195EF7-72CA-4EBF-82FA-FA8036FF2ABD}"/>
    <cellStyle name="Porcentaje 2 4" xfId="595" xr:uid="{52A7B048-EA6F-4052-846B-52BBB409507D}"/>
    <cellStyle name="Porcentaje 2 4 2" xfId="780" xr:uid="{28FF95B3-72D0-4433-A6AF-02D35BF162F9}"/>
    <cellStyle name="Porcentaje 2 4 2 2" xfId="1298" xr:uid="{7CC8266D-119D-4560-AE98-CCD25767AC6D}"/>
    <cellStyle name="Porcentaje 2 4 2 2 2" xfId="2328" xr:uid="{5223676F-CE6B-4DBA-8B7D-A736EAE0DCA8}"/>
    <cellStyle name="Porcentaje 2 4 2 2 2 2" xfId="4389" xr:uid="{69B50923-D3BC-492F-99D1-330EE45BF2DB}"/>
    <cellStyle name="Porcentaje 2 4 2 2 3" xfId="3359" xr:uid="{A7710467-A32C-477B-A9D2-793A00B5F1D6}"/>
    <cellStyle name="Porcentaje 2 4 2 3" xfId="1813" xr:uid="{C0B05EE2-7F09-405D-AF89-A5C265A361E0}"/>
    <cellStyle name="Porcentaje 2 4 2 3 2" xfId="3874" xr:uid="{22F0077D-76A2-41D3-92E2-05AD8A273BF7}"/>
    <cellStyle name="Porcentaje 2 4 2 4" xfId="2844" xr:uid="{93122D3B-120A-4E7E-A1D2-0B61648319AD}"/>
    <cellStyle name="Porcentaje 2 4 3" xfId="1122" xr:uid="{88133B13-47C2-4B98-8D3A-014487338FF9}"/>
    <cellStyle name="Porcentaje 2 4 3 2" xfId="2152" xr:uid="{28730656-8226-4584-A788-F18E6A7E45DD}"/>
    <cellStyle name="Porcentaje 2 4 3 2 2" xfId="4213" xr:uid="{1E06694F-F921-4BD3-ADB0-B716A7C0276C}"/>
    <cellStyle name="Porcentaje 2 4 3 3" xfId="3183" xr:uid="{1691A81C-6C91-4C82-8E01-A0B20711CC14}"/>
    <cellStyle name="Porcentaje 2 4 4" xfId="1637" xr:uid="{97A7179A-69B4-458D-AA42-0D437EE0E711}"/>
    <cellStyle name="Porcentaje 2 4 4 2" xfId="3698" xr:uid="{5724BAE0-9002-4DE4-BBCD-C07CD6CCF6A2}"/>
    <cellStyle name="Porcentaje 2 4 5" xfId="2668" xr:uid="{D722153D-5707-4BA4-AC8B-AFF05243D19E}"/>
    <cellStyle name="Porcentaje 2 5" xfId="654" xr:uid="{66C80BFA-71DB-4365-9C64-660CD705DD20}"/>
    <cellStyle name="Porcentaje 2 5 2" xfId="839" xr:uid="{1857332F-9417-4EB5-B73F-B5B5EAECD90D}"/>
    <cellStyle name="Porcentaje 2 5 2 2" xfId="1357" xr:uid="{787F49E5-4C01-429D-8DB6-7222A874A0DE}"/>
    <cellStyle name="Porcentaje 2 5 2 2 2" xfId="2387" xr:uid="{42107B1E-C860-440D-B006-8538C569546C}"/>
    <cellStyle name="Porcentaje 2 5 2 2 2 2" xfId="4448" xr:uid="{B11AF668-9595-40A5-A4D0-77F3F13DD7CB}"/>
    <cellStyle name="Porcentaje 2 5 2 2 3" xfId="3418" xr:uid="{833103BF-AC4A-4039-AFFE-0590ED5AA65F}"/>
    <cellStyle name="Porcentaje 2 5 2 3" xfId="1872" xr:uid="{3F3D38F7-E32A-4109-87E8-C51F1EE13BF1}"/>
    <cellStyle name="Porcentaje 2 5 2 3 2" xfId="3933" xr:uid="{92DFDAB1-6562-4285-899B-C704920003C3}"/>
    <cellStyle name="Porcentaje 2 5 2 4" xfId="2903" xr:uid="{4605FB01-9CF2-4F34-9E49-3D10867F0731}"/>
    <cellStyle name="Porcentaje 2 5 3" xfId="1181" xr:uid="{4DE663FD-C848-4E44-8FA2-752602428B4B}"/>
    <cellStyle name="Porcentaje 2 5 3 2" xfId="2211" xr:uid="{109A9AE9-9B1A-48A7-BFEC-2236BE6365B5}"/>
    <cellStyle name="Porcentaje 2 5 3 2 2" xfId="4272" xr:uid="{9DA7A38B-BDB7-4F35-84D3-986DDB2E2F37}"/>
    <cellStyle name="Porcentaje 2 5 3 3" xfId="3242" xr:uid="{C2602607-8974-4703-970D-CAD4497FFD70}"/>
    <cellStyle name="Porcentaje 2 5 4" xfId="1696" xr:uid="{28B6CB39-CB3F-460C-98FF-EB2FA19176C1}"/>
    <cellStyle name="Porcentaje 2 5 4 2" xfId="3757" xr:uid="{C284FAFE-B9F9-4BCF-AE88-13B138B70DE7}"/>
    <cellStyle name="Porcentaje 2 5 5" xfId="2727" xr:uid="{D48ACD92-5121-4827-B534-498A862D20B6}"/>
    <cellStyle name="Porcentaje 2 6" xfId="721" xr:uid="{1D972FC7-D87A-4D98-954D-4BEBF99DB7F5}"/>
    <cellStyle name="Porcentaje 2 6 2" xfId="1240" xr:uid="{E55BE93A-DDF8-4E13-ABCA-3C987BD6C03A}"/>
    <cellStyle name="Porcentaje 2 6 2 2" xfId="2270" xr:uid="{7070FE04-4EAB-4079-B2A1-0AAE1F550E70}"/>
    <cellStyle name="Porcentaje 2 6 2 2 2" xfId="4331" xr:uid="{0E11BB49-AF05-49C8-9A96-3DFAABA5223B}"/>
    <cellStyle name="Porcentaje 2 6 2 3" xfId="3301" xr:uid="{8ED46498-62CE-4C41-87B4-1378A669DDCA}"/>
    <cellStyle name="Porcentaje 2 6 3" xfId="1755" xr:uid="{77CE195F-12BD-472D-9A31-90512AFD0187}"/>
    <cellStyle name="Porcentaje 2 6 3 2" xfId="3816" xr:uid="{DBE637DE-651D-40FA-A922-A4081EF8BB65}"/>
    <cellStyle name="Porcentaje 2 6 4" xfId="2786" xr:uid="{7E534CCB-FA0D-42F6-8729-71D9E417D3DC}"/>
    <cellStyle name="Porcentaje 2 7" xfId="517" xr:uid="{16C9F14E-2D35-45A3-A662-C3E81A7E6500}"/>
    <cellStyle name="Porcentaje 2 7 2" xfId="1064" xr:uid="{1C529D17-235C-466D-949F-6AD3E93B5A99}"/>
    <cellStyle name="Porcentaje 2 7 2 2" xfId="2094" xr:uid="{DC0F70B3-4B09-40F6-ABE7-8ECC068F30E0}"/>
    <cellStyle name="Porcentaje 2 7 2 2 2" xfId="4155" xr:uid="{DC845659-C913-4BAE-8BB4-CD6D5D074C21}"/>
    <cellStyle name="Porcentaje 2 7 2 3" xfId="3125" xr:uid="{F76864D9-1F49-40A0-A062-BA200E85399F}"/>
    <cellStyle name="Porcentaje 2 7 3" xfId="1579" xr:uid="{84CCFA65-08EE-4B19-BCD6-D49DF13C493C}"/>
    <cellStyle name="Porcentaje 2 7 3 2" xfId="3640" xr:uid="{6033A5EE-4728-4DB4-801C-90A4A171A629}"/>
    <cellStyle name="Porcentaje 2 7 4" xfId="2610" xr:uid="{1494E7BF-4A99-4143-A52E-DA45C01F6086}"/>
    <cellStyle name="Porcentaje 3" xfId="340" xr:uid="{00000000-0005-0000-0000-0000A8010000}"/>
    <cellStyle name="Porcentaje 3 2" xfId="539" xr:uid="{34FE5964-D0F5-4F6F-A3A8-EA9FB71824BC}"/>
    <cellStyle name="Porcentaje 4" xfId="684" xr:uid="{504C8539-5D86-42D4-9049-B7BEC22CDE54}"/>
    <cellStyle name="Porcentaje 4 2" xfId="868" xr:uid="{E099C43B-2339-4439-A80F-32DEFADD186C}"/>
    <cellStyle name="Porcentaje 4 2 2" xfId="1386" xr:uid="{89F68080-8E40-43A5-AEBC-4B48705879C4}"/>
    <cellStyle name="Porcentaje 4 2 2 2" xfId="2416" xr:uid="{B191AE90-2F2C-4A40-982D-4B5BBA914240}"/>
    <cellStyle name="Porcentaje 4 2 2 2 2" xfId="4477" xr:uid="{83FBEAD2-0B46-46A6-A777-ED78574E2B8F}"/>
    <cellStyle name="Porcentaje 4 2 2 3" xfId="3447" xr:uid="{33EBC40E-BF36-433B-8262-84716D499F43}"/>
    <cellStyle name="Porcentaje 4 2 3" xfId="1901" xr:uid="{EFC7887A-550A-4226-AD1A-DE10A1CFC2EB}"/>
    <cellStyle name="Porcentaje 4 2 3 2" xfId="3962" xr:uid="{E3BFA236-6F45-441C-8D64-6CA503462613}"/>
    <cellStyle name="Porcentaje 4 2 4" xfId="2932" xr:uid="{8DC019BC-D951-44CE-938E-CEFC10A2702D}"/>
    <cellStyle name="Porcentaje 4 3" xfId="1210" xr:uid="{2720EDD1-04AA-4A7F-B7B6-BA9FFBAC1937}"/>
    <cellStyle name="Porcentaje 4 3 2" xfId="2240" xr:uid="{130146DA-545D-4F49-B6C4-1BD38CC65BE7}"/>
    <cellStyle name="Porcentaje 4 3 2 2" xfId="4301" xr:uid="{93B64988-B472-4300-B788-C58652E9DFBE}"/>
    <cellStyle name="Porcentaje 4 3 3" xfId="3271" xr:uid="{4889028C-380B-4492-A949-3CED2BC58792}"/>
    <cellStyle name="Porcentaje 4 4" xfId="1725" xr:uid="{CBAFD73B-37BA-4743-B43E-04398D7131E5}"/>
    <cellStyle name="Porcentaje 4 4 2" xfId="3786" xr:uid="{99E4D301-1F47-46DB-8BE6-2AFA1832B57D}"/>
    <cellStyle name="Porcentaje 4 5" xfId="2756" xr:uid="{CB9D1CCE-5FBE-4664-801C-94D6416677B9}"/>
    <cellStyle name="Porcentual 2" xfId="187" xr:uid="{00000000-0005-0000-0000-0000A9010000}"/>
    <cellStyle name="Porcentual 2 10" xfId="292" xr:uid="{00000000-0005-0000-0000-0000AA010000}"/>
    <cellStyle name="Porcentual 2 10 2" xfId="328" xr:uid="{00000000-0005-0000-0000-0000AB010000}"/>
    <cellStyle name="Porcentual 2 11" xfId="293" xr:uid="{00000000-0005-0000-0000-0000AC010000}"/>
    <cellStyle name="Porcentual 2 11 2" xfId="329" xr:uid="{00000000-0005-0000-0000-0000AD010000}"/>
    <cellStyle name="Porcentual 2 12" xfId="294" xr:uid="{00000000-0005-0000-0000-0000AE010000}"/>
    <cellStyle name="Porcentual 2 12 2" xfId="330" xr:uid="{00000000-0005-0000-0000-0000AF010000}"/>
    <cellStyle name="Porcentual 2 13" xfId="327" xr:uid="{00000000-0005-0000-0000-0000B0010000}"/>
    <cellStyle name="Porcentual 2 2" xfId="295" xr:uid="{00000000-0005-0000-0000-0000B1010000}"/>
    <cellStyle name="Porcentual 2 2 2" xfId="331" xr:uid="{00000000-0005-0000-0000-0000B2010000}"/>
    <cellStyle name="Porcentual 2 3" xfId="296" xr:uid="{00000000-0005-0000-0000-0000B3010000}"/>
    <cellStyle name="Porcentual 2 3 2" xfId="332" xr:uid="{00000000-0005-0000-0000-0000B4010000}"/>
    <cellStyle name="Porcentual 2 4" xfId="297" xr:uid="{00000000-0005-0000-0000-0000B5010000}"/>
    <cellStyle name="Porcentual 2 4 2" xfId="333" xr:uid="{00000000-0005-0000-0000-0000B6010000}"/>
    <cellStyle name="Porcentual 2 5" xfId="298" xr:uid="{00000000-0005-0000-0000-0000B7010000}"/>
    <cellStyle name="Porcentual 2 5 2" xfId="334" xr:uid="{00000000-0005-0000-0000-0000B8010000}"/>
    <cellStyle name="Porcentual 2 6" xfId="299" xr:uid="{00000000-0005-0000-0000-0000B9010000}"/>
    <cellStyle name="Porcentual 2 6 2" xfId="335" xr:uid="{00000000-0005-0000-0000-0000BA010000}"/>
    <cellStyle name="Porcentual 2 7" xfId="300" xr:uid="{00000000-0005-0000-0000-0000BB010000}"/>
    <cellStyle name="Porcentual 2 7 2" xfId="336" xr:uid="{00000000-0005-0000-0000-0000BC010000}"/>
    <cellStyle name="Porcentual 2 8" xfId="301" xr:uid="{00000000-0005-0000-0000-0000BD010000}"/>
    <cellStyle name="Porcentual 2 8 2" xfId="337" xr:uid="{00000000-0005-0000-0000-0000BE010000}"/>
    <cellStyle name="Porcentual 2 9" xfId="302" xr:uid="{00000000-0005-0000-0000-0000BF010000}"/>
    <cellStyle name="Porcentual 2 9 2" xfId="338" xr:uid="{00000000-0005-0000-0000-0000C0010000}"/>
    <cellStyle name="Porcentual 3" xfId="188" xr:uid="{00000000-0005-0000-0000-0000C1010000}"/>
    <cellStyle name="Porcentual 3 2" xfId="303" xr:uid="{00000000-0005-0000-0000-0000C2010000}"/>
    <cellStyle name="Porcentual 3 3" xfId="359" xr:uid="{00000000-0005-0000-0000-0000C3010000}"/>
    <cellStyle name="Porcentual 4" xfId="189" xr:uid="{00000000-0005-0000-0000-0000C4010000}"/>
    <cellStyle name="Porcentual 4 2" xfId="360" xr:uid="{00000000-0005-0000-0000-0000C5010000}"/>
    <cellStyle name="Porcentual 4 3" xfId="532" xr:uid="{15A50747-EA9C-40D4-86B6-D61875444B8C}"/>
    <cellStyle name="Porcentual 5" xfId="264" xr:uid="{00000000-0005-0000-0000-0000C6010000}"/>
    <cellStyle name="Porcentual 5 2" xfId="367" xr:uid="{00000000-0005-0000-0000-0000C7010000}"/>
    <cellStyle name="Porcentual 5 3" xfId="533" xr:uid="{730E3090-2D40-4D15-8CE7-7AFA1907626C}"/>
    <cellStyle name="Porcentual 6" xfId="226" xr:uid="{00000000-0005-0000-0000-0000C8010000}"/>
    <cellStyle name="Porcentual 6 2" xfId="363" xr:uid="{00000000-0005-0000-0000-0000C9010000}"/>
    <cellStyle name="Porcentual 6 2 2" xfId="400" xr:uid="{00000000-0005-0000-0000-0000CA010000}"/>
    <cellStyle name="Porcentual 6 2 2 2" xfId="499" xr:uid="{00000000-0005-0000-0000-0000CB010000}"/>
    <cellStyle name="Porcentual 6 2 2 2 2" xfId="1047" xr:uid="{787EA083-C9F1-4AA7-92AB-62DFAE1F1B0A}"/>
    <cellStyle name="Porcentual 6 2 2 2 2 2" xfId="2078" xr:uid="{8BABF798-53CB-4717-B6BC-E121DAFC0901}"/>
    <cellStyle name="Porcentual 6 2 2 2 2 2 2" xfId="4139" xr:uid="{0B3A2EF9-DAC2-4008-8754-822C1CE0DC58}"/>
    <cellStyle name="Porcentual 6 2 2 2 2 3" xfId="3109" xr:uid="{CE82BCE9-3C23-4E1E-9D0D-1D12D22572E1}"/>
    <cellStyle name="Porcentual 6 2 2 2 3" xfId="1563" xr:uid="{929D1061-EE74-4AE1-81F7-DF5825B5AED9}"/>
    <cellStyle name="Porcentual 6 2 2 2 3 2" xfId="3624" xr:uid="{8206237C-1644-4014-AB85-8AC63E6C101B}"/>
    <cellStyle name="Porcentual 6 2 2 2 4" xfId="2594" xr:uid="{9521B6F0-827C-4014-A729-C7A3E0A354A0}"/>
    <cellStyle name="Porcentual 6 2 2 3" xfId="949" xr:uid="{7D3D463A-C8D8-477E-84F6-5B1CC1C74F99}"/>
    <cellStyle name="Porcentual 6 2 2 3 2" xfId="1980" xr:uid="{0BF4E96F-08B0-4F65-8ADB-EC723ADE772A}"/>
    <cellStyle name="Porcentual 6 2 2 3 2 2" xfId="4041" xr:uid="{17719AC8-88D6-490C-BBDE-20059767C0C1}"/>
    <cellStyle name="Porcentual 6 2 2 3 3" xfId="3011" xr:uid="{00C2595F-75A1-46C7-99D9-4847B26A1673}"/>
    <cellStyle name="Porcentual 6 2 2 4" xfId="1465" xr:uid="{F70D8EE8-9E08-4824-BA2D-40291D211A8D}"/>
    <cellStyle name="Porcentual 6 2 2 4 2" xfId="3526" xr:uid="{EC68A2E1-94C7-46A1-B2B0-CD760DDBAB0A}"/>
    <cellStyle name="Porcentual 6 2 2 5" xfId="2496" xr:uid="{BA1C4C79-F0F4-45BD-ADCE-CB6D9FB5A2DE}"/>
    <cellStyle name="Porcentual 6 2 3" xfId="468" xr:uid="{00000000-0005-0000-0000-0000CC010000}"/>
    <cellStyle name="Porcentual 6 2 3 2" xfId="1016" xr:uid="{48916C98-903D-4C6E-9180-DFA7D54C0A00}"/>
    <cellStyle name="Porcentual 6 2 3 2 2" xfId="2047" xr:uid="{C8E20577-E5F6-4B11-8339-38B8CB87FCBC}"/>
    <cellStyle name="Porcentual 6 2 3 2 2 2" xfId="4108" xr:uid="{5E2A2FE4-AA82-4DBD-802E-6E1ABCF8DFBB}"/>
    <cellStyle name="Porcentual 6 2 3 2 3" xfId="3078" xr:uid="{89966C68-BC78-4957-87D5-D19C45B092F5}"/>
    <cellStyle name="Porcentual 6 2 3 3" xfId="1532" xr:uid="{A8C50E8A-1506-4E86-AB51-A57C0C7E434B}"/>
    <cellStyle name="Porcentual 6 2 3 3 2" xfId="3593" xr:uid="{0204116B-C235-4B8B-9CD5-8B712BCB81EA}"/>
    <cellStyle name="Porcentual 6 2 3 4" xfId="2563" xr:uid="{7664C2B9-3FDC-4003-BA77-F03CB1A1C8BE}"/>
    <cellStyle name="Porcentual 6 2 4" xfId="918" xr:uid="{39F2DD90-E0A3-461F-BFF5-A01B408303EB}"/>
    <cellStyle name="Porcentual 6 2 4 2" xfId="1949" xr:uid="{FCC0FBDC-87B4-4880-9FB8-CC30B605C799}"/>
    <cellStyle name="Porcentual 6 2 4 2 2" xfId="4010" xr:uid="{DDDBF923-B96B-4F8D-ACCD-D8362CD0DF63}"/>
    <cellStyle name="Porcentual 6 2 4 3" xfId="2980" xr:uid="{96127F1E-77AA-4E40-89DF-9F05F73F0B78}"/>
    <cellStyle name="Porcentual 6 2 5" xfId="1434" xr:uid="{89AEEF3C-0AF0-4692-81CD-1BE2AE305D01}"/>
    <cellStyle name="Porcentual 6 2 5 2" xfId="3495" xr:uid="{1A1A2076-6B87-47B7-A6AB-9F6BA41FC727}"/>
    <cellStyle name="Porcentual 6 2 6" xfId="2465" xr:uid="{8866C13E-A64D-430F-A9AF-1C90BC6701CF}"/>
    <cellStyle name="Porcentual 6 3" xfId="385" xr:uid="{00000000-0005-0000-0000-0000CD010000}"/>
    <cellStyle name="Porcentual 6 3 2" xfId="484" xr:uid="{00000000-0005-0000-0000-0000CE010000}"/>
    <cellStyle name="Porcentual 6 3 2 2" xfId="1032" xr:uid="{D76ECF8D-A7B7-46D0-BB07-EF14B7B23E37}"/>
    <cellStyle name="Porcentual 6 3 2 2 2" xfId="2063" xr:uid="{70829E6F-B356-43DE-88E7-C8A1AC99E59F}"/>
    <cellStyle name="Porcentual 6 3 2 2 2 2" xfId="4124" xr:uid="{8EDB1FB2-CD07-45D9-A88B-959AAF04D56E}"/>
    <cellStyle name="Porcentual 6 3 2 2 3" xfId="3094" xr:uid="{48AE2522-BBB2-49E0-8B7F-7F4854235F22}"/>
    <cellStyle name="Porcentual 6 3 2 3" xfId="1548" xr:uid="{9CD3075E-901D-4C67-B0E7-D1DFECACD273}"/>
    <cellStyle name="Porcentual 6 3 2 3 2" xfId="3609" xr:uid="{97294ADA-BAD6-44D4-A2C8-CDAFCFCD1142}"/>
    <cellStyle name="Porcentual 6 3 2 4" xfId="2579" xr:uid="{C9707A84-605C-4FAE-862B-B829AA8CEEA5}"/>
    <cellStyle name="Porcentual 6 3 3" xfId="934" xr:uid="{82594B0C-9FC0-405C-9668-F700689D12EF}"/>
    <cellStyle name="Porcentual 6 3 3 2" xfId="1965" xr:uid="{91010FD4-3101-4451-A4D5-9931858907FF}"/>
    <cellStyle name="Porcentual 6 3 3 2 2" xfId="4026" xr:uid="{95B837D6-2EDC-442B-946B-3B34BD5DE6BC}"/>
    <cellStyle name="Porcentual 6 3 3 3" xfId="2996" xr:uid="{245E48F9-4B5E-43C7-A2C7-F1B10BE60EAC}"/>
    <cellStyle name="Porcentual 6 3 4" xfId="1450" xr:uid="{E4972E19-DBCA-4494-BF40-54FA3D909C8A}"/>
    <cellStyle name="Porcentual 6 3 4 2" xfId="3511" xr:uid="{98AE7ECD-EAE2-4344-8A1A-370770529640}"/>
    <cellStyle name="Porcentual 6 3 5" xfId="2481" xr:uid="{06F01CC6-EA53-451B-8CA6-8C8F909E5F95}"/>
    <cellStyle name="Porcentual 6 4" xfId="423" xr:uid="{00000000-0005-0000-0000-0000CF010000}"/>
    <cellStyle name="Porcentual 6 4 2" xfId="971" xr:uid="{BAFEE36C-1F97-43E7-BF9E-22108BAF5032}"/>
    <cellStyle name="Porcentual 6 4 2 2" xfId="2002" xr:uid="{5C250DB7-ABB6-4F71-9B79-EA314B05E63F}"/>
    <cellStyle name="Porcentual 6 4 2 2 2" xfId="4063" xr:uid="{B66AB0FB-CC67-448B-9E07-7456914F2C9F}"/>
    <cellStyle name="Porcentual 6 4 2 3" xfId="3033" xr:uid="{98007BBC-742F-4CFF-A416-304F047B676E}"/>
    <cellStyle name="Porcentual 6 4 3" xfId="1487" xr:uid="{F424B5BE-9BD2-43C0-9153-A5A9E6358300}"/>
    <cellStyle name="Porcentual 6 4 3 2" xfId="3548" xr:uid="{398359D3-B0AA-4537-8383-9EE739D2F076}"/>
    <cellStyle name="Porcentual 6 4 4" xfId="2518" xr:uid="{9AC4137E-4F92-4CA8-ACB8-0AC9C9ECC395}"/>
    <cellStyle name="Porcentual 6 5" xfId="902" xr:uid="{C862FC23-C400-4E08-83D9-993F67631563}"/>
    <cellStyle name="Porcentual 6 5 2" xfId="1933" xr:uid="{87B8FF06-3A6D-423E-9E5B-BA54DF757325}"/>
    <cellStyle name="Porcentual 6 5 2 2" xfId="3994" xr:uid="{E08D21C9-8E76-4430-862D-002CE417DF3B}"/>
    <cellStyle name="Porcentual 6 5 3" xfId="2964" xr:uid="{9E5DA524-52A3-4CEA-BA19-34E28CFF577B}"/>
    <cellStyle name="Porcentual 6 6" xfId="1418" xr:uid="{B38E5B6B-86F4-4993-8223-BB90C6A642C9}"/>
    <cellStyle name="Porcentual 6 6 2" xfId="3479" xr:uid="{7B1B04F1-ED52-448E-8BC3-38528AFE6D96}"/>
    <cellStyle name="Porcentual 6 7" xfId="2449" xr:uid="{BEE096C6-6493-4B77-87B8-648EEF32FB5E}"/>
    <cellStyle name="Porcentual 7" xfId="276" xr:uid="{00000000-0005-0000-0000-0000D0010000}"/>
    <cellStyle name="Porcentual 7 2" xfId="371" xr:uid="{00000000-0005-0000-0000-0000D1010000}"/>
    <cellStyle name="Porcentual 7 2 2" xfId="404" xr:uid="{00000000-0005-0000-0000-0000D2010000}"/>
    <cellStyle name="Porcentual 7 2 2 2" xfId="503" xr:uid="{00000000-0005-0000-0000-0000D3010000}"/>
    <cellStyle name="Porcentual 7 2 2 2 2" xfId="1051" xr:uid="{036603D2-22BA-4119-8712-D8F71BFB71E9}"/>
    <cellStyle name="Porcentual 7 2 2 2 2 2" xfId="2082" xr:uid="{E08D2F3B-FD7D-4D81-9132-AECAD215D5FB}"/>
    <cellStyle name="Porcentual 7 2 2 2 2 2 2" xfId="4143" xr:uid="{D65C2C4E-0604-4EEF-91BF-AA35D4C7580B}"/>
    <cellStyle name="Porcentual 7 2 2 2 2 3" xfId="3113" xr:uid="{ED51DFCB-7726-478D-92F8-3EF00E55079D}"/>
    <cellStyle name="Porcentual 7 2 2 2 3" xfId="1567" xr:uid="{30B3AFD3-FBAA-412A-9002-F5C2B8BE11F8}"/>
    <cellStyle name="Porcentual 7 2 2 2 3 2" xfId="3628" xr:uid="{C424BCCE-F848-4DD0-AC97-C493F3C79E73}"/>
    <cellStyle name="Porcentual 7 2 2 2 4" xfId="2598" xr:uid="{38E8E02A-10D8-4EF8-8BF1-C30881993BF4}"/>
    <cellStyle name="Porcentual 7 2 2 3" xfId="953" xr:uid="{EE4BAB1C-F505-46B9-B187-F6F25446A362}"/>
    <cellStyle name="Porcentual 7 2 2 3 2" xfId="1984" xr:uid="{E69E37B2-2C4A-4583-B309-4F1BFA7750D8}"/>
    <cellStyle name="Porcentual 7 2 2 3 2 2" xfId="4045" xr:uid="{F2B8883A-DDB0-4EA5-A7B2-E5F7AEAC3666}"/>
    <cellStyle name="Porcentual 7 2 2 3 3" xfId="3015" xr:uid="{2D43ADA3-1362-47A5-9D78-E71F35445EEC}"/>
    <cellStyle name="Porcentual 7 2 2 4" xfId="1469" xr:uid="{C204E92B-C508-40B0-AAAD-D28DF9BEDC3A}"/>
    <cellStyle name="Porcentual 7 2 2 4 2" xfId="3530" xr:uid="{A6662085-A916-49FA-9005-830AFCE87A37}"/>
    <cellStyle name="Porcentual 7 2 2 5" xfId="2500" xr:uid="{5EFD6620-2190-4060-B138-A1B4B83B3D51}"/>
    <cellStyle name="Porcentual 7 2 3" xfId="472" xr:uid="{00000000-0005-0000-0000-0000D4010000}"/>
    <cellStyle name="Porcentual 7 2 3 2" xfId="1020" xr:uid="{259CCA4B-C77B-42AA-829F-0FD2094535ED}"/>
    <cellStyle name="Porcentual 7 2 3 2 2" xfId="2051" xr:uid="{2C32406B-1F1A-4A48-9442-4EDC83A108F6}"/>
    <cellStyle name="Porcentual 7 2 3 2 2 2" xfId="4112" xr:uid="{F242EBF8-EA33-4D5A-917A-315CFAE1A988}"/>
    <cellStyle name="Porcentual 7 2 3 2 3" xfId="3082" xr:uid="{3F59910F-4451-4347-B478-461357862E62}"/>
    <cellStyle name="Porcentual 7 2 3 3" xfId="1536" xr:uid="{C682EF70-04CA-4A3B-AB5E-75C07274F83C}"/>
    <cellStyle name="Porcentual 7 2 3 3 2" xfId="3597" xr:uid="{90294F30-9416-461C-8EFD-7549D3EDC28D}"/>
    <cellStyle name="Porcentual 7 2 3 4" xfId="2567" xr:uid="{CD77CDBD-F172-40D0-8971-B67FA4851A1E}"/>
    <cellStyle name="Porcentual 7 2 4" xfId="922" xr:uid="{3000D544-0C8E-49DB-BA2B-4C38CB925AA5}"/>
    <cellStyle name="Porcentual 7 2 4 2" xfId="1953" xr:uid="{E58A6CB6-46C6-4676-AFF8-7F92BCA6ECB2}"/>
    <cellStyle name="Porcentual 7 2 4 2 2" xfId="4014" xr:uid="{70286CCA-8D67-43A1-B3B1-1812CC202FE8}"/>
    <cellStyle name="Porcentual 7 2 4 3" xfId="2984" xr:uid="{3D2E208E-A686-4E1A-A5DB-D29704F81425}"/>
    <cellStyle name="Porcentual 7 2 5" xfId="1438" xr:uid="{FC49F4BC-ABE5-44DD-B4D3-5CEC8D35D54C}"/>
    <cellStyle name="Porcentual 7 2 5 2" xfId="3499" xr:uid="{CF7324C7-E475-4668-8DB0-F0E1B0F8BB37}"/>
    <cellStyle name="Porcentual 7 2 6" xfId="2469" xr:uid="{51B95265-F3C4-43DB-BF2E-AF2A5171C692}"/>
    <cellStyle name="Porcentual 7 3" xfId="389" xr:uid="{00000000-0005-0000-0000-0000D5010000}"/>
    <cellStyle name="Porcentual 7 3 2" xfId="488" xr:uid="{00000000-0005-0000-0000-0000D6010000}"/>
    <cellStyle name="Porcentual 7 3 2 2" xfId="1036" xr:uid="{41B6A076-4DDE-439C-AC94-5FDEC161CAF4}"/>
    <cellStyle name="Porcentual 7 3 2 2 2" xfId="2067" xr:uid="{13F4C083-0D3E-4BF1-989D-F58D180ACB77}"/>
    <cellStyle name="Porcentual 7 3 2 2 2 2" xfId="4128" xr:uid="{0651E51C-F050-41A0-A36C-EE711D66F86B}"/>
    <cellStyle name="Porcentual 7 3 2 2 3" xfId="3098" xr:uid="{3F8A54DA-A183-4DB2-ABC8-CD71853DAD85}"/>
    <cellStyle name="Porcentual 7 3 2 3" xfId="1552" xr:uid="{FA8E65DF-80A4-4E5C-90D6-6CBAC7108539}"/>
    <cellStyle name="Porcentual 7 3 2 3 2" xfId="3613" xr:uid="{C8244367-DDBE-454E-8440-78CF7F3360D0}"/>
    <cellStyle name="Porcentual 7 3 2 4" xfId="2583" xr:uid="{25CC2D19-9882-4CD6-822D-39FE4C0ECDC5}"/>
    <cellStyle name="Porcentual 7 3 3" xfId="938" xr:uid="{0FE20E5C-0167-4A8C-8150-0BF4B07AF887}"/>
    <cellStyle name="Porcentual 7 3 3 2" xfId="1969" xr:uid="{643BF92D-1151-43C9-B7C7-E787578133B7}"/>
    <cellStyle name="Porcentual 7 3 3 2 2" xfId="4030" xr:uid="{80708FD5-64CB-4876-BDD6-FE7F9B985DAA}"/>
    <cellStyle name="Porcentual 7 3 3 3" xfId="3000" xr:uid="{911EFDD5-A67F-4EAA-B29D-E4F380E33FA4}"/>
    <cellStyle name="Porcentual 7 3 4" xfId="1454" xr:uid="{02E779A8-3553-4A44-AB74-4F2A6C8D617F}"/>
    <cellStyle name="Porcentual 7 3 4 2" xfId="3515" xr:uid="{D5D17111-BDA1-4241-BA2B-F7A0E7E14B68}"/>
    <cellStyle name="Porcentual 7 3 5" xfId="2485" xr:uid="{2DEF9E6C-7C6C-4047-BCFD-559587558B57}"/>
    <cellStyle name="Porcentual 7 4" xfId="428" xr:uid="{00000000-0005-0000-0000-0000D7010000}"/>
    <cellStyle name="Porcentual 7 4 2" xfId="976" xr:uid="{6F96E7EA-95C0-4BCB-95C8-85371CC145B7}"/>
    <cellStyle name="Porcentual 7 4 2 2" xfId="2007" xr:uid="{39319013-F09E-4E92-88AE-14250F07FEC2}"/>
    <cellStyle name="Porcentual 7 4 2 2 2" xfId="4068" xr:uid="{6C4B3364-F036-44E5-AF7C-5C1E9BB05D4D}"/>
    <cellStyle name="Porcentual 7 4 2 3" xfId="3038" xr:uid="{6519D4F4-D11A-4C85-8A38-E6A15D217DE2}"/>
    <cellStyle name="Porcentual 7 4 3" xfId="1492" xr:uid="{ADAAA745-2293-4DC9-9DF1-6FBC1523A016}"/>
    <cellStyle name="Porcentual 7 4 3 2" xfId="3553" xr:uid="{02EA84ED-45A2-411B-AE0B-ECEE1D21517C}"/>
    <cellStyle name="Porcentual 7 4 4" xfId="2523" xr:uid="{8B00DAE9-C34D-4FC5-BE73-E077CC6D2422}"/>
    <cellStyle name="Porcentual 7 5" xfId="906" xr:uid="{2527ABDF-0AAF-4F53-9902-8124D5E5CEC1}"/>
    <cellStyle name="Porcentual 7 5 2" xfId="1937" xr:uid="{6C6E8000-DA5D-48F4-AA33-CDDCE28728DF}"/>
    <cellStyle name="Porcentual 7 5 2 2" xfId="3998" xr:uid="{C942E5C2-7960-46D8-8857-4500486CC817}"/>
    <cellStyle name="Porcentual 7 5 3" xfId="2968" xr:uid="{ABA78EA3-6D86-4A0E-B307-F458D839D6D8}"/>
    <cellStyle name="Porcentual 7 6" xfId="1422" xr:uid="{208AF310-B5F8-4F7B-B497-5F19088B6846}"/>
    <cellStyle name="Porcentual 7 6 2" xfId="3483" xr:uid="{B6503FF7-3A5D-48AB-BF81-E75FD8C56759}"/>
    <cellStyle name="Porcentual 7 7" xfId="2453" xr:uid="{2FAB348D-8B6D-4988-8183-8DC3396C370D}"/>
    <cellStyle name="Porcentual 8" xfId="326" xr:uid="{00000000-0005-0000-0000-0000D8010000}"/>
    <cellStyle name="Salida" xfId="190" builtinId="21" customBuiltin="1"/>
    <cellStyle name="Salida 2" xfId="191" xr:uid="{00000000-0005-0000-0000-0000DA010000}"/>
    <cellStyle name="Salida 3" xfId="192" xr:uid="{00000000-0005-0000-0000-0000DB010000}"/>
    <cellStyle name="Salida 4" xfId="193" xr:uid="{00000000-0005-0000-0000-0000DC010000}"/>
    <cellStyle name="Salida 5" xfId="265" xr:uid="{00000000-0005-0000-0000-0000DD010000}"/>
    <cellStyle name="Texto de advertencia" xfId="194" builtinId="11" customBuiltin="1"/>
    <cellStyle name="Texto de advertencia 2" xfId="195" xr:uid="{00000000-0005-0000-0000-0000DF010000}"/>
    <cellStyle name="Texto de advertencia 3" xfId="196" xr:uid="{00000000-0005-0000-0000-0000E0010000}"/>
    <cellStyle name="Texto de advertencia 4" xfId="197" xr:uid="{00000000-0005-0000-0000-0000E1010000}"/>
    <cellStyle name="Texto de advertencia 5" xfId="266" xr:uid="{00000000-0005-0000-0000-0000E2010000}"/>
    <cellStyle name="Texto explicativo" xfId="198" builtinId="53" customBuiltin="1"/>
    <cellStyle name="Texto explicativo 2" xfId="199" xr:uid="{00000000-0005-0000-0000-0000E4010000}"/>
    <cellStyle name="Texto explicativo 3" xfId="200" xr:uid="{00000000-0005-0000-0000-0000E5010000}"/>
    <cellStyle name="Texto explicativo 4" xfId="201" xr:uid="{00000000-0005-0000-0000-0000E6010000}"/>
    <cellStyle name="Texto explicativo 5" xfId="267" xr:uid="{00000000-0005-0000-0000-0000E7010000}"/>
    <cellStyle name="Title" xfId="202" xr:uid="{00000000-0005-0000-0000-0000E8010000}"/>
    <cellStyle name="Título" xfId="203" builtinId="15" customBuiltin="1"/>
    <cellStyle name="Título 1 2" xfId="205" xr:uid="{00000000-0005-0000-0000-0000EA010000}"/>
    <cellStyle name="Título 1 3" xfId="206" xr:uid="{00000000-0005-0000-0000-0000EB010000}"/>
    <cellStyle name="Título 1 4" xfId="207" xr:uid="{00000000-0005-0000-0000-0000EC010000}"/>
    <cellStyle name="Título 1 5" xfId="269" xr:uid="{00000000-0005-0000-0000-0000ED010000}"/>
    <cellStyle name="Título 2" xfId="208" builtinId="17" customBuiltin="1"/>
    <cellStyle name="Título 2 2" xfId="209" xr:uid="{00000000-0005-0000-0000-0000EF010000}"/>
    <cellStyle name="Título 2 3" xfId="210" xr:uid="{00000000-0005-0000-0000-0000F0010000}"/>
    <cellStyle name="Título 2 4" xfId="211" xr:uid="{00000000-0005-0000-0000-0000F1010000}"/>
    <cellStyle name="Título 2 5" xfId="270" xr:uid="{00000000-0005-0000-0000-0000F2010000}"/>
    <cellStyle name="Título 3" xfId="212" builtinId="18" customBuiltin="1"/>
    <cellStyle name="Título 3 2" xfId="213" xr:uid="{00000000-0005-0000-0000-0000F4010000}"/>
    <cellStyle name="Título 3 3" xfId="214" xr:uid="{00000000-0005-0000-0000-0000F5010000}"/>
    <cellStyle name="Título 3 4" xfId="215" xr:uid="{00000000-0005-0000-0000-0000F6010000}"/>
    <cellStyle name="Título 3 5" xfId="271" xr:uid="{00000000-0005-0000-0000-0000F7010000}"/>
    <cellStyle name="Título 4" xfId="216" xr:uid="{00000000-0005-0000-0000-0000F8010000}"/>
    <cellStyle name="Título 5" xfId="217" xr:uid="{00000000-0005-0000-0000-0000F9010000}"/>
    <cellStyle name="Título 6" xfId="218" xr:uid="{00000000-0005-0000-0000-0000FA010000}"/>
    <cellStyle name="Título 7" xfId="268" xr:uid="{00000000-0005-0000-0000-0000FB010000}"/>
    <cellStyle name="Total" xfId="219" builtinId="25" customBuiltin="1"/>
    <cellStyle name="Total 2" xfId="220" xr:uid="{00000000-0005-0000-0000-0000FD010000}"/>
    <cellStyle name="Total 3" xfId="221" xr:uid="{00000000-0005-0000-0000-0000FE010000}"/>
    <cellStyle name="Total 4" xfId="222" xr:uid="{00000000-0005-0000-0000-0000FF010000}"/>
    <cellStyle name="Total 5" xfId="272" xr:uid="{00000000-0005-0000-0000-000000020000}"/>
    <cellStyle name="Warning Text" xfId="223" xr:uid="{00000000-0005-0000-0000-000001020000}"/>
  </cellStyles>
  <dxfs count="5">
    <dxf>
      <font>
        <b/>
        <i val="0"/>
      </font>
    </dxf>
    <dxf>
      <font>
        <b/>
        <i val="0"/>
      </font>
    </dxf>
    <dxf>
      <font>
        <b/>
        <i val="0"/>
      </font>
    </dxf>
    <dxf>
      <font>
        <b/>
        <i val="0"/>
      </font>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99"/>
      <color rgb="FF99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1.pn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358140</xdr:colOff>
      <xdr:row>0</xdr:row>
      <xdr:rowOff>214793</xdr:rowOff>
    </xdr:from>
    <xdr:to>
      <xdr:col>9</xdr:col>
      <xdr:colOff>673404</xdr:colOff>
      <xdr:row>3</xdr:row>
      <xdr:rowOff>110842</xdr:rowOff>
    </xdr:to>
    <xdr:pic>
      <xdr:nvPicPr>
        <xdr:cNvPr id="2" name="Imagen 1" descr="Texto">
          <a:extLst>
            <a:ext uri="{FF2B5EF4-FFF2-40B4-BE49-F238E27FC236}">
              <a16:creationId xmlns:a16="http://schemas.microsoft.com/office/drawing/2014/main" id="{C8C63F33-DD76-431D-AB92-85379BFE3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87015" y="214793"/>
          <a:ext cx="4684858" cy="896174"/>
        </a:xfrm>
        <a:prstGeom prst="rect">
          <a:avLst/>
        </a:prstGeom>
      </xdr:spPr>
    </xdr:pic>
    <xdr:clientData/>
  </xdr:twoCellAnchor>
  <xdr:twoCellAnchor editAs="oneCell">
    <xdr:from>
      <xdr:col>16</xdr:col>
      <xdr:colOff>1189676</xdr:colOff>
      <xdr:row>0</xdr:row>
      <xdr:rowOff>322422</xdr:rowOff>
    </xdr:from>
    <xdr:to>
      <xdr:col>17</xdr:col>
      <xdr:colOff>444662</xdr:colOff>
      <xdr:row>2</xdr:row>
      <xdr:rowOff>188896</xdr:rowOff>
    </xdr:to>
    <xdr:pic>
      <xdr:nvPicPr>
        <xdr:cNvPr id="3" name="Imagen 2">
          <a:extLst>
            <a:ext uri="{FF2B5EF4-FFF2-40B4-BE49-F238E27FC236}">
              <a16:creationId xmlns:a16="http://schemas.microsoft.com/office/drawing/2014/main" id="{E030E5AC-BB61-492D-B1D0-629791BC2D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05251" y="322422"/>
          <a:ext cx="1093311" cy="5332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9525</xdr:rowOff>
    </xdr:from>
    <xdr:to>
      <xdr:col>0</xdr:col>
      <xdr:colOff>0</xdr:colOff>
      <xdr:row>7</xdr:row>
      <xdr:rowOff>0</xdr:rowOff>
    </xdr:to>
    <xdr:pic>
      <xdr:nvPicPr>
        <xdr:cNvPr id="17965977" name="Picture 1" descr="mhlogo[1]">
          <a:extLst>
            <a:ext uri="{FF2B5EF4-FFF2-40B4-BE49-F238E27FC236}">
              <a16:creationId xmlns:a16="http://schemas.microsoft.com/office/drawing/2014/main" id="{00000000-0008-0000-0000-0000992312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9525"/>
          <a:ext cx="0" cy="609600"/>
        </a:xfrm>
        <a:prstGeom prst="rect">
          <a:avLst/>
        </a:prstGeom>
        <a:noFill/>
        <a:ln w="9525">
          <a:noFill/>
          <a:miter lim="800000"/>
          <a:headEnd/>
          <a:tailEnd/>
        </a:ln>
      </xdr:spPr>
    </xdr:pic>
    <xdr:clientData/>
  </xdr:twoCellAnchor>
  <xdr:twoCellAnchor editAs="oneCell">
    <xdr:from>
      <xdr:col>0</xdr:col>
      <xdr:colOff>286221</xdr:colOff>
      <xdr:row>0</xdr:row>
      <xdr:rowOff>0</xdr:rowOff>
    </xdr:from>
    <xdr:to>
      <xdr:col>1</xdr:col>
      <xdr:colOff>2759637</xdr:colOff>
      <xdr:row>2</xdr:row>
      <xdr:rowOff>289197</xdr:rowOff>
    </xdr:to>
    <xdr:pic>
      <xdr:nvPicPr>
        <xdr:cNvPr id="3" name="Imagen 2" descr="Texto">
          <a:extLst>
            <a:ext uri="{FF2B5EF4-FFF2-40B4-BE49-F238E27FC236}">
              <a16:creationId xmlns:a16="http://schemas.microsoft.com/office/drawing/2014/main" id="{2C30DEAF-C8F9-AE6A-775E-5F71802630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6221" y="0"/>
          <a:ext cx="4747510" cy="884510"/>
        </a:xfrm>
        <a:prstGeom prst="rect">
          <a:avLst/>
        </a:prstGeom>
      </xdr:spPr>
    </xdr:pic>
    <xdr:clientData/>
  </xdr:twoCellAnchor>
  <xdr:twoCellAnchor editAs="oneCell">
    <xdr:from>
      <xdr:col>13</xdr:col>
      <xdr:colOff>92075</xdr:colOff>
      <xdr:row>0</xdr:row>
      <xdr:rowOff>238126</xdr:rowOff>
    </xdr:from>
    <xdr:to>
      <xdr:col>14</xdr:col>
      <xdr:colOff>39528</xdr:colOff>
      <xdr:row>2</xdr:row>
      <xdr:rowOff>211280</xdr:rowOff>
    </xdr:to>
    <xdr:pic>
      <xdr:nvPicPr>
        <xdr:cNvPr id="2" name="Imagen 1">
          <a:extLst>
            <a:ext uri="{FF2B5EF4-FFF2-40B4-BE49-F238E27FC236}">
              <a16:creationId xmlns:a16="http://schemas.microsoft.com/office/drawing/2014/main" id="{72581004-71FD-1AAA-C963-899BB80F09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542750" y="238126"/>
          <a:ext cx="1119028" cy="5637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9525</xdr:rowOff>
    </xdr:from>
    <xdr:to>
      <xdr:col>0</xdr:col>
      <xdr:colOff>0</xdr:colOff>
      <xdr:row>6</xdr:row>
      <xdr:rowOff>0</xdr:rowOff>
    </xdr:to>
    <xdr:pic>
      <xdr:nvPicPr>
        <xdr:cNvPr id="17967001" name="Picture 1" descr="mhlogo[1]">
          <a:extLst>
            <a:ext uri="{FF2B5EF4-FFF2-40B4-BE49-F238E27FC236}">
              <a16:creationId xmlns:a16="http://schemas.microsoft.com/office/drawing/2014/main" id="{00000000-0008-0000-0100-0000992712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9525"/>
          <a:ext cx="0" cy="609600"/>
        </a:xfrm>
        <a:prstGeom prst="rect">
          <a:avLst/>
        </a:prstGeom>
        <a:noFill/>
        <a:ln w="9525">
          <a:noFill/>
          <a:miter lim="800000"/>
          <a:headEnd/>
          <a:tailEnd/>
        </a:ln>
      </xdr:spPr>
    </xdr:pic>
    <xdr:clientData/>
  </xdr:twoCellAnchor>
  <xdr:twoCellAnchor editAs="oneCell">
    <xdr:from>
      <xdr:col>0</xdr:col>
      <xdr:colOff>340517</xdr:colOff>
      <xdr:row>0</xdr:row>
      <xdr:rowOff>20955</xdr:rowOff>
    </xdr:from>
    <xdr:to>
      <xdr:col>1</xdr:col>
      <xdr:colOff>2799107</xdr:colOff>
      <xdr:row>3</xdr:row>
      <xdr:rowOff>58802</xdr:rowOff>
    </xdr:to>
    <xdr:pic>
      <xdr:nvPicPr>
        <xdr:cNvPr id="2" name="Imagen 1" descr="Texto">
          <a:extLst>
            <a:ext uri="{FF2B5EF4-FFF2-40B4-BE49-F238E27FC236}">
              <a16:creationId xmlns:a16="http://schemas.microsoft.com/office/drawing/2014/main" id="{791BFAF4-2B26-4992-B675-76B6BCB1B5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517" y="20955"/>
          <a:ext cx="4747924" cy="930816"/>
        </a:xfrm>
        <a:prstGeom prst="rect">
          <a:avLst/>
        </a:prstGeom>
      </xdr:spPr>
    </xdr:pic>
    <xdr:clientData/>
  </xdr:twoCellAnchor>
  <xdr:twoCellAnchor editAs="oneCell">
    <xdr:from>
      <xdr:col>14</xdr:col>
      <xdr:colOff>453390</xdr:colOff>
      <xdr:row>0</xdr:row>
      <xdr:rowOff>295275</xdr:rowOff>
    </xdr:from>
    <xdr:to>
      <xdr:col>15</xdr:col>
      <xdr:colOff>16034</xdr:colOff>
      <xdr:row>2</xdr:row>
      <xdr:rowOff>270334</xdr:rowOff>
    </xdr:to>
    <xdr:pic>
      <xdr:nvPicPr>
        <xdr:cNvPr id="3" name="Imagen 2">
          <a:extLst>
            <a:ext uri="{FF2B5EF4-FFF2-40B4-BE49-F238E27FC236}">
              <a16:creationId xmlns:a16="http://schemas.microsoft.com/office/drawing/2014/main" id="{6AD9C5CC-DF2E-4D1F-A74D-008802AE71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677870" y="295275"/>
          <a:ext cx="1111409" cy="5846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9525</xdr:rowOff>
    </xdr:from>
    <xdr:to>
      <xdr:col>0</xdr:col>
      <xdr:colOff>0</xdr:colOff>
      <xdr:row>6</xdr:row>
      <xdr:rowOff>0</xdr:rowOff>
    </xdr:to>
    <xdr:pic>
      <xdr:nvPicPr>
        <xdr:cNvPr id="19682751" name="Picture 1" descr="mhlogo[1]">
          <a:extLst>
            <a:ext uri="{FF2B5EF4-FFF2-40B4-BE49-F238E27FC236}">
              <a16:creationId xmlns:a16="http://schemas.microsoft.com/office/drawing/2014/main" id="{00000000-0008-0000-0200-0000BF552C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9525"/>
          <a:ext cx="0" cy="609600"/>
        </a:xfrm>
        <a:prstGeom prst="rect">
          <a:avLst/>
        </a:prstGeom>
        <a:noFill/>
        <a:ln w="9525">
          <a:noFill/>
          <a:miter lim="800000"/>
          <a:headEnd/>
          <a:tailEnd/>
        </a:ln>
      </xdr:spPr>
    </xdr:pic>
    <xdr:clientData/>
  </xdr:twoCellAnchor>
  <xdr:twoCellAnchor editAs="oneCell">
    <xdr:from>
      <xdr:col>0</xdr:col>
      <xdr:colOff>0</xdr:colOff>
      <xdr:row>2</xdr:row>
      <xdr:rowOff>0</xdr:rowOff>
    </xdr:from>
    <xdr:to>
      <xdr:col>0</xdr:col>
      <xdr:colOff>1273493</xdr:colOff>
      <xdr:row>2</xdr:row>
      <xdr:rowOff>0</xdr:rowOff>
    </xdr:to>
    <xdr:pic>
      <xdr:nvPicPr>
        <xdr:cNvPr id="19682752" name="Picture 4011" descr="C:\Documents and Settings\acunaaw\Configuración local\Temp\Dibujo.GIF">
          <a:extLst>
            <a:ext uri="{FF2B5EF4-FFF2-40B4-BE49-F238E27FC236}">
              <a16:creationId xmlns:a16="http://schemas.microsoft.com/office/drawing/2014/main" id="{00000000-0008-0000-0200-0000C0552C01}"/>
            </a:ext>
          </a:extLst>
        </xdr:cNvPr>
        <xdr:cNvPicPr>
          <a:picLocks noChangeAspect="1" noChangeArrowheads="1"/>
        </xdr:cNvPicPr>
      </xdr:nvPicPr>
      <xdr:blipFill>
        <a:blip xmlns:r="http://schemas.openxmlformats.org/officeDocument/2006/relationships" r:embed="rId2"/>
        <a:srcRect/>
        <a:stretch>
          <a:fillRect/>
        </a:stretch>
      </xdr:blipFill>
      <xdr:spPr bwMode="auto">
        <a:xfrm>
          <a:off x="0" y="57150"/>
          <a:ext cx="1390650" cy="0"/>
        </a:xfrm>
        <a:prstGeom prst="rect">
          <a:avLst/>
        </a:prstGeom>
        <a:noFill/>
        <a:ln w="9525">
          <a:noFill/>
          <a:miter lim="800000"/>
          <a:headEnd/>
          <a:tailEnd/>
        </a:ln>
      </xdr:spPr>
    </xdr:pic>
    <xdr:clientData/>
  </xdr:twoCellAnchor>
  <xdr:twoCellAnchor editAs="oneCell">
    <xdr:from>
      <xdr:col>8</xdr:col>
      <xdr:colOff>0</xdr:colOff>
      <xdr:row>2</xdr:row>
      <xdr:rowOff>0</xdr:rowOff>
    </xdr:from>
    <xdr:to>
      <xdr:col>8</xdr:col>
      <xdr:colOff>857250</xdr:colOff>
      <xdr:row>2</xdr:row>
      <xdr:rowOff>0</xdr:rowOff>
    </xdr:to>
    <xdr:pic>
      <xdr:nvPicPr>
        <xdr:cNvPr id="19682753" name="0 Imagen" descr="Logo DCP2.PNG">
          <a:extLst>
            <a:ext uri="{FF2B5EF4-FFF2-40B4-BE49-F238E27FC236}">
              <a16:creationId xmlns:a16="http://schemas.microsoft.com/office/drawing/2014/main" id="{00000000-0008-0000-0200-0000C1552C01}"/>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7449800" y="28575"/>
          <a:ext cx="857250" cy="0"/>
        </a:xfrm>
        <a:prstGeom prst="rect">
          <a:avLst/>
        </a:prstGeom>
        <a:noFill/>
        <a:ln w="9525">
          <a:noFill/>
          <a:miter lim="800000"/>
          <a:headEnd/>
          <a:tailEnd/>
        </a:ln>
      </xdr:spPr>
    </xdr:pic>
    <xdr:clientData/>
  </xdr:twoCellAnchor>
  <xdr:oneCellAnchor>
    <xdr:from>
      <xdr:col>15</xdr:col>
      <xdr:colOff>300990</xdr:colOff>
      <xdr:row>0</xdr:row>
      <xdr:rowOff>240030</xdr:rowOff>
    </xdr:from>
    <xdr:ext cx="1135697" cy="566562"/>
    <xdr:pic>
      <xdr:nvPicPr>
        <xdr:cNvPr id="6" name="Imagen 5">
          <a:extLst>
            <a:ext uri="{FF2B5EF4-FFF2-40B4-BE49-F238E27FC236}">
              <a16:creationId xmlns:a16="http://schemas.microsoft.com/office/drawing/2014/main" id="{EF4B4722-D3BE-4FB6-A56B-64F3921B41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102709" y="240030"/>
          <a:ext cx="1135697" cy="566562"/>
        </a:xfrm>
        <a:prstGeom prst="rect">
          <a:avLst/>
        </a:prstGeom>
      </xdr:spPr>
    </xdr:pic>
    <xdr:clientData/>
  </xdr:oneCellAnchor>
  <xdr:twoCellAnchor editAs="oneCell">
    <xdr:from>
      <xdr:col>0</xdr:col>
      <xdr:colOff>401002</xdr:colOff>
      <xdr:row>0</xdr:row>
      <xdr:rowOff>0</xdr:rowOff>
    </xdr:from>
    <xdr:to>
      <xdr:col>1</xdr:col>
      <xdr:colOff>2875308</xdr:colOff>
      <xdr:row>3</xdr:row>
      <xdr:rowOff>37847</xdr:rowOff>
    </xdr:to>
    <xdr:pic>
      <xdr:nvPicPr>
        <xdr:cNvPr id="3" name="Imagen 2" descr="Texto">
          <a:extLst>
            <a:ext uri="{FF2B5EF4-FFF2-40B4-BE49-F238E27FC236}">
              <a16:creationId xmlns:a16="http://schemas.microsoft.com/office/drawing/2014/main" id="{DCEF4F0D-72D2-44F2-95A7-A0C71B2A271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01002" y="0"/>
          <a:ext cx="4744114" cy="9308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19050</xdr:colOff>
      <xdr:row>3</xdr:row>
      <xdr:rowOff>38100</xdr:rowOff>
    </xdr:from>
    <xdr:to>
      <xdr:col>10</xdr:col>
      <xdr:colOff>895350</xdr:colOff>
      <xdr:row>3</xdr:row>
      <xdr:rowOff>38100</xdr:rowOff>
    </xdr:to>
    <xdr:pic>
      <xdr:nvPicPr>
        <xdr:cNvPr id="19087020" name="0 Imagen" descr="Logo DCP2.PNG">
          <a:extLst>
            <a:ext uri="{FF2B5EF4-FFF2-40B4-BE49-F238E27FC236}">
              <a16:creationId xmlns:a16="http://schemas.microsoft.com/office/drawing/2014/main" id="{00000000-0008-0000-0300-0000AC3E23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468225" y="38100"/>
          <a:ext cx="933450" cy="0"/>
        </a:xfrm>
        <a:prstGeom prst="rect">
          <a:avLst/>
        </a:prstGeom>
        <a:noFill/>
        <a:ln w="9525">
          <a:noFill/>
          <a:miter lim="800000"/>
          <a:headEnd/>
          <a:tailEnd/>
        </a:ln>
      </xdr:spPr>
    </xdr:pic>
    <xdr:clientData/>
  </xdr:twoCellAnchor>
  <xdr:twoCellAnchor editAs="oneCell">
    <xdr:from>
      <xdr:col>0</xdr:col>
      <xdr:colOff>333375</xdr:colOff>
      <xdr:row>0</xdr:row>
      <xdr:rowOff>0</xdr:rowOff>
    </xdr:from>
    <xdr:to>
      <xdr:col>1</xdr:col>
      <xdr:colOff>2797204</xdr:colOff>
      <xdr:row>3</xdr:row>
      <xdr:rowOff>16568</xdr:rowOff>
    </xdr:to>
    <xdr:pic>
      <xdr:nvPicPr>
        <xdr:cNvPr id="2" name="Imagen 1" descr="Texto">
          <a:extLst>
            <a:ext uri="{FF2B5EF4-FFF2-40B4-BE49-F238E27FC236}">
              <a16:creationId xmlns:a16="http://schemas.microsoft.com/office/drawing/2014/main" id="{C6CC97AB-78DA-4BF8-B5D9-3A8D262D61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3375" y="0"/>
          <a:ext cx="4734113" cy="913347"/>
        </a:xfrm>
        <a:prstGeom prst="rect">
          <a:avLst/>
        </a:prstGeom>
      </xdr:spPr>
    </xdr:pic>
    <xdr:clientData/>
  </xdr:twoCellAnchor>
  <xdr:twoCellAnchor editAs="oneCell">
    <xdr:from>
      <xdr:col>10</xdr:col>
      <xdr:colOff>552450</xdr:colOff>
      <xdr:row>0</xdr:row>
      <xdr:rowOff>219075</xdr:rowOff>
    </xdr:from>
    <xdr:to>
      <xdr:col>11</xdr:col>
      <xdr:colOff>17936</xdr:colOff>
      <xdr:row>2</xdr:row>
      <xdr:rowOff>192229</xdr:rowOff>
    </xdr:to>
    <xdr:pic>
      <xdr:nvPicPr>
        <xdr:cNvPr id="3" name="Imagen 2">
          <a:extLst>
            <a:ext uri="{FF2B5EF4-FFF2-40B4-BE49-F238E27FC236}">
              <a16:creationId xmlns:a16="http://schemas.microsoft.com/office/drawing/2014/main" id="{6E6D835E-49DA-4E34-9B58-3BF462CD463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288500" y="219075"/>
          <a:ext cx="1119028" cy="56370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3</xdr:row>
      <xdr:rowOff>38100</xdr:rowOff>
    </xdr:from>
    <xdr:to>
      <xdr:col>0</xdr:col>
      <xdr:colOff>1466850</xdr:colOff>
      <xdr:row>3</xdr:row>
      <xdr:rowOff>38100</xdr:rowOff>
    </xdr:to>
    <xdr:pic>
      <xdr:nvPicPr>
        <xdr:cNvPr id="19683776" name="Picture 4011" descr="C:\Documents and Settings\acunaaw\Configuración local\Temp\Dibujo.GIF">
          <a:extLst>
            <a:ext uri="{FF2B5EF4-FFF2-40B4-BE49-F238E27FC236}">
              <a16:creationId xmlns:a16="http://schemas.microsoft.com/office/drawing/2014/main" id="{00000000-0008-0000-0400-0000C0592C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09550" y="38100"/>
          <a:ext cx="1562100" cy="0"/>
        </a:xfrm>
        <a:prstGeom prst="rect">
          <a:avLst/>
        </a:prstGeom>
        <a:noFill/>
        <a:ln w="9525">
          <a:noFill/>
          <a:miter lim="800000"/>
          <a:headEnd/>
          <a:tailEnd/>
        </a:ln>
      </xdr:spPr>
    </xdr:pic>
    <xdr:clientData/>
  </xdr:twoCellAnchor>
  <xdr:twoCellAnchor editAs="oneCell">
    <xdr:from>
      <xdr:col>0</xdr:col>
      <xdr:colOff>47625</xdr:colOff>
      <xdr:row>3</xdr:row>
      <xdr:rowOff>38100</xdr:rowOff>
    </xdr:from>
    <xdr:to>
      <xdr:col>0</xdr:col>
      <xdr:colOff>1466850</xdr:colOff>
      <xdr:row>3</xdr:row>
      <xdr:rowOff>38100</xdr:rowOff>
    </xdr:to>
    <xdr:pic>
      <xdr:nvPicPr>
        <xdr:cNvPr id="8" name="Picture 4011" descr="C:\Documents and Settings\acunaaw\Configuración local\Temp\Dibujo.GIF">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625" y="190500"/>
          <a:ext cx="1562100" cy="0"/>
        </a:xfrm>
        <a:prstGeom prst="rect">
          <a:avLst/>
        </a:prstGeom>
        <a:noFill/>
        <a:ln w="9525">
          <a:noFill/>
          <a:miter lim="800000"/>
          <a:headEnd/>
          <a:tailEnd/>
        </a:ln>
      </xdr:spPr>
    </xdr:pic>
    <xdr:clientData/>
  </xdr:twoCellAnchor>
  <xdr:twoCellAnchor editAs="oneCell">
    <xdr:from>
      <xdr:col>0</xdr:col>
      <xdr:colOff>290989</xdr:colOff>
      <xdr:row>0</xdr:row>
      <xdr:rowOff>0</xdr:rowOff>
    </xdr:from>
    <xdr:to>
      <xdr:col>1</xdr:col>
      <xdr:colOff>2763390</xdr:colOff>
      <xdr:row>3</xdr:row>
      <xdr:rowOff>2183</xdr:rowOff>
    </xdr:to>
    <xdr:pic>
      <xdr:nvPicPr>
        <xdr:cNvPr id="2" name="Imagen 1" descr="Texto">
          <a:extLst>
            <a:ext uri="{FF2B5EF4-FFF2-40B4-BE49-F238E27FC236}">
              <a16:creationId xmlns:a16="http://schemas.microsoft.com/office/drawing/2014/main" id="{54C72027-989B-454A-905A-607A3BB57C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0989" y="0"/>
          <a:ext cx="4736970" cy="895152"/>
        </a:xfrm>
        <a:prstGeom prst="rect">
          <a:avLst/>
        </a:prstGeom>
      </xdr:spPr>
    </xdr:pic>
    <xdr:clientData/>
  </xdr:twoCellAnchor>
  <xdr:twoCellAnchor editAs="oneCell">
    <xdr:from>
      <xdr:col>49</xdr:col>
      <xdr:colOff>542925</xdr:colOff>
      <xdr:row>0</xdr:row>
      <xdr:rowOff>228600</xdr:rowOff>
    </xdr:from>
    <xdr:to>
      <xdr:col>49</xdr:col>
      <xdr:colOff>1657667</xdr:colOff>
      <xdr:row>2</xdr:row>
      <xdr:rowOff>207469</xdr:rowOff>
    </xdr:to>
    <xdr:pic>
      <xdr:nvPicPr>
        <xdr:cNvPr id="3" name="Imagen 2">
          <a:extLst>
            <a:ext uri="{FF2B5EF4-FFF2-40B4-BE49-F238E27FC236}">
              <a16:creationId xmlns:a16="http://schemas.microsoft.com/office/drawing/2014/main" id="{C83BEFCE-2EA8-42E8-B493-B98BC07CA3D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304275" y="228600"/>
          <a:ext cx="1119028" cy="56370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287656</xdr:colOff>
      <xdr:row>0</xdr:row>
      <xdr:rowOff>0</xdr:rowOff>
    </xdr:from>
    <xdr:to>
      <xdr:col>1</xdr:col>
      <xdr:colOff>2723652</xdr:colOff>
      <xdr:row>3</xdr:row>
      <xdr:rowOff>41719</xdr:rowOff>
    </xdr:to>
    <xdr:pic>
      <xdr:nvPicPr>
        <xdr:cNvPr id="2" name="Imagen 1" descr="Texto">
          <a:extLst>
            <a:ext uri="{FF2B5EF4-FFF2-40B4-BE49-F238E27FC236}">
              <a16:creationId xmlns:a16="http://schemas.microsoft.com/office/drawing/2014/main" id="{F1036AE2-0B02-4ECC-A5E0-B212E4F599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7656" y="0"/>
          <a:ext cx="4747237" cy="934688"/>
        </a:xfrm>
        <a:prstGeom prst="rect">
          <a:avLst/>
        </a:prstGeom>
      </xdr:spPr>
    </xdr:pic>
    <xdr:clientData/>
  </xdr:twoCellAnchor>
  <xdr:twoCellAnchor editAs="oneCell">
    <xdr:from>
      <xdr:col>16</xdr:col>
      <xdr:colOff>142875</xdr:colOff>
      <xdr:row>0</xdr:row>
      <xdr:rowOff>219075</xdr:rowOff>
    </xdr:from>
    <xdr:to>
      <xdr:col>17</xdr:col>
      <xdr:colOff>3175</xdr:colOff>
      <xdr:row>2</xdr:row>
      <xdr:rowOff>192229</xdr:rowOff>
    </xdr:to>
    <xdr:pic>
      <xdr:nvPicPr>
        <xdr:cNvPr id="3" name="Imagen 2">
          <a:extLst>
            <a:ext uri="{FF2B5EF4-FFF2-40B4-BE49-F238E27FC236}">
              <a16:creationId xmlns:a16="http://schemas.microsoft.com/office/drawing/2014/main" id="{369BBAE2-7B62-45CA-9C24-9F101D65B5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184725" y="219075"/>
          <a:ext cx="1119028" cy="56370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266308</xdr:colOff>
      <xdr:row>0</xdr:row>
      <xdr:rowOff>0</xdr:rowOff>
    </xdr:from>
    <xdr:to>
      <xdr:col>1</xdr:col>
      <xdr:colOff>2725121</xdr:colOff>
      <xdr:row>3</xdr:row>
      <xdr:rowOff>2483</xdr:rowOff>
    </xdr:to>
    <xdr:pic>
      <xdr:nvPicPr>
        <xdr:cNvPr id="2" name="Imagen 1" descr="Texto">
          <a:extLst>
            <a:ext uri="{FF2B5EF4-FFF2-40B4-BE49-F238E27FC236}">
              <a16:creationId xmlns:a16="http://schemas.microsoft.com/office/drawing/2014/main" id="{0BC0A1B2-586B-4C05-B68C-DFFBD3D0F2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308" y="0"/>
          <a:ext cx="4724811" cy="895452"/>
        </a:xfrm>
        <a:prstGeom prst="rect">
          <a:avLst/>
        </a:prstGeom>
      </xdr:spPr>
    </xdr:pic>
    <xdr:clientData/>
  </xdr:twoCellAnchor>
  <xdr:twoCellAnchor editAs="oneCell">
    <xdr:from>
      <xdr:col>15</xdr:col>
      <xdr:colOff>0</xdr:colOff>
      <xdr:row>0</xdr:row>
      <xdr:rowOff>238125</xdr:rowOff>
    </xdr:from>
    <xdr:to>
      <xdr:col>16</xdr:col>
      <xdr:colOff>3651</xdr:colOff>
      <xdr:row>2</xdr:row>
      <xdr:rowOff>207469</xdr:rowOff>
    </xdr:to>
    <xdr:pic>
      <xdr:nvPicPr>
        <xdr:cNvPr id="3" name="Imagen 2">
          <a:extLst>
            <a:ext uri="{FF2B5EF4-FFF2-40B4-BE49-F238E27FC236}">
              <a16:creationId xmlns:a16="http://schemas.microsoft.com/office/drawing/2014/main" id="{B1977147-47BA-40CE-9901-B95F6E088C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156525" y="238125"/>
          <a:ext cx="1119028" cy="56370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C17AE-E2A0-4ABE-B94E-BC1B71D026DD}">
  <sheetPr codeName="Hoja1"/>
  <dimension ref="A1:Q26"/>
  <sheetViews>
    <sheetView showGridLines="0" tabSelected="1" zoomScale="80" zoomScaleNormal="80" workbookViewId="0">
      <selection activeCell="B8" sqref="B8"/>
    </sheetView>
  </sheetViews>
  <sheetFormatPr baseColWidth="10" defaultColWidth="11.44140625" defaultRowHeight="14.4"/>
  <cols>
    <col min="1" max="2" width="11.44140625" style="56" customWidth="1"/>
    <col min="3" max="3" width="12.44140625" style="56" customWidth="1"/>
    <col min="4" max="4" width="11.88671875" style="56" customWidth="1"/>
    <col min="5" max="8" width="11.44140625" style="56"/>
    <col min="9" max="9" width="5.88671875" style="56" customWidth="1"/>
    <col min="10" max="11" width="11.44140625" style="56"/>
    <col min="12" max="12" width="3.21875" style="56" customWidth="1"/>
    <col min="13" max="13" width="2.6640625" style="56" customWidth="1"/>
    <col min="14" max="14" width="18.44140625" style="56" customWidth="1"/>
    <col min="15" max="15" width="17.21875" style="56" hidden="1" customWidth="1"/>
    <col min="16" max="16" width="4.77734375" style="56" customWidth="1"/>
    <col min="17" max="17" width="26.77734375" style="56" customWidth="1"/>
    <col min="18" max="16384" width="11.44140625" style="56"/>
  </cols>
  <sheetData>
    <row r="1" spans="1:17" ht="26.4" customHeight="1"/>
    <row r="2" spans="1:17" ht="26.4" customHeight="1"/>
    <row r="3" spans="1:17" ht="26.4" customHeight="1"/>
    <row r="4" spans="1:17" ht="26.4" customHeight="1"/>
    <row r="5" spans="1:17" s="57" customFormat="1" ht="43.8" customHeight="1">
      <c r="E5" s="430" t="s">
        <v>251</v>
      </c>
      <c r="F5" s="430"/>
      <c r="G5" s="430"/>
      <c r="H5" s="430"/>
      <c r="I5" s="430"/>
      <c r="J5" s="430"/>
      <c r="K5" s="430"/>
      <c r="L5" s="430"/>
      <c r="M5" s="430"/>
      <c r="N5" s="430"/>
      <c r="O5" s="430"/>
      <c r="P5" s="430"/>
      <c r="Q5" s="430"/>
    </row>
    <row r="6" spans="1:17" s="57" customFormat="1" ht="26.4" customHeight="1">
      <c r="D6" s="58"/>
      <c r="E6" s="431" t="s">
        <v>0</v>
      </c>
      <c r="F6" s="431"/>
      <c r="G6" s="431"/>
      <c r="H6" s="431"/>
      <c r="I6" s="431"/>
      <c r="J6" s="431"/>
      <c r="K6" s="431"/>
      <c r="L6" s="431"/>
      <c r="M6" s="431"/>
      <c r="N6" s="431"/>
      <c r="O6" s="431"/>
      <c r="P6" s="431"/>
      <c r="Q6" s="431"/>
    </row>
    <row r="7" spans="1:17" s="57" customFormat="1" ht="26.4" customHeight="1">
      <c r="D7" s="58"/>
      <c r="E7" s="431" t="s">
        <v>1</v>
      </c>
      <c r="F7" s="431"/>
      <c r="G7" s="431"/>
      <c r="H7" s="431"/>
      <c r="I7" s="431"/>
      <c r="J7" s="431"/>
      <c r="K7" s="431"/>
      <c r="L7" s="431"/>
      <c r="M7" s="431"/>
      <c r="N7" s="431"/>
      <c r="O7" s="431"/>
      <c r="P7" s="431"/>
      <c r="Q7" s="431"/>
    </row>
    <row r="8" spans="1:17" s="57" customFormat="1" ht="26.4" customHeight="1">
      <c r="D8" s="58"/>
      <c r="E8" s="58"/>
      <c r="F8" s="58"/>
      <c r="G8" s="58"/>
      <c r="H8" s="58"/>
      <c r="I8" s="58"/>
      <c r="J8" s="58"/>
      <c r="K8" s="58"/>
      <c r="L8" s="58"/>
      <c r="M8" s="58"/>
      <c r="N8" s="58"/>
      <c r="O8" s="58"/>
      <c r="P8" s="58"/>
    </row>
    <row r="9" spans="1:17" s="57" customFormat="1" ht="26.4" customHeight="1">
      <c r="D9" s="58"/>
      <c r="E9" s="432" t="s">
        <v>2</v>
      </c>
      <c r="F9" s="432"/>
      <c r="G9" s="432"/>
      <c r="H9" s="432"/>
      <c r="I9" s="432"/>
      <c r="J9" s="432"/>
      <c r="K9" s="432"/>
      <c r="L9" s="432"/>
      <c r="M9" s="432"/>
      <c r="N9" s="432"/>
      <c r="O9" s="432"/>
      <c r="P9" s="432"/>
      <c r="Q9" s="432"/>
    </row>
    <row r="10" spans="1:17" s="57" customFormat="1" ht="26.4" customHeight="1">
      <c r="D10" s="58"/>
      <c r="E10" s="58"/>
      <c r="F10" s="58"/>
      <c r="G10" s="58"/>
      <c r="H10" s="58"/>
      <c r="I10" s="58"/>
      <c r="J10" s="58"/>
      <c r="K10" s="60"/>
      <c r="L10" s="58"/>
      <c r="M10" s="58"/>
      <c r="N10" s="58"/>
      <c r="O10" s="58"/>
      <c r="P10" s="58"/>
    </row>
    <row r="11" spans="1:17">
      <c r="A11" s="57"/>
    </row>
    <row r="12" spans="1:17" s="61" customFormat="1" ht="29.4" customHeight="1">
      <c r="E12" s="59" t="s">
        <v>3</v>
      </c>
      <c r="F12" s="429" t="s">
        <v>4</v>
      </c>
      <c r="G12" s="429"/>
      <c r="H12" s="429"/>
      <c r="I12" s="429"/>
      <c r="J12" s="429"/>
      <c r="K12" s="429"/>
      <c r="L12" s="429"/>
      <c r="M12" s="429"/>
      <c r="N12" s="429"/>
      <c r="O12" s="429"/>
      <c r="P12" s="429"/>
      <c r="Q12" s="429"/>
    </row>
    <row r="13" spans="1:17" s="61" customFormat="1" ht="14.4" customHeight="1">
      <c r="E13" s="59"/>
      <c r="F13" s="62"/>
      <c r="G13" s="62"/>
      <c r="H13" s="62"/>
      <c r="I13" s="62"/>
      <c r="J13" s="62"/>
      <c r="K13" s="62"/>
      <c r="L13" s="62"/>
      <c r="M13" s="62"/>
      <c r="N13" s="62"/>
      <c r="O13" s="62"/>
      <c r="P13" s="62"/>
      <c r="Q13" s="62"/>
    </row>
    <row r="14" spans="1:17" s="61" customFormat="1" ht="28.2" customHeight="1">
      <c r="E14" s="59" t="s">
        <v>5</v>
      </c>
      <c r="F14" s="429" t="s">
        <v>6</v>
      </c>
      <c r="G14" s="429"/>
      <c r="H14" s="429"/>
      <c r="I14" s="429"/>
      <c r="J14" s="429"/>
      <c r="K14" s="429"/>
      <c r="L14" s="429"/>
      <c r="M14" s="429"/>
      <c r="N14" s="429"/>
      <c r="O14" s="429"/>
      <c r="P14" s="429"/>
      <c r="Q14" s="429"/>
    </row>
    <row r="15" spans="1:17" s="61" customFormat="1" ht="14.4" customHeight="1">
      <c r="E15" s="59"/>
      <c r="F15" s="62"/>
      <c r="G15" s="62"/>
      <c r="H15" s="62"/>
      <c r="I15" s="62"/>
      <c r="J15" s="62"/>
      <c r="K15" s="62"/>
      <c r="L15" s="62"/>
      <c r="M15" s="62"/>
      <c r="N15" s="62"/>
      <c r="O15" s="62"/>
      <c r="P15" s="62"/>
      <c r="Q15" s="62"/>
    </row>
    <row r="16" spans="1:17" s="61" customFormat="1" ht="14.4" customHeight="1">
      <c r="E16" s="59" t="s">
        <v>7</v>
      </c>
      <c r="F16" s="429" t="s">
        <v>8</v>
      </c>
      <c r="G16" s="429"/>
      <c r="H16" s="429"/>
      <c r="I16" s="429"/>
      <c r="J16" s="429"/>
      <c r="K16" s="429"/>
      <c r="L16" s="429"/>
      <c r="M16" s="429"/>
      <c r="N16" s="429"/>
      <c r="O16" s="429"/>
      <c r="P16" s="429"/>
      <c r="Q16" s="429"/>
    </row>
    <row r="17" spans="4:17" s="61" customFormat="1" ht="14.4" customHeight="1">
      <c r="E17" s="59"/>
      <c r="F17" s="62"/>
      <c r="G17" s="62"/>
      <c r="H17" s="62"/>
      <c r="I17" s="62"/>
      <c r="J17" s="62"/>
      <c r="K17" s="62"/>
      <c r="L17" s="62"/>
      <c r="M17" s="62"/>
      <c r="N17" s="62"/>
      <c r="O17" s="62"/>
      <c r="P17" s="62"/>
      <c r="Q17" s="62"/>
    </row>
    <row r="18" spans="4:17" s="61" customFormat="1" ht="28.35" customHeight="1">
      <c r="E18" s="59" t="s">
        <v>9</v>
      </c>
      <c r="F18" s="427" t="s">
        <v>10</v>
      </c>
      <c r="G18" s="427"/>
      <c r="H18" s="427"/>
      <c r="I18" s="427"/>
      <c r="J18" s="427"/>
      <c r="K18" s="427"/>
      <c r="L18" s="427"/>
      <c r="M18" s="427"/>
      <c r="N18" s="427"/>
      <c r="O18" s="427"/>
      <c r="P18" s="427"/>
      <c r="Q18" s="427"/>
    </row>
    <row r="19" spans="4:17" s="61" customFormat="1" ht="14.4" customHeight="1">
      <c r="E19" s="59"/>
      <c r="F19" s="63"/>
      <c r="G19" s="63"/>
      <c r="H19" s="63"/>
      <c r="I19" s="63"/>
      <c r="J19" s="63"/>
      <c r="K19" s="63"/>
      <c r="L19" s="63"/>
      <c r="M19" s="63"/>
      <c r="N19" s="63"/>
      <c r="O19" s="63"/>
      <c r="P19" s="63"/>
      <c r="Q19" s="63"/>
    </row>
    <row r="20" spans="4:17" s="61" customFormat="1" ht="28.35" customHeight="1">
      <c r="E20" s="59" t="s">
        <v>11</v>
      </c>
      <c r="F20" s="427" t="s">
        <v>250</v>
      </c>
      <c r="G20" s="427"/>
      <c r="H20" s="427"/>
      <c r="I20" s="427"/>
      <c r="J20" s="427"/>
      <c r="K20" s="427"/>
      <c r="L20" s="427"/>
      <c r="M20" s="427"/>
      <c r="N20" s="427"/>
      <c r="O20" s="427"/>
      <c r="P20" s="427"/>
      <c r="Q20" s="427"/>
    </row>
    <row r="21" spans="4:17" s="61" customFormat="1" ht="14.4" customHeight="1">
      <c r="E21" s="57"/>
      <c r="F21" s="63"/>
      <c r="G21" s="63"/>
      <c r="H21" s="63"/>
      <c r="I21" s="63"/>
      <c r="J21" s="63"/>
      <c r="K21" s="63"/>
      <c r="L21" s="63"/>
      <c r="M21" s="63"/>
      <c r="N21" s="63"/>
      <c r="O21" s="63"/>
      <c r="P21" s="63"/>
      <c r="Q21" s="63"/>
    </row>
    <row r="22" spans="4:17" s="61" customFormat="1" ht="14.4" customHeight="1">
      <c r="E22" s="59" t="s">
        <v>12</v>
      </c>
      <c r="F22" s="427" t="s">
        <v>13</v>
      </c>
      <c r="G22" s="427"/>
      <c r="H22" s="427"/>
      <c r="I22" s="427"/>
      <c r="J22" s="427"/>
      <c r="K22" s="427"/>
      <c r="L22" s="427"/>
      <c r="M22" s="427"/>
      <c r="N22" s="427"/>
      <c r="O22" s="427"/>
      <c r="P22" s="427"/>
      <c r="Q22" s="427"/>
    </row>
    <row r="23" spans="4:17" s="61" customFormat="1" ht="14.4" customHeight="1">
      <c r="E23" s="57"/>
      <c r="F23" s="63"/>
      <c r="G23" s="63"/>
      <c r="H23" s="63"/>
      <c r="I23" s="63"/>
      <c r="J23" s="63"/>
      <c r="K23" s="63"/>
      <c r="L23" s="63"/>
      <c r="M23" s="63"/>
      <c r="N23" s="63"/>
      <c r="O23" s="63"/>
      <c r="P23" s="63"/>
      <c r="Q23" s="63"/>
    </row>
    <row r="24" spans="4:17" s="61" customFormat="1" ht="28.35" customHeight="1">
      <c r="E24" s="59" t="s">
        <v>14</v>
      </c>
      <c r="F24" s="427" t="s">
        <v>15</v>
      </c>
      <c r="G24" s="427"/>
      <c r="H24" s="427"/>
      <c r="I24" s="427"/>
      <c r="J24" s="427"/>
      <c r="K24" s="427"/>
      <c r="L24" s="427"/>
      <c r="M24" s="427"/>
      <c r="N24" s="427"/>
      <c r="O24" s="427"/>
      <c r="P24" s="427"/>
      <c r="Q24" s="427"/>
    </row>
    <row r="25" spans="4:17">
      <c r="E25" s="64"/>
      <c r="F25" s="64"/>
      <c r="G25" s="64"/>
      <c r="H25" s="64"/>
      <c r="I25" s="64"/>
      <c r="J25" s="64"/>
      <c r="K25" s="64"/>
      <c r="L25" s="64"/>
      <c r="M25" s="64"/>
      <c r="N25" s="64"/>
      <c r="O25" s="64"/>
      <c r="P25" s="64"/>
    </row>
    <row r="26" spans="4:17">
      <c r="D26" s="65"/>
      <c r="E26" s="428"/>
      <c r="F26" s="428"/>
      <c r="G26" s="428"/>
      <c r="H26" s="428"/>
      <c r="I26" s="428"/>
      <c r="J26" s="428"/>
      <c r="K26" s="428"/>
      <c r="L26" s="428"/>
      <c r="M26" s="428"/>
      <c r="N26" s="428"/>
      <c r="O26" s="428"/>
      <c r="P26" s="428"/>
    </row>
  </sheetData>
  <sheetProtection algorithmName="SHA-512" hashValue="BzwxYzcrX41P+V6hl8aS6cyXdWdE5VINAE8J4wEJF227iBB/wQM3UVVx60cAeH5ZRg+y/I4N+tIYPe/WEPqvyQ==" saltValue="cHR3OOx2+UJyhrXv8XB+gA==" spinCount="100000" sheet="1" objects="1" scenarios="1"/>
  <mergeCells count="12">
    <mergeCell ref="E5:Q5"/>
    <mergeCell ref="E6:Q6"/>
    <mergeCell ref="E7:Q7"/>
    <mergeCell ref="E9:Q9"/>
    <mergeCell ref="F22:Q22"/>
    <mergeCell ref="F24:Q24"/>
    <mergeCell ref="E26:P26"/>
    <mergeCell ref="F12:Q12"/>
    <mergeCell ref="F14:Q14"/>
    <mergeCell ref="F16:Q16"/>
    <mergeCell ref="F18:Q18"/>
    <mergeCell ref="F20:Q20"/>
  </mergeCells>
  <hyperlinks>
    <hyperlink ref="F12" location="'Anexo 1'!Área_de_impresión" display="FECHAS IMPORTANTES ASOCIADAS A LOS CONTRATOS DE PRÉSTAMO DE INVERSIÓN EN EJECUCIÓN" xr:uid="{D737F6C1-0815-4365-BE42-B6C04ECCDE6A}"/>
    <hyperlink ref="F14" location="'Anexo 2'!Área_de_impresión" display="ESTADO FINANCIERO, FÍSICO Y DE PLAZOS ASOCIADOS A LOS CRÉDITOS DE INVERSIÓN EN EJECUCIÓN" xr:uid="{98353973-B0DE-4730-B71F-F2C81F6EA66A}"/>
    <hyperlink ref="F16" location="'Anexo 3'!Área_de_impresión" display="PROGRAMACIÓN DE DESEMBOLSOS DE LOS CRÉDITOS EXTERNOS DE INVERSIÓN EN EJECUCIÓN" xr:uid="{7D45EA03-9C8B-4660-AE63-E73E6A2ED78F}"/>
    <hyperlink ref="F18" location="'Anexo 4'!Área_de_impresión" display="ESTADO FINANCIERO DE LA CONTRAPARTIDA NACIONAL/INSTITUCIONAL Y DONACIÓN ASOCIADOS A LOS CRÉDITOS DE INVERSIÓN EN EJECUCIÓN" xr:uid="{B84FE683-8903-4CFB-A75B-453620B3115E}"/>
    <hyperlink ref="F20" location="'Anexo 5'!Área_de_impresión" display="DESEMBOLSOS, AVANCE FINANCIERO Y AVANCE FISICO 2013 - I SEM 2022 DE LOS CRÉDITOS DE INVERSIÓN EN EJECUCIÓN" xr:uid="{D6B4881C-266F-4FDE-8A98-AEACCE0BBE50}"/>
    <hyperlink ref="F22" location="'Anexo 6'!Área_de_impresión" display="GESTIÓN DEL VALOR PLANIFICADO DE LOS CRÉDITOS DE INVERSIÓN EN EJECUCIÓN" xr:uid="{2FDD7A6E-C1BB-4068-A338-1AD4F3F24DFF}"/>
    <hyperlink ref="F24" location="'Anexo 7'!Área_de_impresión" display="AJUSTES EN EL MONTO TOTAL DEL PLAN DE INVERSIÓN DE LOS PROGRAMAS/PROYECTOS EN EJECUCIÓN" xr:uid="{E59DA96D-0248-46AC-8902-2BE03920BFD6}"/>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Hoja2"/>
  <dimension ref="A1:S204"/>
  <sheetViews>
    <sheetView showGridLines="0" showRuler="0" zoomScale="80" zoomScaleNormal="80" zoomScaleSheetLayoutView="55" zoomScalePageLayoutView="80" workbookViewId="0">
      <selection activeCell="A13" sqref="A13"/>
    </sheetView>
  </sheetViews>
  <sheetFormatPr baseColWidth="10" defaultColWidth="11" defaultRowHeight="14.4"/>
  <cols>
    <col min="1" max="1" width="33.21875" style="157" customWidth="1"/>
    <col min="2" max="2" width="79.6640625" style="157" customWidth="1"/>
    <col min="3" max="3" width="25.6640625" style="67" customWidth="1"/>
    <col min="4" max="4" width="19" style="67" customWidth="1"/>
    <col min="5" max="5" width="27.33203125" style="67" customWidth="1"/>
    <col min="6" max="6" width="24.44140625" style="67" customWidth="1"/>
    <col min="7" max="7" width="19.109375" style="67" customWidth="1"/>
    <col min="8" max="8" width="21.6640625" style="67" customWidth="1"/>
    <col min="9" max="9" width="20.77734375" style="67" customWidth="1"/>
    <col min="10" max="10" width="22.77734375" style="67" customWidth="1"/>
    <col min="11" max="11" width="19.88671875" style="67" customWidth="1"/>
    <col min="12" max="12" width="24.21875" style="67" customWidth="1"/>
    <col min="13" max="13" width="18.44140625" style="67" customWidth="1"/>
    <col min="14" max="14" width="17.109375" style="67" customWidth="1"/>
    <col min="15" max="15" width="16.44140625" style="68" customWidth="1"/>
    <col min="16" max="17" width="11" style="68"/>
    <col min="18" max="18" width="12.33203125" style="68" bestFit="1" customWidth="1"/>
    <col min="19" max="19" width="11" style="68"/>
    <col min="20" max="16384" width="11" style="67"/>
  </cols>
  <sheetData>
    <row r="1" spans="1:19" ht="23.4" customHeight="1">
      <c r="A1" s="442"/>
      <c r="B1" s="442"/>
      <c r="C1" s="442"/>
      <c r="D1" s="442"/>
      <c r="E1" s="442"/>
      <c r="F1" s="442"/>
      <c r="G1" s="442"/>
      <c r="H1" s="442"/>
      <c r="I1" s="442"/>
      <c r="J1" s="442"/>
    </row>
    <row r="2" spans="1:19" ht="23.4" customHeight="1">
      <c r="A2" s="66"/>
      <c r="B2" s="66"/>
      <c r="C2" s="66"/>
      <c r="D2" s="66"/>
      <c r="E2" s="66"/>
      <c r="F2" s="66"/>
      <c r="G2" s="66"/>
      <c r="H2" s="66"/>
      <c r="I2" s="66"/>
      <c r="J2" s="66"/>
    </row>
    <row r="3" spans="1:19" ht="23.4" customHeight="1">
      <c r="A3" s="66"/>
      <c r="B3" s="66"/>
      <c r="C3" s="66"/>
      <c r="D3" s="66"/>
      <c r="E3" s="66"/>
      <c r="F3" s="66"/>
      <c r="G3" s="66"/>
      <c r="H3" s="66"/>
      <c r="I3" s="66"/>
      <c r="J3" s="66"/>
    </row>
    <row r="4" spans="1:19" ht="23.4" customHeight="1">
      <c r="A4" s="443" t="s">
        <v>16</v>
      </c>
      <c r="B4" s="443"/>
      <c r="C4" s="443"/>
      <c r="D4" s="443"/>
      <c r="E4" s="443"/>
      <c r="F4" s="443"/>
      <c r="G4" s="443"/>
      <c r="H4" s="443"/>
      <c r="I4" s="443"/>
      <c r="J4" s="443"/>
      <c r="K4" s="443"/>
      <c r="L4" s="443"/>
      <c r="M4" s="443"/>
      <c r="N4" s="443"/>
    </row>
    <row r="5" spans="1:19" ht="18.600000000000001" customHeight="1">
      <c r="A5" s="443" t="s">
        <v>4</v>
      </c>
      <c r="B5" s="443"/>
      <c r="C5" s="443"/>
      <c r="D5" s="443"/>
      <c r="E5" s="443"/>
      <c r="F5" s="443"/>
      <c r="G5" s="443"/>
      <c r="H5" s="443"/>
      <c r="I5" s="443"/>
      <c r="J5" s="443"/>
      <c r="K5" s="443"/>
      <c r="L5" s="443"/>
      <c r="M5" s="443"/>
      <c r="N5" s="443"/>
    </row>
    <row r="6" spans="1:19" ht="18.600000000000001" customHeight="1">
      <c r="A6" s="444" t="s">
        <v>17</v>
      </c>
      <c r="B6" s="444"/>
      <c r="C6" s="444"/>
      <c r="D6" s="444"/>
      <c r="E6" s="444"/>
      <c r="F6" s="444"/>
      <c r="G6" s="444"/>
      <c r="H6" s="444"/>
      <c r="I6" s="444"/>
      <c r="J6" s="444"/>
      <c r="K6" s="444"/>
      <c r="L6" s="444"/>
      <c r="M6" s="444"/>
      <c r="N6" s="444"/>
    </row>
    <row r="7" spans="1:19" ht="18.600000000000001" customHeight="1">
      <c r="A7" s="445">
        <v>46022</v>
      </c>
      <c r="B7" s="445"/>
      <c r="C7" s="445"/>
      <c r="D7" s="445"/>
      <c r="E7" s="445"/>
      <c r="F7" s="445"/>
      <c r="G7" s="445"/>
      <c r="H7" s="445"/>
      <c r="I7" s="445"/>
      <c r="J7" s="445"/>
      <c r="K7" s="445"/>
      <c r="L7" s="445"/>
      <c r="M7" s="445"/>
      <c r="N7" s="445"/>
    </row>
    <row r="8" spans="1:19" ht="0.6" customHeight="1">
      <c r="A8" s="70"/>
      <c r="B8" s="70"/>
      <c r="C8" s="70"/>
      <c r="D8" s="70"/>
      <c r="E8" s="70"/>
      <c r="F8" s="70"/>
      <c r="G8" s="70"/>
      <c r="H8" s="70"/>
      <c r="I8" s="70"/>
      <c r="J8" s="70"/>
      <c r="K8" s="70"/>
      <c r="L8" s="70"/>
      <c r="M8" s="70"/>
      <c r="N8" s="70"/>
    </row>
    <row r="9" spans="1:19" ht="13.95" customHeight="1" thickBot="1">
      <c r="A9" s="71"/>
      <c r="B9" s="71"/>
      <c r="C9" s="71"/>
      <c r="D9" s="71"/>
      <c r="E9" s="71"/>
      <c r="F9" s="71"/>
      <c r="G9" s="71"/>
      <c r="H9" s="71"/>
      <c r="I9" s="71"/>
      <c r="J9" s="71"/>
      <c r="K9" s="71"/>
      <c r="L9" s="71"/>
      <c r="M9" s="71"/>
      <c r="N9" s="71"/>
    </row>
    <row r="10" spans="1:19" s="66" customFormat="1" ht="91.8" customHeight="1" thickBot="1">
      <c r="A10" s="72" t="s">
        <v>18</v>
      </c>
      <c r="B10" s="72" t="s">
        <v>19</v>
      </c>
      <c r="C10" s="72" t="s">
        <v>20</v>
      </c>
      <c r="D10" s="72" t="s">
        <v>21</v>
      </c>
      <c r="E10" s="73" t="s">
        <v>22</v>
      </c>
      <c r="F10" s="72" t="s">
        <v>23</v>
      </c>
      <c r="G10" s="72" t="s">
        <v>24</v>
      </c>
      <c r="H10" s="72" t="s">
        <v>25</v>
      </c>
      <c r="I10" s="72" t="s">
        <v>26</v>
      </c>
      <c r="J10" s="72" t="s">
        <v>27</v>
      </c>
      <c r="K10" s="72" t="s">
        <v>28</v>
      </c>
      <c r="L10" s="72" t="s">
        <v>29</v>
      </c>
      <c r="M10" s="72" t="s">
        <v>30</v>
      </c>
      <c r="N10" s="72" t="s">
        <v>31</v>
      </c>
      <c r="O10" s="74"/>
      <c r="P10" s="74"/>
      <c r="Q10" s="68"/>
      <c r="R10" s="74"/>
      <c r="S10" s="74"/>
    </row>
    <row r="11" spans="1:19" ht="13.2" customHeight="1">
      <c r="A11" s="75"/>
      <c r="B11" s="76"/>
      <c r="C11" s="76"/>
      <c r="D11" s="76"/>
      <c r="E11" s="76"/>
      <c r="F11" s="77"/>
      <c r="G11" s="77"/>
      <c r="H11" s="77"/>
      <c r="I11" s="77"/>
      <c r="J11" s="77"/>
      <c r="K11" s="77"/>
      <c r="L11" s="76"/>
      <c r="M11" s="76"/>
      <c r="N11" s="78"/>
      <c r="O11" s="79"/>
    </row>
    <row r="12" spans="1:19" ht="15" customHeight="1">
      <c r="A12" s="80" t="s">
        <v>32</v>
      </c>
      <c r="B12" s="81"/>
      <c r="C12" s="81"/>
      <c r="D12" s="81"/>
      <c r="E12" s="81"/>
      <c r="F12" s="82"/>
      <c r="G12" s="82"/>
      <c r="H12" s="82"/>
      <c r="I12" s="82"/>
      <c r="J12" s="82"/>
      <c r="K12" s="82"/>
      <c r="L12" s="83"/>
      <c r="M12" s="83"/>
      <c r="N12" s="84"/>
      <c r="O12" s="79"/>
    </row>
    <row r="13" spans="1:19" ht="28.2" customHeight="1">
      <c r="A13" s="85">
        <v>2129</v>
      </c>
      <c r="B13" s="86" t="s">
        <v>33</v>
      </c>
      <c r="C13" s="74" t="s">
        <v>34</v>
      </c>
      <c r="D13" s="74" t="s">
        <v>35</v>
      </c>
      <c r="E13" s="87">
        <v>130000000</v>
      </c>
      <c r="F13" s="88">
        <v>42228</v>
      </c>
      <c r="G13" s="88" t="s">
        <v>36</v>
      </c>
      <c r="H13" s="89" t="s">
        <v>36</v>
      </c>
      <c r="I13" s="88">
        <v>42228</v>
      </c>
      <c r="J13" s="88">
        <v>42391</v>
      </c>
      <c r="K13" s="90">
        <v>45150</v>
      </c>
      <c r="L13" s="91">
        <v>47299</v>
      </c>
      <c r="M13" s="57">
        <v>2</v>
      </c>
      <c r="N13" s="92">
        <v>47707</v>
      </c>
      <c r="O13" s="93"/>
      <c r="P13" s="94"/>
      <c r="R13" s="93"/>
      <c r="S13" s="95"/>
    </row>
    <row r="14" spans="1:19" ht="42.6" customHeight="1">
      <c r="A14" s="85">
        <v>2164</v>
      </c>
      <c r="B14" s="86" t="s">
        <v>37</v>
      </c>
      <c r="C14" s="74" t="s">
        <v>34</v>
      </c>
      <c r="D14" s="74" t="s">
        <v>35</v>
      </c>
      <c r="E14" s="87">
        <v>154562390.28999999</v>
      </c>
      <c r="F14" s="88">
        <v>43224</v>
      </c>
      <c r="G14" s="88" t="s">
        <v>36</v>
      </c>
      <c r="H14" s="89" t="s">
        <v>36</v>
      </c>
      <c r="I14" s="88">
        <v>43224</v>
      </c>
      <c r="J14" s="90">
        <v>43531</v>
      </c>
      <c r="K14" s="90">
        <v>45412</v>
      </c>
      <c r="L14" s="96">
        <v>46690</v>
      </c>
      <c r="M14" s="57">
        <v>1</v>
      </c>
      <c r="N14" s="97">
        <v>50890</v>
      </c>
      <c r="O14" s="93"/>
      <c r="P14" s="94"/>
      <c r="R14" s="93"/>
      <c r="S14" s="95"/>
    </row>
    <row r="15" spans="1:19" ht="28.2" customHeight="1">
      <c r="A15" s="85" t="s">
        <v>38</v>
      </c>
      <c r="B15" s="86" t="s">
        <v>39</v>
      </c>
      <c r="C15" s="74" t="s">
        <v>34</v>
      </c>
      <c r="D15" s="74" t="s">
        <v>40</v>
      </c>
      <c r="E15" s="87">
        <v>111128810</v>
      </c>
      <c r="F15" s="88">
        <v>43592</v>
      </c>
      <c r="G15" s="88" t="s">
        <v>36</v>
      </c>
      <c r="H15" s="89" t="s">
        <v>36</v>
      </c>
      <c r="I15" s="88">
        <v>43592</v>
      </c>
      <c r="J15" s="90">
        <v>43756</v>
      </c>
      <c r="K15" s="90">
        <v>46140</v>
      </c>
      <c r="L15" s="88" t="s">
        <v>36</v>
      </c>
      <c r="M15" s="98">
        <v>0</v>
      </c>
      <c r="N15" s="97">
        <v>55271</v>
      </c>
      <c r="O15" s="93"/>
      <c r="P15" s="94"/>
      <c r="R15" s="93"/>
      <c r="S15" s="95"/>
    </row>
    <row r="16" spans="1:19" ht="14.4" customHeight="1">
      <c r="A16" s="85">
        <v>2198</v>
      </c>
      <c r="B16" s="86" t="s">
        <v>41</v>
      </c>
      <c r="C16" s="74" t="s">
        <v>42</v>
      </c>
      <c r="D16" s="74" t="s">
        <v>43</v>
      </c>
      <c r="E16" s="87">
        <v>55080000</v>
      </c>
      <c r="F16" s="88">
        <v>43472</v>
      </c>
      <c r="G16" s="88">
        <v>43643</v>
      </c>
      <c r="H16" s="89" t="s">
        <v>44</v>
      </c>
      <c r="I16" s="88">
        <v>43643</v>
      </c>
      <c r="J16" s="90">
        <v>43796</v>
      </c>
      <c r="K16" s="90">
        <v>45103</v>
      </c>
      <c r="L16" s="88">
        <v>46199</v>
      </c>
      <c r="M16" s="99">
        <v>1</v>
      </c>
      <c r="N16" s="97">
        <v>51313</v>
      </c>
      <c r="O16" s="93"/>
      <c r="P16" s="94"/>
      <c r="R16" s="93"/>
      <c r="S16" s="95"/>
    </row>
    <row r="17" spans="1:19" ht="28.2" customHeight="1">
      <c r="A17" s="85">
        <v>2220</v>
      </c>
      <c r="B17" s="86" t="s">
        <v>45</v>
      </c>
      <c r="C17" s="74" t="s">
        <v>46</v>
      </c>
      <c r="D17" s="74" t="s">
        <v>43</v>
      </c>
      <c r="E17" s="87">
        <v>425000000</v>
      </c>
      <c r="F17" s="88">
        <v>44655</v>
      </c>
      <c r="G17" s="88">
        <v>44692</v>
      </c>
      <c r="H17" s="89" t="s">
        <v>47</v>
      </c>
      <c r="I17" s="88">
        <v>44692</v>
      </c>
      <c r="J17" s="90">
        <v>44890</v>
      </c>
      <c r="K17" s="90">
        <v>47528</v>
      </c>
      <c r="L17" s="88" t="s">
        <v>36</v>
      </c>
      <c r="M17" s="99">
        <v>0</v>
      </c>
      <c r="N17" s="97">
        <v>53007</v>
      </c>
      <c r="O17" s="93"/>
      <c r="P17" s="94"/>
      <c r="R17" s="93"/>
      <c r="S17" s="95"/>
    </row>
    <row r="18" spans="1:19" ht="28.2" customHeight="1">
      <c r="A18" s="100">
        <v>2317</v>
      </c>
      <c r="B18" s="101" t="s">
        <v>48</v>
      </c>
      <c r="C18" s="74" t="s">
        <v>49</v>
      </c>
      <c r="D18" s="57" t="s">
        <v>43</v>
      </c>
      <c r="E18" s="102">
        <v>700000000</v>
      </c>
      <c r="F18" s="96">
        <v>45000</v>
      </c>
      <c r="G18" s="96">
        <v>45350</v>
      </c>
      <c r="H18" s="57">
        <v>10456</v>
      </c>
      <c r="I18" s="88">
        <v>45350</v>
      </c>
      <c r="J18" s="103">
        <v>45373</v>
      </c>
      <c r="K18" s="104">
        <v>47651</v>
      </c>
      <c r="L18" s="88" t="s">
        <v>36</v>
      </c>
      <c r="M18" s="57">
        <v>0</v>
      </c>
      <c r="N18" s="105">
        <v>56417</v>
      </c>
      <c r="O18" s="93"/>
      <c r="P18" s="94"/>
      <c r="R18" s="93"/>
      <c r="S18" s="95"/>
    </row>
    <row r="19" spans="1:19" s="111" customFormat="1" ht="13.2" customHeight="1">
      <c r="A19" s="85"/>
      <c r="B19" s="106"/>
      <c r="C19" s="107"/>
      <c r="D19" s="108"/>
      <c r="E19" s="109">
        <f>SUM(E13:E18)</f>
        <v>1575771200.29</v>
      </c>
      <c r="F19" s="110"/>
      <c r="G19" s="110"/>
      <c r="H19" s="89"/>
      <c r="I19" s="88"/>
      <c r="J19" s="110"/>
      <c r="K19" s="110"/>
      <c r="L19" s="88"/>
      <c r="M19" s="110"/>
      <c r="N19" s="92"/>
      <c r="O19" s="93"/>
      <c r="P19" s="94"/>
      <c r="Q19" s="108"/>
      <c r="R19" s="108"/>
      <c r="S19" s="95"/>
    </row>
    <row r="20" spans="1:19" s="111" customFormat="1" ht="13.2" customHeight="1">
      <c r="A20" s="85"/>
      <c r="B20" s="106"/>
      <c r="C20" s="107"/>
      <c r="D20" s="108"/>
      <c r="E20" s="109"/>
      <c r="F20" s="110"/>
      <c r="G20" s="110"/>
      <c r="H20" s="89"/>
      <c r="I20" s="88"/>
      <c r="J20" s="110"/>
      <c r="K20" s="110"/>
      <c r="L20" s="112"/>
      <c r="M20" s="110"/>
      <c r="N20" s="92"/>
      <c r="O20" s="93"/>
      <c r="P20" s="94"/>
      <c r="Q20" s="108"/>
      <c r="R20" s="108"/>
      <c r="S20" s="95"/>
    </row>
    <row r="21" spans="1:19" ht="14.4" customHeight="1">
      <c r="A21" s="113" t="s">
        <v>50</v>
      </c>
      <c r="B21" s="86"/>
      <c r="C21" s="74"/>
      <c r="D21" s="68"/>
      <c r="E21" s="87"/>
      <c r="F21" s="110"/>
      <c r="G21" s="110"/>
      <c r="H21" s="89"/>
      <c r="I21" s="88"/>
      <c r="J21" s="110"/>
      <c r="K21" s="1"/>
      <c r="L21" s="110"/>
      <c r="M21" s="110"/>
      <c r="N21" s="114"/>
      <c r="O21" s="93"/>
      <c r="P21" s="94"/>
      <c r="S21" s="95"/>
    </row>
    <row r="22" spans="1:19" ht="14.4" customHeight="1">
      <c r="A22" s="115" t="s">
        <v>51</v>
      </c>
      <c r="B22" s="448" t="s">
        <v>52</v>
      </c>
      <c r="C22" s="433" t="s">
        <v>53</v>
      </c>
      <c r="D22" s="433" t="s">
        <v>43</v>
      </c>
      <c r="E22" s="87">
        <v>400000000</v>
      </c>
      <c r="F22" s="435">
        <v>41732</v>
      </c>
      <c r="G22" s="435">
        <v>41956</v>
      </c>
      <c r="H22" s="437">
        <v>9283</v>
      </c>
      <c r="I22" s="434">
        <v>41956</v>
      </c>
      <c r="J22" s="435">
        <v>42110</v>
      </c>
      <c r="K22" s="436">
        <v>44148</v>
      </c>
      <c r="L22" s="446">
        <v>46338</v>
      </c>
      <c r="M22" s="433">
        <v>3</v>
      </c>
      <c r="N22" s="447">
        <v>50498</v>
      </c>
      <c r="O22" s="93"/>
      <c r="P22" s="94"/>
      <c r="R22" s="93"/>
      <c r="S22" s="95"/>
    </row>
    <row r="23" spans="1:19" ht="14.4" customHeight="1">
      <c r="A23" s="115" t="s">
        <v>54</v>
      </c>
      <c r="B23" s="448"/>
      <c r="C23" s="433"/>
      <c r="D23" s="433"/>
      <c r="E23" s="87">
        <v>50000000</v>
      </c>
      <c r="F23" s="435"/>
      <c r="G23" s="435"/>
      <c r="H23" s="437"/>
      <c r="I23" s="434"/>
      <c r="J23" s="435"/>
      <c r="K23" s="436"/>
      <c r="L23" s="446"/>
      <c r="M23" s="433"/>
      <c r="N23" s="447"/>
      <c r="O23" s="93"/>
      <c r="P23" s="94"/>
      <c r="R23" s="93"/>
      <c r="S23" s="95"/>
    </row>
    <row r="24" spans="1:19" ht="14.4" customHeight="1">
      <c r="A24" s="115" t="s">
        <v>55</v>
      </c>
      <c r="B24" s="116" t="s">
        <v>56</v>
      </c>
      <c r="C24" s="74" t="s">
        <v>57</v>
      </c>
      <c r="D24" s="74" t="s">
        <v>43</v>
      </c>
      <c r="E24" s="87">
        <v>100000000</v>
      </c>
      <c r="F24" s="110">
        <v>42355</v>
      </c>
      <c r="G24" s="110">
        <v>42886</v>
      </c>
      <c r="H24" s="98">
        <v>9451</v>
      </c>
      <c r="I24" s="88">
        <v>42886</v>
      </c>
      <c r="J24" s="110">
        <v>43083</v>
      </c>
      <c r="K24" s="117">
        <v>44712</v>
      </c>
      <c r="L24" s="118">
        <v>46022</v>
      </c>
      <c r="M24" s="74">
        <v>3</v>
      </c>
      <c r="N24" s="92">
        <v>52001</v>
      </c>
      <c r="O24" s="93"/>
      <c r="P24" s="94"/>
      <c r="R24" s="93"/>
      <c r="S24" s="95"/>
    </row>
    <row r="25" spans="1:19" ht="14.4" customHeight="1">
      <c r="A25" s="115" t="s">
        <v>58</v>
      </c>
      <c r="B25" s="116" t="s">
        <v>59</v>
      </c>
      <c r="C25" s="74" t="s">
        <v>53</v>
      </c>
      <c r="D25" s="74" t="s">
        <v>43</v>
      </c>
      <c r="E25" s="87">
        <v>144036000</v>
      </c>
      <c r="F25" s="110">
        <v>43363</v>
      </c>
      <c r="G25" s="110">
        <v>40821</v>
      </c>
      <c r="H25" s="98">
        <v>8982</v>
      </c>
      <c r="I25" s="88">
        <v>43363</v>
      </c>
      <c r="J25" s="110">
        <v>43413</v>
      </c>
      <c r="K25" s="117">
        <v>45189</v>
      </c>
      <c r="L25" s="118">
        <v>46136</v>
      </c>
      <c r="M25" s="74">
        <v>2</v>
      </c>
      <c r="N25" s="92">
        <v>54189</v>
      </c>
      <c r="O25" s="93"/>
      <c r="P25" s="94"/>
      <c r="R25" s="93"/>
      <c r="S25" s="95"/>
    </row>
    <row r="26" spans="1:19" ht="31.95" customHeight="1">
      <c r="A26" s="119" t="s">
        <v>60</v>
      </c>
      <c r="B26" s="120" t="s">
        <v>61</v>
      </c>
      <c r="C26" s="74" t="s">
        <v>53</v>
      </c>
      <c r="D26" s="74" t="s">
        <v>43</v>
      </c>
      <c r="E26" s="87">
        <v>125000000</v>
      </c>
      <c r="F26" s="121">
        <v>43908</v>
      </c>
      <c r="G26" s="121">
        <v>44103</v>
      </c>
      <c r="H26" s="98">
        <v>9899</v>
      </c>
      <c r="I26" s="88">
        <v>44103</v>
      </c>
      <c r="J26" s="90">
        <v>44131</v>
      </c>
      <c r="K26" s="121">
        <v>45929</v>
      </c>
      <c r="L26" s="118">
        <v>46659</v>
      </c>
      <c r="M26" s="74">
        <v>1</v>
      </c>
      <c r="N26" s="92">
        <v>53404</v>
      </c>
      <c r="O26" s="93"/>
      <c r="P26" s="94"/>
      <c r="R26" s="93"/>
      <c r="S26" s="95"/>
    </row>
    <row r="27" spans="1:19" ht="14.4" customHeight="1">
      <c r="A27" s="119" t="s">
        <v>62</v>
      </c>
      <c r="B27" s="120" t="s">
        <v>63</v>
      </c>
      <c r="C27" s="74" t="s">
        <v>64</v>
      </c>
      <c r="D27" s="74" t="s">
        <v>43</v>
      </c>
      <c r="E27" s="87">
        <v>100000000</v>
      </c>
      <c r="F27" s="121">
        <v>43907</v>
      </c>
      <c r="G27" s="121">
        <v>44272</v>
      </c>
      <c r="H27" s="98">
        <v>9968</v>
      </c>
      <c r="I27" s="88">
        <v>44272</v>
      </c>
      <c r="J27" s="90">
        <v>44470</v>
      </c>
      <c r="K27" s="121">
        <v>46098</v>
      </c>
      <c r="L27" s="96">
        <v>46463</v>
      </c>
      <c r="M27" s="99">
        <v>1</v>
      </c>
      <c r="N27" s="92">
        <v>53036</v>
      </c>
      <c r="O27" s="93"/>
      <c r="P27" s="94"/>
      <c r="R27" s="93"/>
      <c r="S27" s="95"/>
    </row>
    <row r="28" spans="1:19" ht="28.2" customHeight="1">
      <c r="A28" s="119" t="s">
        <v>65</v>
      </c>
      <c r="B28" s="120" t="s">
        <v>66</v>
      </c>
      <c r="C28" s="74" t="s">
        <v>67</v>
      </c>
      <c r="D28" s="122" t="s">
        <v>43</v>
      </c>
      <c r="E28" s="123">
        <v>225000000</v>
      </c>
      <c r="F28" s="124">
        <v>45301</v>
      </c>
      <c r="G28" s="124">
        <v>44103</v>
      </c>
      <c r="H28" s="74">
        <v>9899</v>
      </c>
      <c r="I28" s="88">
        <v>45301</v>
      </c>
      <c r="J28" s="124">
        <v>45636</v>
      </c>
      <c r="K28" s="124">
        <v>47128</v>
      </c>
      <c r="L28" s="118" t="s">
        <v>36</v>
      </c>
      <c r="M28" s="74">
        <v>0</v>
      </c>
      <c r="N28" s="92">
        <v>54433</v>
      </c>
      <c r="O28" s="93"/>
      <c r="P28" s="94"/>
      <c r="R28" s="93"/>
      <c r="S28" s="95"/>
    </row>
    <row r="29" spans="1:19" s="111" customFormat="1" ht="13.2" customHeight="1">
      <c r="A29" s="85"/>
      <c r="B29" s="106"/>
      <c r="C29" s="107"/>
      <c r="D29" s="108"/>
      <c r="E29" s="109">
        <f>SUM(E22:E28)</f>
        <v>1144036000</v>
      </c>
      <c r="F29" s="110"/>
      <c r="G29" s="110"/>
      <c r="H29" s="125"/>
      <c r="I29" s="88"/>
      <c r="J29" s="110"/>
      <c r="K29" s="110"/>
      <c r="L29" s="126"/>
      <c r="M29" s="127"/>
      <c r="N29" s="128"/>
      <c r="O29" s="129"/>
      <c r="P29" s="94"/>
      <c r="Q29" s="108"/>
      <c r="R29" s="108"/>
      <c r="S29" s="95"/>
    </row>
    <row r="30" spans="1:19" ht="13.2" customHeight="1">
      <c r="A30" s="130"/>
      <c r="B30" s="86"/>
      <c r="C30" s="74"/>
      <c r="D30" s="68"/>
      <c r="E30" s="87"/>
      <c r="F30" s="110"/>
      <c r="G30" s="110"/>
      <c r="H30" s="98"/>
      <c r="I30" s="88"/>
      <c r="J30" s="110"/>
      <c r="K30" s="110"/>
      <c r="L30" s="110"/>
      <c r="M30" s="110"/>
      <c r="N30" s="114"/>
      <c r="O30" s="79"/>
      <c r="P30" s="94"/>
      <c r="S30" s="95"/>
    </row>
    <row r="31" spans="1:19" ht="14.4" customHeight="1">
      <c r="A31" s="113" t="s">
        <v>68</v>
      </c>
      <c r="B31" s="86"/>
      <c r="C31" s="74"/>
      <c r="D31" s="68"/>
      <c r="E31" s="87"/>
      <c r="F31" s="110"/>
      <c r="G31" s="110"/>
      <c r="H31" s="98"/>
      <c r="I31" s="88"/>
      <c r="J31" s="110"/>
      <c r="K31" s="110"/>
      <c r="L31" s="110"/>
      <c r="M31" s="110"/>
      <c r="N31" s="114"/>
      <c r="O31" s="79"/>
      <c r="P31" s="94"/>
      <c r="S31" s="95"/>
    </row>
    <row r="32" spans="1:19" s="111" customFormat="1" ht="14.4" customHeight="1">
      <c r="A32" s="85" t="s">
        <v>69</v>
      </c>
      <c r="B32" s="131" t="s">
        <v>70</v>
      </c>
      <c r="C32" s="74" t="s">
        <v>71</v>
      </c>
      <c r="D32" s="74" t="s">
        <v>43</v>
      </c>
      <c r="E32" s="87">
        <f>156640000-15000000</f>
        <v>141640000</v>
      </c>
      <c r="F32" s="110">
        <v>43927</v>
      </c>
      <c r="G32" s="110">
        <v>44158</v>
      </c>
      <c r="H32" s="89" t="s">
        <v>72</v>
      </c>
      <c r="I32" s="88">
        <v>44158</v>
      </c>
      <c r="J32" s="90">
        <v>44272</v>
      </c>
      <c r="K32" s="117">
        <v>46234</v>
      </c>
      <c r="L32" s="118">
        <v>46690</v>
      </c>
      <c r="M32" s="74">
        <v>1</v>
      </c>
      <c r="N32" s="92">
        <v>56019</v>
      </c>
      <c r="O32" s="93"/>
      <c r="P32" s="94"/>
      <c r="Q32" s="108"/>
      <c r="R32" s="93"/>
      <c r="S32" s="95"/>
    </row>
    <row r="33" spans="1:19" s="111" customFormat="1" ht="42.6" customHeight="1">
      <c r="A33" s="132" t="s">
        <v>73</v>
      </c>
      <c r="B33" s="133" t="s">
        <v>74</v>
      </c>
      <c r="C33" s="134" t="s">
        <v>75</v>
      </c>
      <c r="D33" s="74" t="s">
        <v>43</v>
      </c>
      <c r="E33" s="135">
        <v>160000000</v>
      </c>
      <c r="F33" s="110">
        <v>45188</v>
      </c>
      <c r="G33" s="91">
        <v>45635</v>
      </c>
      <c r="H33" s="89" t="s">
        <v>76</v>
      </c>
      <c r="I33" s="88">
        <v>45635</v>
      </c>
      <c r="J33" s="124" t="s">
        <v>36</v>
      </c>
      <c r="K33" s="117">
        <v>46105</v>
      </c>
      <c r="L33" s="117" t="s">
        <v>36</v>
      </c>
      <c r="M33" s="98">
        <v>0</v>
      </c>
      <c r="N33" s="136">
        <v>56780</v>
      </c>
      <c r="O33" s="93"/>
      <c r="P33" s="94"/>
      <c r="Q33" s="108"/>
      <c r="R33" s="93"/>
      <c r="S33" s="95"/>
    </row>
    <row r="34" spans="1:19" s="111" customFormat="1" ht="13.2" customHeight="1">
      <c r="A34" s="85"/>
      <c r="B34" s="137"/>
      <c r="C34" s="74"/>
      <c r="D34" s="68"/>
      <c r="E34" s="109">
        <f>SUM(E32:E33)</f>
        <v>301640000</v>
      </c>
      <c r="F34" s="110"/>
      <c r="G34" s="110"/>
      <c r="H34" s="125"/>
      <c r="I34" s="88"/>
      <c r="J34" s="110"/>
      <c r="K34" s="110"/>
      <c r="L34" s="126"/>
      <c r="M34" s="98"/>
      <c r="N34" s="128"/>
      <c r="O34" s="129"/>
      <c r="P34" s="94"/>
      <c r="Q34" s="108"/>
      <c r="R34" s="108"/>
      <c r="S34" s="95"/>
    </row>
    <row r="35" spans="1:19" ht="13.2" customHeight="1">
      <c r="A35" s="130"/>
      <c r="B35" s="86"/>
      <c r="C35" s="74"/>
      <c r="D35" s="68"/>
      <c r="E35" s="87"/>
      <c r="F35" s="110"/>
      <c r="G35" s="110"/>
      <c r="H35" s="98"/>
      <c r="I35" s="88"/>
      <c r="J35" s="110"/>
      <c r="K35" s="110"/>
      <c r="L35" s="118"/>
      <c r="M35" s="74"/>
      <c r="N35" s="114"/>
      <c r="O35" s="79"/>
      <c r="P35" s="94"/>
      <c r="S35" s="95"/>
    </row>
    <row r="36" spans="1:19" ht="14.4" customHeight="1">
      <c r="A36" s="113" t="s">
        <v>78</v>
      </c>
      <c r="B36" s="138"/>
      <c r="C36" s="74"/>
      <c r="D36" s="68"/>
      <c r="E36" s="87"/>
      <c r="F36" s="110"/>
      <c r="G36" s="110"/>
      <c r="H36" s="98"/>
      <c r="I36" s="88"/>
      <c r="J36" s="110"/>
      <c r="K36" s="110"/>
      <c r="L36" s="118"/>
      <c r="M36" s="74"/>
      <c r="N36" s="114"/>
      <c r="O36" s="79"/>
      <c r="P36" s="94"/>
      <c r="S36" s="95"/>
    </row>
    <row r="37" spans="1:19" ht="14.4" customHeight="1">
      <c r="A37" s="85" t="s">
        <v>79</v>
      </c>
      <c r="B37" s="131" t="s">
        <v>80</v>
      </c>
      <c r="C37" s="66" t="s">
        <v>81</v>
      </c>
      <c r="D37" s="67" t="s">
        <v>82</v>
      </c>
      <c r="E37" s="87">
        <f>25991000000/'Anexo 5'!P70</f>
        <v>165727220.55729133</v>
      </c>
      <c r="F37" s="110">
        <v>42906</v>
      </c>
      <c r="G37" s="110">
        <v>41855</v>
      </c>
      <c r="H37" s="98">
        <v>9254</v>
      </c>
      <c r="I37" s="88">
        <v>42906</v>
      </c>
      <c r="J37" s="110">
        <v>43007</v>
      </c>
      <c r="K37" s="110">
        <v>46292</v>
      </c>
      <c r="L37" s="118" t="s">
        <v>36</v>
      </c>
      <c r="M37" s="74">
        <v>0</v>
      </c>
      <c r="N37" s="92" t="s">
        <v>77</v>
      </c>
      <c r="O37" s="93"/>
      <c r="P37" s="94"/>
      <c r="R37" s="93"/>
      <c r="S37" s="95"/>
    </row>
    <row r="38" spans="1:19" ht="13.2" customHeight="1">
      <c r="A38" s="85"/>
      <c r="B38" s="139"/>
      <c r="C38" s="74"/>
      <c r="D38" s="68"/>
      <c r="E38" s="109">
        <f>SUM(E37)</f>
        <v>165727220.55729133</v>
      </c>
      <c r="F38" s="110"/>
      <c r="G38" s="110"/>
      <c r="H38" s="98"/>
      <c r="I38" s="98"/>
      <c r="J38" s="110"/>
      <c r="K38" s="110"/>
      <c r="L38" s="112"/>
      <c r="M38" s="98"/>
      <c r="N38" s="114"/>
      <c r="O38" s="79"/>
    </row>
    <row r="39" spans="1:19" ht="13.2" customHeight="1">
      <c r="A39" s="85"/>
      <c r="B39" s="140"/>
      <c r="C39" s="74"/>
      <c r="D39" s="68"/>
      <c r="E39" s="87"/>
      <c r="F39" s="110"/>
      <c r="G39" s="110"/>
      <c r="H39" s="98"/>
      <c r="I39" s="98"/>
      <c r="J39" s="110"/>
      <c r="K39" s="110"/>
      <c r="L39" s="126"/>
      <c r="M39" s="98"/>
      <c r="N39" s="114"/>
      <c r="O39" s="79"/>
    </row>
    <row r="40" spans="1:19" ht="13.2" customHeight="1">
      <c r="A40" s="85"/>
      <c r="B40" s="140"/>
      <c r="C40" s="68"/>
      <c r="D40" s="68"/>
      <c r="E40" s="87"/>
      <c r="F40" s="110"/>
      <c r="G40" s="110"/>
      <c r="H40" s="98"/>
      <c r="I40" s="98"/>
      <c r="J40" s="110"/>
      <c r="K40" s="110"/>
      <c r="L40" s="126"/>
      <c r="M40" s="98"/>
      <c r="N40" s="114"/>
      <c r="O40" s="79"/>
    </row>
    <row r="41" spans="1:19" s="111" customFormat="1" ht="13.2" customHeight="1">
      <c r="A41" s="85" t="s">
        <v>83</v>
      </c>
      <c r="B41" s="140"/>
      <c r="C41" s="141"/>
      <c r="D41" s="141"/>
      <c r="E41" s="109">
        <f>+E38+E34+E29+E19</f>
        <v>3187174420.847291</v>
      </c>
      <c r="F41" s="125"/>
      <c r="G41" s="125"/>
      <c r="H41" s="125"/>
      <c r="I41" s="125"/>
      <c r="J41" s="125"/>
      <c r="K41" s="125"/>
      <c r="L41" s="126"/>
      <c r="M41" s="126"/>
      <c r="N41" s="128"/>
      <c r="O41" s="129"/>
      <c r="P41" s="108"/>
      <c r="Q41" s="108"/>
      <c r="R41" s="108"/>
      <c r="S41" s="108"/>
    </row>
    <row r="42" spans="1:19" s="111" customFormat="1" ht="13.2" customHeight="1" thickBot="1">
      <c r="A42" s="142"/>
      <c r="B42" s="143"/>
      <c r="C42" s="143"/>
      <c r="D42" s="143"/>
      <c r="E42" s="143"/>
      <c r="F42" s="144"/>
      <c r="G42" s="144"/>
      <c r="H42" s="144"/>
      <c r="I42" s="144"/>
      <c r="J42" s="144"/>
      <c r="K42" s="144"/>
      <c r="L42" s="145"/>
      <c r="M42" s="145"/>
      <c r="N42" s="146"/>
      <c r="O42" s="129"/>
      <c r="P42" s="108"/>
      <c r="Q42" s="108"/>
      <c r="R42" s="108"/>
      <c r="S42" s="108"/>
    </row>
    <row r="43" spans="1:19" s="148" customFormat="1" ht="14.4" customHeight="1">
      <c r="A43" s="147"/>
      <c r="B43" s="147"/>
    </row>
    <row r="44" spans="1:19" s="148" customFormat="1" ht="14.4" customHeight="1">
      <c r="A44" s="111" t="s">
        <v>84</v>
      </c>
      <c r="B44" s="147"/>
    </row>
    <row r="45" spans="1:19" s="148" customFormat="1" ht="14.4" customHeight="1">
      <c r="B45" s="149"/>
      <c r="C45" s="38"/>
      <c r="D45" s="150"/>
      <c r="E45" s="150"/>
      <c r="F45" s="150"/>
      <c r="G45" s="150"/>
      <c r="H45" s="150"/>
      <c r="I45" s="150"/>
      <c r="J45" s="150"/>
      <c r="K45" s="150"/>
    </row>
    <row r="46" spans="1:19" s="148" customFormat="1" ht="14.4" customHeight="1">
      <c r="A46" s="151" t="s">
        <v>85</v>
      </c>
      <c r="B46" s="152"/>
      <c r="C46" s="39"/>
      <c r="D46" s="150"/>
      <c r="E46" s="150"/>
      <c r="F46" s="150"/>
      <c r="G46" s="150"/>
      <c r="H46" s="150"/>
      <c r="I46" s="150"/>
      <c r="J46" s="150"/>
      <c r="K46" s="150"/>
    </row>
    <row r="47" spans="1:19" s="148" customFormat="1" ht="18.600000000000001" customHeight="1">
      <c r="A47" s="438" t="s">
        <v>86</v>
      </c>
      <c r="B47" s="438"/>
      <c r="C47" s="438"/>
      <c r="D47" s="438"/>
      <c r="E47" s="438"/>
      <c r="F47" s="438"/>
      <c r="G47" s="438"/>
      <c r="H47" s="438"/>
      <c r="I47" s="438"/>
      <c r="J47" s="438"/>
      <c r="K47" s="438"/>
      <c r="L47" s="438"/>
      <c r="M47" s="438"/>
      <c r="N47" s="438"/>
    </row>
    <row r="48" spans="1:19" s="148" customFormat="1" ht="35.4" customHeight="1">
      <c r="A48" s="439" t="s">
        <v>255</v>
      </c>
      <c r="B48" s="440"/>
      <c r="C48" s="440"/>
      <c r="D48" s="440"/>
      <c r="E48" s="440"/>
      <c r="F48" s="440"/>
      <c r="G48" s="440"/>
      <c r="H48" s="440"/>
      <c r="I48" s="440"/>
      <c r="J48" s="440"/>
      <c r="K48" s="440"/>
      <c r="L48" s="440"/>
      <c r="M48" s="440"/>
      <c r="N48" s="440"/>
    </row>
    <row r="49" spans="1:19" s="148" customFormat="1" ht="18.600000000000001" customHeight="1">
      <c r="A49" s="154" t="s">
        <v>256</v>
      </c>
      <c r="B49" s="154"/>
      <c r="C49" s="154"/>
      <c r="D49" s="154"/>
      <c r="E49" s="154"/>
      <c r="F49" s="154"/>
      <c r="G49" s="154"/>
      <c r="H49" s="154"/>
      <c r="I49" s="154"/>
      <c r="J49" s="154"/>
      <c r="K49" s="154"/>
      <c r="L49" s="154"/>
      <c r="M49" s="154"/>
      <c r="N49" s="154"/>
    </row>
    <row r="50" spans="1:19" s="148" customFormat="1" ht="18.600000000000001" customHeight="1">
      <c r="A50" s="441" t="s">
        <v>87</v>
      </c>
      <c r="B50" s="441"/>
      <c r="C50" s="441"/>
      <c r="D50" s="441"/>
      <c r="E50" s="441"/>
      <c r="F50" s="441"/>
      <c r="G50" s="441"/>
      <c r="H50" s="441"/>
      <c r="I50" s="441"/>
      <c r="J50" s="441"/>
      <c r="K50" s="441"/>
      <c r="L50" s="441"/>
      <c r="M50" s="441"/>
      <c r="N50" s="441"/>
    </row>
    <row r="51" spans="1:19" s="148" customFormat="1" ht="18.600000000000001" customHeight="1">
      <c r="A51" s="441" t="s">
        <v>88</v>
      </c>
      <c r="B51" s="441"/>
      <c r="C51" s="441"/>
      <c r="D51" s="441"/>
      <c r="E51" s="441"/>
      <c r="F51" s="441"/>
      <c r="G51" s="441"/>
      <c r="H51" s="441"/>
      <c r="I51" s="441"/>
      <c r="J51" s="441"/>
      <c r="K51" s="441"/>
      <c r="L51" s="441"/>
      <c r="M51" s="441"/>
      <c r="N51" s="441"/>
    </row>
    <row r="52" spans="1:19" s="148" customFormat="1" ht="14.4" customHeight="1">
      <c r="B52" s="156"/>
      <c r="C52" s="156"/>
      <c r="D52" s="156"/>
      <c r="E52" s="156"/>
      <c r="F52" s="156"/>
      <c r="G52" s="156"/>
    </row>
    <row r="53" spans="1:19" s="148" customFormat="1" ht="14.4" customHeight="1">
      <c r="A53" s="149" t="s">
        <v>89</v>
      </c>
    </row>
    <row r="54" spans="1:19" s="148" customFormat="1" ht="20.399999999999999" customHeight="1">
      <c r="A54" s="152" t="s">
        <v>90</v>
      </c>
    </row>
    <row r="55" spans="1:19" s="157" customFormat="1" ht="20.399999999999999" customHeight="1">
      <c r="A55" s="152" t="s">
        <v>91</v>
      </c>
      <c r="O55" s="148"/>
      <c r="P55" s="148"/>
      <c r="Q55" s="148"/>
      <c r="R55" s="148"/>
      <c r="S55" s="148"/>
    </row>
    <row r="56" spans="1:19" s="157" customFormat="1" ht="17.399999999999999" customHeight="1">
      <c r="A56" s="158"/>
      <c r="O56" s="148"/>
      <c r="P56" s="148"/>
      <c r="Q56" s="148"/>
      <c r="R56" s="148"/>
      <c r="S56" s="148"/>
    </row>
    <row r="57" spans="1:19" ht="21.6" customHeight="1"/>
    <row r="58" spans="1:19" ht="29.4" customHeight="1"/>
    <row r="60" spans="1:19" ht="25.95" customHeight="1"/>
    <row r="61" spans="1:19">
      <c r="A61" s="159"/>
    </row>
    <row r="62" spans="1:19" ht="34.799999999999997">
      <c r="A62" s="160"/>
      <c r="B62" s="159"/>
      <c r="C62" s="159"/>
      <c r="D62" s="159"/>
      <c r="E62" s="159"/>
      <c r="F62" s="159"/>
      <c r="G62" s="159"/>
      <c r="H62" s="159"/>
      <c r="I62" s="159"/>
      <c r="J62" s="159"/>
      <c r="K62" s="159"/>
    </row>
    <row r="63" spans="1:19">
      <c r="A63" s="159"/>
      <c r="B63" s="161"/>
      <c r="C63" s="162"/>
      <c r="D63" s="162"/>
      <c r="E63" s="162"/>
      <c r="F63" s="162"/>
      <c r="G63" s="162"/>
      <c r="H63" s="162"/>
      <c r="I63" s="162"/>
      <c r="J63" s="162"/>
      <c r="K63" s="162"/>
    </row>
    <row r="75" spans="1:11">
      <c r="A75" s="163"/>
      <c r="B75" s="163"/>
      <c r="C75" s="163"/>
      <c r="D75" s="163"/>
      <c r="E75" s="163"/>
      <c r="F75" s="163"/>
      <c r="G75" s="163"/>
      <c r="H75" s="163"/>
      <c r="I75" s="163"/>
      <c r="J75" s="163"/>
      <c r="K75" s="163"/>
    </row>
    <row r="76" spans="1:11">
      <c r="A76" s="164"/>
      <c r="B76" s="164"/>
      <c r="C76" s="164"/>
      <c r="D76" s="164"/>
      <c r="E76" s="164"/>
      <c r="F76" s="164"/>
      <c r="G76" s="164"/>
      <c r="H76" s="164"/>
      <c r="I76" s="164"/>
      <c r="J76" s="164"/>
      <c r="K76" s="164"/>
    </row>
    <row r="77" spans="1:11">
      <c r="A77" s="165"/>
      <c r="B77" s="166"/>
      <c r="C77" s="82"/>
      <c r="D77" s="82"/>
      <c r="E77" s="82"/>
      <c r="F77" s="82"/>
      <c r="G77" s="82"/>
      <c r="H77" s="82"/>
      <c r="I77" s="83"/>
      <c r="J77" s="83"/>
      <c r="K77" s="82"/>
    </row>
    <row r="78" spans="1:11">
      <c r="A78" s="152"/>
      <c r="B78" s="153"/>
      <c r="C78" s="88"/>
      <c r="D78" s="88"/>
      <c r="E78" s="89"/>
      <c r="F78" s="88"/>
      <c r="G78" s="88"/>
      <c r="H78" s="88"/>
      <c r="I78" s="110"/>
      <c r="J78" s="98"/>
      <c r="K78" s="88"/>
    </row>
    <row r="79" spans="1:11">
      <c r="A79" s="152"/>
      <c r="B79" s="150"/>
      <c r="C79" s="88"/>
      <c r="D79" s="88"/>
      <c r="E79" s="89"/>
      <c r="F79" s="88"/>
      <c r="G79" s="90"/>
      <c r="H79" s="90"/>
      <c r="I79" s="110"/>
      <c r="J79" s="98"/>
      <c r="K79" s="88"/>
    </row>
    <row r="80" spans="1:11">
      <c r="A80" s="152"/>
      <c r="B80" s="153"/>
      <c r="C80" s="88"/>
      <c r="D80" s="88"/>
      <c r="E80" s="89"/>
      <c r="F80" s="88"/>
      <c r="G80" s="88"/>
      <c r="H80" s="90"/>
      <c r="I80" s="88"/>
      <c r="J80" s="98"/>
      <c r="K80" s="88"/>
    </row>
    <row r="81" spans="1:11">
      <c r="A81" s="152"/>
      <c r="B81" s="153"/>
      <c r="C81" s="88"/>
      <c r="D81" s="88"/>
      <c r="E81" s="89"/>
      <c r="F81" s="88"/>
      <c r="G81" s="90"/>
      <c r="H81" s="90"/>
      <c r="I81" s="88"/>
      <c r="J81" s="98"/>
      <c r="K81" s="90"/>
    </row>
    <row r="82" spans="1:11">
      <c r="A82" s="152"/>
      <c r="B82" s="153"/>
      <c r="C82" s="88"/>
      <c r="D82" s="88"/>
      <c r="E82" s="89"/>
      <c r="F82" s="88"/>
      <c r="G82" s="90"/>
      <c r="H82" s="90"/>
      <c r="I82" s="88"/>
      <c r="J82" s="98"/>
      <c r="K82" s="90"/>
    </row>
    <row r="83" spans="1:11">
      <c r="A83" s="152"/>
      <c r="B83" s="153"/>
      <c r="C83" s="88"/>
      <c r="D83" s="88"/>
      <c r="E83" s="89"/>
      <c r="F83" s="88"/>
      <c r="G83" s="90"/>
      <c r="H83" s="90"/>
      <c r="I83" s="88"/>
      <c r="J83" s="98"/>
      <c r="K83" s="90"/>
    </row>
    <row r="84" spans="1:11">
      <c r="A84" s="152"/>
      <c r="B84" s="153"/>
      <c r="C84" s="88"/>
      <c r="D84" s="88"/>
      <c r="E84" s="89"/>
      <c r="F84" s="88"/>
      <c r="G84" s="90"/>
      <c r="H84" s="90"/>
      <c r="I84" s="88"/>
      <c r="J84" s="98"/>
      <c r="K84" s="90"/>
    </row>
    <row r="85" spans="1:11">
      <c r="A85" s="152"/>
      <c r="B85" s="153"/>
      <c r="C85" s="88"/>
      <c r="D85" s="88"/>
      <c r="E85" s="89"/>
      <c r="F85" s="88"/>
      <c r="G85" s="90"/>
      <c r="H85" s="90"/>
      <c r="I85" s="88"/>
      <c r="J85" s="98"/>
      <c r="K85" s="90"/>
    </row>
    <row r="86" spans="1:11">
      <c r="A86" s="152"/>
      <c r="B86" s="167"/>
      <c r="C86" s="110"/>
      <c r="D86" s="110"/>
      <c r="E86" s="89"/>
      <c r="F86" s="88"/>
      <c r="G86" s="110"/>
      <c r="H86" s="110"/>
      <c r="I86" s="88"/>
      <c r="J86" s="110"/>
      <c r="K86" s="88"/>
    </row>
    <row r="87" spans="1:11">
      <c r="A87" s="152"/>
      <c r="B87" s="167"/>
      <c r="C87" s="110"/>
      <c r="D87" s="110"/>
      <c r="E87" s="89"/>
      <c r="F87" s="88"/>
      <c r="G87" s="110"/>
      <c r="H87" s="110"/>
      <c r="I87" s="112"/>
      <c r="J87" s="110"/>
      <c r="K87" s="88"/>
    </row>
    <row r="88" spans="1:11">
      <c r="A88" s="149"/>
      <c r="B88" s="153"/>
      <c r="C88" s="110"/>
      <c r="D88" s="110"/>
      <c r="E88" s="89"/>
      <c r="F88" s="88"/>
      <c r="G88" s="110"/>
      <c r="H88" s="24"/>
      <c r="I88" s="110"/>
      <c r="J88" s="110"/>
      <c r="K88" s="98"/>
    </row>
    <row r="89" spans="1:11">
      <c r="A89" s="167"/>
      <c r="B89" s="150"/>
      <c r="C89" s="435"/>
      <c r="D89" s="435"/>
      <c r="E89" s="437"/>
      <c r="F89" s="434"/>
      <c r="G89" s="435"/>
      <c r="H89" s="436"/>
      <c r="I89" s="436"/>
      <c r="J89" s="437"/>
      <c r="K89" s="88"/>
    </row>
    <row r="90" spans="1:11">
      <c r="A90" s="167"/>
      <c r="B90" s="150"/>
      <c r="C90" s="435"/>
      <c r="D90" s="435"/>
      <c r="E90" s="437"/>
      <c r="F90" s="434"/>
      <c r="G90" s="435"/>
      <c r="H90" s="436"/>
      <c r="I90" s="436"/>
      <c r="J90" s="437"/>
      <c r="K90" s="88"/>
    </row>
    <row r="91" spans="1:11">
      <c r="A91" s="167"/>
      <c r="B91" s="150"/>
      <c r="C91" s="110"/>
      <c r="D91" s="110"/>
      <c r="E91" s="98"/>
      <c r="F91" s="88"/>
      <c r="G91" s="110"/>
      <c r="H91" s="117"/>
      <c r="I91" s="117"/>
      <c r="J91" s="98"/>
      <c r="K91" s="88"/>
    </row>
    <row r="92" spans="1:11">
      <c r="A92" s="167"/>
      <c r="B92" s="150"/>
      <c r="C92" s="110"/>
      <c r="D92" s="110"/>
      <c r="E92" s="98"/>
      <c r="F92" s="88"/>
      <c r="G92" s="110"/>
      <c r="H92" s="117"/>
      <c r="I92" s="117"/>
      <c r="J92" s="98"/>
      <c r="K92" s="88"/>
    </row>
    <row r="93" spans="1:11">
      <c r="A93" s="167"/>
      <c r="B93" s="168"/>
      <c r="C93" s="121"/>
      <c r="D93" s="121"/>
      <c r="E93" s="98"/>
      <c r="F93" s="88"/>
      <c r="G93" s="90"/>
      <c r="H93" s="121"/>
      <c r="I93" s="117"/>
      <c r="J93" s="98"/>
      <c r="K93" s="88"/>
    </row>
    <row r="94" spans="1:11">
      <c r="A94" s="167"/>
      <c r="B94" s="168"/>
      <c r="C94" s="121"/>
      <c r="D94" s="121"/>
      <c r="E94" s="98"/>
      <c r="F94" s="88"/>
      <c r="G94" s="90"/>
      <c r="H94" s="121"/>
      <c r="I94" s="117"/>
      <c r="J94" s="98"/>
      <c r="K94" s="88"/>
    </row>
    <row r="95" spans="1:11">
      <c r="A95" s="167"/>
      <c r="B95" s="168"/>
      <c r="C95" s="121"/>
      <c r="D95" s="121"/>
      <c r="E95" s="98"/>
      <c r="F95" s="88"/>
      <c r="G95" s="90"/>
      <c r="H95" s="121"/>
      <c r="I95" s="117"/>
      <c r="J95" s="98"/>
      <c r="K95" s="88"/>
    </row>
    <row r="96" spans="1:11">
      <c r="A96" s="167"/>
      <c r="B96" s="168"/>
      <c r="C96" s="121"/>
      <c r="D96" s="121"/>
      <c r="E96" s="98"/>
      <c r="F96" s="88"/>
      <c r="G96" s="90"/>
      <c r="H96" s="121"/>
      <c r="I96" s="117"/>
      <c r="J96" s="98"/>
      <c r="K96" s="88"/>
    </row>
    <row r="97" spans="1:11">
      <c r="A97" s="152"/>
      <c r="B97" s="167"/>
      <c r="C97" s="110"/>
      <c r="D97" s="110"/>
      <c r="E97" s="125"/>
      <c r="F97" s="88"/>
      <c r="G97" s="110"/>
      <c r="H97" s="110"/>
      <c r="I97" s="126"/>
      <c r="J97" s="127"/>
      <c r="K97" s="125"/>
    </row>
    <row r="98" spans="1:11">
      <c r="A98" s="150"/>
      <c r="B98" s="153"/>
      <c r="C98" s="110"/>
      <c r="D98" s="110"/>
      <c r="E98" s="98"/>
      <c r="F98" s="88"/>
      <c r="G98" s="110"/>
      <c r="H98" s="110"/>
      <c r="I98" s="110"/>
      <c r="J98" s="110"/>
      <c r="K98" s="98"/>
    </row>
    <row r="99" spans="1:11">
      <c r="A99" s="149"/>
      <c r="B99" s="153"/>
      <c r="C99" s="110"/>
      <c r="D99" s="110"/>
      <c r="E99" s="98"/>
      <c r="F99" s="88"/>
      <c r="G99" s="110"/>
      <c r="H99" s="110"/>
      <c r="I99" s="110"/>
      <c r="J99" s="110"/>
      <c r="K99" s="98"/>
    </row>
    <row r="100" spans="1:11">
      <c r="A100" s="152"/>
      <c r="B100" s="95"/>
      <c r="C100" s="110"/>
      <c r="D100" s="110"/>
      <c r="E100" s="89"/>
      <c r="F100" s="88"/>
      <c r="G100" s="110"/>
      <c r="H100" s="117"/>
      <c r="I100" s="117"/>
      <c r="J100" s="98"/>
      <c r="K100" s="88"/>
    </row>
    <row r="101" spans="1:11">
      <c r="A101" s="152"/>
      <c r="B101" s="169"/>
      <c r="C101" s="110"/>
      <c r="D101" s="110"/>
      <c r="E101" s="89"/>
      <c r="F101" s="88"/>
      <c r="G101" s="90"/>
      <c r="H101" s="117"/>
      <c r="I101" s="117"/>
      <c r="J101" s="98"/>
      <c r="K101" s="88"/>
    </row>
    <row r="102" spans="1:11">
      <c r="A102" s="152"/>
      <c r="B102" s="169"/>
      <c r="C102" s="110"/>
      <c r="D102" s="110"/>
      <c r="E102" s="89"/>
      <c r="F102" s="88"/>
      <c r="G102" s="90"/>
      <c r="H102" s="117"/>
      <c r="I102" s="117"/>
      <c r="J102" s="98"/>
      <c r="K102" s="88"/>
    </row>
    <row r="103" spans="1:11">
      <c r="A103" s="152"/>
      <c r="B103" s="95"/>
      <c r="C103" s="110"/>
      <c r="D103" s="110"/>
      <c r="E103" s="125"/>
      <c r="F103" s="88"/>
      <c r="G103" s="110"/>
      <c r="H103" s="110"/>
      <c r="I103" s="126"/>
      <c r="J103" s="98"/>
      <c r="K103" s="125"/>
    </row>
    <row r="104" spans="1:11">
      <c r="A104" s="150"/>
      <c r="B104" s="153"/>
      <c r="C104" s="110"/>
      <c r="D104" s="110"/>
      <c r="E104" s="98"/>
      <c r="F104" s="88"/>
      <c r="G104" s="110"/>
      <c r="H104" s="110"/>
      <c r="I104" s="110"/>
      <c r="J104" s="98"/>
      <c r="K104" s="98"/>
    </row>
    <row r="105" spans="1:11">
      <c r="A105" s="149"/>
      <c r="B105" s="153"/>
      <c r="C105" s="110"/>
      <c r="D105" s="110"/>
      <c r="E105" s="98"/>
      <c r="F105" s="88"/>
      <c r="G105" s="110"/>
      <c r="H105" s="110"/>
      <c r="I105" s="110"/>
      <c r="J105" s="98"/>
      <c r="K105" s="98"/>
    </row>
    <row r="106" spans="1:11">
      <c r="A106" s="152"/>
      <c r="B106" s="133"/>
      <c r="C106" s="110"/>
      <c r="D106" s="110"/>
      <c r="E106" s="89"/>
      <c r="F106" s="88"/>
      <c r="G106" s="110"/>
      <c r="H106" s="170"/>
      <c r="I106" s="110"/>
      <c r="J106" s="98"/>
      <c r="K106" s="88"/>
    </row>
    <row r="107" spans="1:11">
      <c r="A107" s="152"/>
      <c r="B107" s="153"/>
      <c r="C107" s="110"/>
      <c r="D107" s="110"/>
      <c r="E107" s="98"/>
      <c r="F107" s="88"/>
      <c r="G107" s="110"/>
      <c r="H107" s="110"/>
      <c r="I107" s="110"/>
      <c r="J107" s="98"/>
      <c r="K107" s="98"/>
    </row>
    <row r="108" spans="1:11">
      <c r="A108" s="150"/>
      <c r="B108" s="153"/>
      <c r="C108" s="110"/>
      <c r="D108" s="110"/>
      <c r="E108" s="98"/>
      <c r="F108" s="88"/>
      <c r="G108" s="110"/>
      <c r="H108" s="110"/>
      <c r="I108" s="110"/>
      <c r="J108" s="98"/>
      <c r="K108" s="98"/>
    </row>
    <row r="109" spans="1:11">
      <c r="A109" s="149"/>
      <c r="B109" s="169"/>
      <c r="C109" s="110"/>
      <c r="D109" s="110"/>
      <c r="E109" s="98"/>
      <c r="F109" s="88"/>
      <c r="G109" s="110"/>
      <c r="H109" s="110"/>
      <c r="I109" s="110"/>
      <c r="J109" s="98"/>
      <c r="K109" s="98"/>
    </row>
    <row r="110" spans="1:11">
      <c r="A110" s="152"/>
      <c r="B110" s="169"/>
      <c r="C110" s="110"/>
      <c r="D110" s="110"/>
      <c r="E110" s="98"/>
      <c r="F110" s="88"/>
      <c r="G110" s="110"/>
      <c r="H110" s="110"/>
      <c r="I110" s="127"/>
      <c r="J110" s="98"/>
      <c r="K110" s="88"/>
    </row>
    <row r="111" spans="1:11">
      <c r="A111" s="152"/>
      <c r="B111" s="169"/>
      <c r="C111" s="110"/>
      <c r="D111" s="110"/>
      <c r="E111" s="98"/>
      <c r="F111" s="88"/>
      <c r="G111" s="110"/>
      <c r="H111" s="110"/>
      <c r="I111" s="112"/>
      <c r="J111" s="98"/>
      <c r="K111" s="98"/>
    </row>
    <row r="112" spans="1:11">
      <c r="A112" s="152"/>
      <c r="B112" s="171"/>
      <c r="C112" s="110"/>
      <c r="D112" s="110"/>
      <c r="E112" s="98"/>
      <c r="F112" s="98"/>
      <c r="G112" s="110"/>
      <c r="H112" s="110"/>
      <c r="I112" s="126"/>
      <c r="J112" s="98"/>
      <c r="K112" s="98"/>
    </row>
    <row r="113" spans="1:11">
      <c r="A113" s="152"/>
      <c r="B113" s="171"/>
      <c r="C113" s="125"/>
      <c r="D113" s="125"/>
      <c r="E113" s="125"/>
      <c r="F113" s="125"/>
      <c r="G113" s="125"/>
      <c r="H113" s="125"/>
      <c r="I113" s="126"/>
      <c r="J113" s="126"/>
      <c r="K113" s="125"/>
    </row>
    <row r="114" spans="1:11">
      <c r="A114" s="171"/>
      <c r="B114" s="171"/>
      <c r="C114" s="125"/>
      <c r="D114" s="125"/>
      <c r="E114" s="125"/>
      <c r="F114" s="125"/>
      <c r="G114" s="125"/>
      <c r="H114" s="125"/>
      <c r="I114" s="126"/>
      <c r="J114" s="126"/>
      <c r="K114" s="125"/>
    </row>
    <row r="115" spans="1:11">
      <c r="A115" s="172"/>
      <c r="B115" s="172"/>
      <c r="C115" s="82"/>
      <c r="D115" s="82"/>
      <c r="E115" s="82"/>
      <c r="F115" s="82"/>
      <c r="G115" s="82"/>
      <c r="H115" s="82"/>
      <c r="I115" s="82"/>
      <c r="J115" s="82"/>
      <c r="K115" s="82"/>
    </row>
    <row r="116" spans="1:11">
      <c r="A116" s="172"/>
      <c r="B116" s="172"/>
      <c r="C116" s="82"/>
      <c r="D116" s="82"/>
      <c r="E116" s="82"/>
      <c r="F116" s="82"/>
      <c r="G116" s="82"/>
      <c r="H116" s="82"/>
      <c r="I116" s="82"/>
      <c r="J116" s="82"/>
      <c r="K116" s="82"/>
    </row>
    <row r="117" spans="1:11">
      <c r="A117" s="172"/>
      <c r="B117" s="172"/>
      <c r="C117" s="82"/>
      <c r="D117" s="82"/>
      <c r="E117" s="82"/>
      <c r="F117" s="82"/>
      <c r="G117" s="82"/>
      <c r="H117" s="82"/>
      <c r="I117" s="82"/>
      <c r="J117" s="82"/>
      <c r="K117" s="82"/>
    </row>
    <row r="118" spans="1:11">
      <c r="A118" s="172"/>
      <c r="B118" s="172"/>
      <c r="C118" s="82"/>
      <c r="D118" s="82"/>
      <c r="E118" s="82"/>
      <c r="F118" s="82"/>
      <c r="G118" s="82"/>
      <c r="H118" s="82"/>
      <c r="I118" s="82"/>
      <c r="J118" s="82"/>
      <c r="K118" s="82"/>
    </row>
    <row r="119" spans="1:11">
      <c r="A119" s="172"/>
      <c r="B119" s="172"/>
      <c r="C119" s="82"/>
      <c r="D119" s="82"/>
      <c r="E119" s="82"/>
      <c r="F119" s="82"/>
      <c r="G119" s="82"/>
      <c r="H119" s="82"/>
      <c r="I119" s="82"/>
      <c r="J119" s="82"/>
      <c r="K119" s="82"/>
    </row>
    <row r="120" spans="1:11">
      <c r="A120" s="172"/>
      <c r="B120" s="172"/>
      <c r="C120" s="82"/>
      <c r="D120" s="82"/>
      <c r="E120" s="82"/>
      <c r="F120" s="82"/>
      <c r="G120" s="82"/>
      <c r="H120" s="82"/>
      <c r="I120" s="82"/>
      <c r="J120" s="82"/>
      <c r="K120" s="82"/>
    </row>
    <row r="121" spans="1:11">
      <c r="A121" s="172"/>
      <c r="B121" s="172"/>
      <c r="C121" s="82"/>
      <c r="D121" s="82"/>
      <c r="E121" s="82"/>
      <c r="F121" s="82"/>
      <c r="G121" s="82"/>
      <c r="H121" s="82"/>
      <c r="I121" s="82"/>
      <c r="J121" s="82"/>
      <c r="K121" s="82"/>
    </row>
    <row r="122" spans="1:11">
      <c r="A122" s="163"/>
      <c r="B122" s="163"/>
      <c r="C122" s="163"/>
      <c r="D122" s="163"/>
      <c r="E122" s="163"/>
      <c r="F122" s="163"/>
      <c r="G122" s="163"/>
      <c r="H122" s="163"/>
      <c r="I122" s="163"/>
      <c r="J122" s="163"/>
      <c r="K122" s="163"/>
    </row>
    <row r="123" spans="1:11">
      <c r="A123" s="164"/>
      <c r="B123" s="164"/>
      <c r="C123" s="164"/>
      <c r="D123" s="164"/>
      <c r="E123" s="164"/>
      <c r="F123" s="164"/>
      <c r="G123" s="164"/>
      <c r="H123" s="164"/>
      <c r="I123" s="164"/>
      <c r="J123" s="164"/>
      <c r="K123" s="164"/>
    </row>
    <row r="124" spans="1:11">
      <c r="A124" s="165"/>
      <c r="B124" s="166"/>
      <c r="C124" s="82"/>
      <c r="D124" s="82"/>
      <c r="E124" s="82"/>
      <c r="F124" s="82"/>
      <c r="G124" s="82"/>
      <c r="H124" s="82"/>
      <c r="I124" s="83"/>
      <c r="J124" s="83"/>
      <c r="K124" s="82"/>
    </row>
    <row r="125" spans="1:11">
      <c r="A125" s="152"/>
      <c r="B125" s="153"/>
      <c r="C125" s="173"/>
      <c r="D125" s="173"/>
      <c r="E125" s="173"/>
      <c r="F125" s="173"/>
      <c r="G125" s="173"/>
      <c r="H125" s="173"/>
      <c r="I125" s="173"/>
      <c r="J125" s="173"/>
      <c r="K125" s="173"/>
    </row>
    <row r="126" spans="1:11">
      <c r="A126" s="152"/>
      <c r="B126" s="150"/>
      <c r="C126" s="173"/>
      <c r="D126" s="173"/>
      <c r="E126" s="173"/>
      <c r="F126" s="173"/>
      <c r="G126" s="173"/>
      <c r="H126" s="173"/>
      <c r="I126" s="173"/>
      <c r="J126" s="173"/>
      <c r="K126" s="173"/>
    </row>
    <row r="127" spans="1:11">
      <c r="A127" s="152"/>
      <c r="B127" s="153"/>
      <c r="C127" s="173"/>
      <c r="D127" s="173"/>
      <c r="E127" s="173"/>
      <c r="F127" s="173"/>
      <c r="G127" s="173"/>
      <c r="H127" s="173"/>
      <c r="I127" s="173"/>
      <c r="J127" s="173"/>
      <c r="K127" s="173"/>
    </row>
    <row r="128" spans="1:11">
      <c r="A128" s="152"/>
      <c r="B128" s="153"/>
      <c r="C128" s="173"/>
      <c r="D128" s="173"/>
      <c r="E128" s="173"/>
      <c r="F128" s="173"/>
      <c r="G128" s="173"/>
      <c r="H128" s="173"/>
      <c r="I128" s="173"/>
      <c r="J128" s="173"/>
      <c r="K128" s="173"/>
    </row>
    <row r="129" spans="1:11">
      <c r="A129" s="152"/>
      <c r="B129" s="153"/>
      <c r="C129" s="173"/>
      <c r="D129" s="173"/>
      <c r="E129" s="173"/>
      <c r="F129" s="173"/>
      <c r="G129" s="173"/>
      <c r="H129" s="173"/>
      <c r="I129" s="173"/>
      <c r="J129" s="173"/>
      <c r="K129" s="173"/>
    </row>
    <row r="130" spans="1:11">
      <c r="A130" s="152"/>
      <c r="B130" s="153"/>
      <c r="C130" s="173"/>
      <c r="D130" s="173"/>
      <c r="E130" s="173"/>
      <c r="F130" s="173"/>
      <c r="G130" s="173"/>
      <c r="H130" s="173"/>
      <c r="I130" s="173"/>
      <c r="J130" s="173"/>
      <c r="K130" s="173"/>
    </row>
    <row r="131" spans="1:11">
      <c r="A131" s="152"/>
      <c r="B131" s="153"/>
      <c r="C131" s="173"/>
      <c r="D131" s="173"/>
      <c r="E131" s="173"/>
      <c r="F131" s="173"/>
      <c r="G131" s="173"/>
      <c r="H131" s="173"/>
      <c r="I131" s="173"/>
      <c r="J131" s="173"/>
      <c r="K131" s="173"/>
    </row>
    <row r="132" spans="1:11">
      <c r="A132" s="152"/>
      <c r="B132" s="153"/>
      <c r="C132" s="173"/>
      <c r="D132" s="173"/>
      <c r="E132" s="173"/>
      <c r="F132" s="173"/>
      <c r="G132" s="173"/>
      <c r="H132" s="173"/>
      <c r="I132" s="173"/>
      <c r="J132" s="173"/>
      <c r="K132" s="173"/>
    </row>
    <row r="133" spans="1:11">
      <c r="A133" s="152"/>
      <c r="B133" s="167"/>
      <c r="C133" s="173"/>
      <c r="D133" s="173"/>
      <c r="E133" s="173"/>
      <c r="F133" s="173"/>
      <c r="G133" s="173"/>
      <c r="H133" s="173"/>
      <c r="I133" s="173"/>
      <c r="J133" s="173"/>
      <c r="K133" s="173"/>
    </row>
    <row r="134" spans="1:11">
      <c r="A134" s="152"/>
      <c r="B134" s="167"/>
      <c r="C134" s="173"/>
      <c r="D134" s="173"/>
      <c r="E134" s="173"/>
      <c r="F134" s="173"/>
      <c r="G134" s="173"/>
      <c r="H134" s="173"/>
      <c r="I134" s="173"/>
      <c r="J134" s="173"/>
      <c r="K134" s="173"/>
    </row>
    <row r="135" spans="1:11">
      <c r="A135" s="149"/>
      <c r="B135" s="153"/>
      <c r="C135" s="173"/>
      <c r="D135" s="173"/>
      <c r="E135" s="173"/>
      <c r="F135" s="173"/>
      <c r="G135" s="173"/>
      <c r="H135" s="173"/>
      <c r="I135" s="173"/>
      <c r="J135" s="173"/>
      <c r="K135" s="173"/>
    </row>
    <row r="136" spans="1:11">
      <c r="A136" s="167"/>
      <c r="B136" s="150"/>
      <c r="C136" s="173"/>
      <c r="D136" s="173"/>
      <c r="E136" s="173"/>
      <c r="F136" s="173"/>
      <c r="G136" s="173"/>
      <c r="H136" s="173"/>
      <c r="I136" s="173"/>
      <c r="J136" s="173"/>
      <c r="K136" s="173"/>
    </row>
    <row r="137" spans="1:11">
      <c r="A137" s="167"/>
      <c r="B137" s="150"/>
      <c r="C137" s="173"/>
      <c r="D137" s="173"/>
      <c r="E137" s="173"/>
      <c r="F137" s="173"/>
      <c r="G137" s="173"/>
      <c r="H137" s="173"/>
      <c r="I137" s="173"/>
      <c r="J137" s="173"/>
      <c r="K137" s="173"/>
    </row>
    <row r="138" spans="1:11">
      <c r="A138" s="167"/>
      <c r="B138" s="150"/>
      <c r="C138" s="173"/>
      <c r="D138" s="173"/>
      <c r="E138" s="173"/>
      <c r="F138" s="173"/>
      <c r="G138" s="173"/>
      <c r="H138" s="173"/>
      <c r="I138" s="173"/>
      <c r="J138" s="173"/>
      <c r="K138" s="173"/>
    </row>
    <row r="139" spans="1:11">
      <c r="A139" s="167"/>
      <c r="B139" s="150"/>
      <c r="C139" s="173"/>
      <c r="D139" s="173"/>
      <c r="E139" s="173"/>
      <c r="F139" s="173"/>
      <c r="G139" s="173"/>
      <c r="H139" s="173"/>
      <c r="I139" s="173"/>
      <c r="J139" s="173"/>
      <c r="K139" s="173"/>
    </row>
    <row r="140" spans="1:11">
      <c r="A140" s="167"/>
      <c r="B140" s="168"/>
      <c r="C140" s="173"/>
      <c r="D140" s="173"/>
      <c r="E140" s="173"/>
      <c r="F140" s="173"/>
      <c r="G140" s="173"/>
      <c r="H140" s="173"/>
      <c r="I140" s="173"/>
      <c r="J140" s="173"/>
      <c r="K140" s="173"/>
    </row>
    <row r="141" spans="1:11">
      <c r="A141" s="167"/>
      <c r="B141" s="168"/>
      <c r="C141" s="173"/>
      <c r="D141" s="173"/>
      <c r="E141" s="173"/>
      <c r="F141" s="173"/>
      <c r="G141" s="173"/>
      <c r="H141" s="173"/>
      <c r="I141" s="173"/>
      <c r="J141" s="173"/>
      <c r="K141" s="173"/>
    </row>
    <row r="142" spans="1:11">
      <c r="A142" s="167"/>
      <c r="B142" s="168"/>
      <c r="C142" s="173"/>
      <c r="D142" s="173"/>
      <c r="E142" s="173"/>
      <c r="F142" s="173"/>
      <c r="G142" s="173"/>
      <c r="H142" s="173"/>
      <c r="I142" s="173"/>
      <c r="J142" s="173"/>
      <c r="K142" s="173"/>
    </row>
    <row r="143" spans="1:11">
      <c r="A143" s="167"/>
      <c r="B143" s="168"/>
      <c r="C143" s="173"/>
      <c r="D143" s="173"/>
      <c r="E143" s="173"/>
      <c r="F143" s="173"/>
      <c r="G143" s="173"/>
      <c r="H143" s="173"/>
      <c r="I143" s="173"/>
      <c r="J143" s="173"/>
      <c r="K143" s="173"/>
    </row>
    <row r="144" spans="1:11">
      <c r="A144" s="152"/>
      <c r="B144" s="167"/>
      <c r="C144" s="173"/>
      <c r="D144" s="173"/>
      <c r="E144" s="173"/>
      <c r="F144" s="173"/>
      <c r="G144" s="173"/>
      <c r="H144" s="173"/>
      <c r="I144" s="173"/>
      <c r="J144" s="173"/>
      <c r="K144" s="173"/>
    </row>
    <row r="145" spans="1:11">
      <c r="A145" s="150"/>
      <c r="B145" s="153"/>
      <c r="C145" s="173"/>
      <c r="D145" s="173"/>
      <c r="E145" s="173"/>
      <c r="F145" s="173"/>
      <c r="G145" s="173"/>
      <c r="H145" s="173"/>
      <c r="I145" s="173"/>
      <c r="J145" s="173"/>
      <c r="K145" s="173"/>
    </row>
    <row r="146" spans="1:11">
      <c r="A146" s="149"/>
      <c r="B146" s="153"/>
      <c r="C146" s="173"/>
      <c r="D146" s="173"/>
      <c r="E146" s="173"/>
      <c r="F146" s="173"/>
      <c r="G146" s="173"/>
      <c r="H146" s="173"/>
      <c r="I146" s="173"/>
      <c r="J146" s="173"/>
      <c r="K146" s="173"/>
    </row>
    <row r="147" spans="1:11">
      <c r="A147" s="152"/>
      <c r="B147" s="169"/>
      <c r="C147" s="173"/>
      <c r="D147" s="173"/>
      <c r="E147" s="173"/>
      <c r="F147" s="173"/>
      <c r="G147" s="173"/>
      <c r="H147" s="173"/>
      <c r="I147" s="173"/>
      <c r="J147" s="173"/>
      <c r="K147" s="173"/>
    </row>
    <row r="148" spans="1:11">
      <c r="A148" s="152"/>
      <c r="B148" s="95"/>
      <c r="C148" s="173"/>
      <c r="D148" s="173"/>
      <c r="E148" s="173"/>
      <c r="F148" s="173"/>
      <c r="G148" s="173"/>
      <c r="H148" s="173"/>
      <c r="I148" s="173"/>
      <c r="J148" s="173"/>
      <c r="K148" s="173"/>
    </row>
    <row r="149" spans="1:11">
      <c r="A149" s="150"/>
      <c r="B149" s="153"/>
      <c r="C149" s="173"/>
      <c r="D149" s="173"/>
      <c r="E149" s="173"/>
      <c r="F149" s="173"/>
      <c r="G149" s="173"/>
      <c r="H149" s="173"/>
      <c r="I149" s="173"/>
      <c r="J149" s="173"/>
      <c r="K149" s="173"/>
    </row>
    <row r="150" spans="1:11">
      <c r="A150" s="149"/>
      <c r="B150" s="153"/>
      <c r="C150" s="173"/>
      <c r="D150" s="173"/>
      <c r="E150" s="173"/>
      <c r="F150" s="173"/>
      <c r="G150" s="173"/>
      <c r="H150" s="173"/>
      <c r="I150" s="173"/>
      <c r="J150" s="173"/>
      <c r="K150" s="173"/>
    </row>
    <row r="151" spans="1:11">
      <c r="A151" s="152"/>
      <c r="B151" s="133"/>
      <c r="C151" s="173"/>
      <c r="D151" s="173"/>
      <c r="E151" s="173"/>
      <c r="F151" s="173"/>
      <c r="G151" s="173"/>
      <c r="H151" s="173"/>
      <c r="I151" s="173"/>
      <c r="J151" s="173"/>
      <c r="K151" s="173"/>
    </row>
    <row r="152" spans="1:11">
      <c r="A152" s="152"/>
      <c r="B152" s="153"/>
      <c r="C152" s="173"/>
      <c r="D152" s="173"/>
      <c r="E152" s="173"/>
      <c r="F152" s="173"/>
      <c r="G152" s="173"/>
      <c r="H152" s="173"/>
      <c r="I152" s="173"/>
      <c r="J152" s="173"/>
      <c r="K152" s="173"/>
    </row>
    <row r="153" spans="1:11">
      <c r="A153" s="150"/>
      <c r="B153" s="153"/>
      <c r="C153" s="173"/>
      <c r="D153" s="173"/>
      <c r="E153" s="173"/>
      <c r="F153" s="173"/>
      <c r="G153" s="173"/>
      <c r="H153" s="173"/>
      <c r="I153" s="173"/>
      <c r="J153" s="173"/>
      <c r="K153" s="173"/>
    </row>
    <row r="154" spans="1:11">
      <c r="A154" s="149"/>
      <c r="B154" s="169"/>
      <c r="C154" s="173"/>
      <c r="D154" s="173"/>
      <c r="E154" s="173"/>
      <c r="F154" s="173"/>
      <c r="G154" s="173"/>
      <c r="H154" s="173"/>
      <c r="I154" s="173"/>
      <c r="J154" s="173"/>
      <c r="K154" s="173"/>
    </row>
    <row r="155" spans="1:11">
      <c r="A155" s="152"/>
      <c r="B155" s="169"/>
      <c r="C155" s="173"/>
      <c r="D155" s="173"/>
      <c r="E155" s="173"/>
      <c r="F155" s="173"/>
      <c r="G155" s="173"/>
      <c r="H155" s="173"/>
      <c r="I155" s="173"/>
      <c r="J155" s="173"/>
      <c r="K155" s="173"/>
    </row>
    <row r="156" spans="1:11">
      <c r="A156" s="152"/>
      <c r="B156" s="169"/>
      <c r="C156" s="110"/>
      <c r="D156" s="110"/>
      <c r="E156" s="173"/>
      <c r="F156" s="173"/>
      <c r="G156" s="173"/>
      <c r="H156" s="173"/>
      <c r="I156" s="173"/>
      <c r="J156" s="173"/>
      <c r="K156" s="173"/>
    </row>
    <row r="157" spans="1:11">
      <c r="A157" s="152"/>
      <c r="B157" s="171"/>
      <c r="C157" s="110"/>
      <c r="D157" s="110"/>
      <c r="E157" s="98"/>
      <c r="F157" s="98"/>
      <c r="G157" s="110"/>
      <c r="H157" s="110"/>
      <c r="I157" s="126"/>
      <c r="J157" s="98"/>
      <c r="K157" s="98"/>
    </row>
    <row r="158" spans="1:11">
      <c r="A158" s="152"/>
      <c r="B158" s="171"/>
      <c r="C158" s="125"/>
      <c r="D158" s="125"/>
      <c r="E158" s="125"/>
      <c r="F158" s="125"/>
      <c r="G158" s="125"/>
      <c r="H158" s="125"/>
      <c r="I158" s="126"/>
      <c r="J158" s="126"/>
      <c r="K158" s="125"/>
    </row>
    <row r="159" spans="1:11">
      <c r="A159" s="171"/>
      <c r="B159" s="171"/>
      <c r="C159" s="125"/>
      <c r="D159" s="125"/>
      <c r="E159" s="125"/>
      <c r="F159" s="125"/>
      <c r="G159" s="125"/>
      <c r="H159" s="125"/>
      <c r="I159" s="126"/>
      <c r="J159" s="126"/>
      <c r="K159" s="125"/>
    </row>
    <row r="172" spans="1:8">
      <c r="A172" s="85"/>
      <c r="B172" s="174"/>
      <c r="C172" s="147"/>
      <c r="D172" s="174"/>
      <c r="E172" s="74"/>
      <c r="F172" s="147"/>
      <c r="G172" s="174"/>
      <c r="H172" s="74"/>
    </row>
    <row r="173" spans="1:8">
      <c r="A173" s="85"/>
      <c r="B173" s="148"/>
      <c r="C173" s="147"/>
      <c r="D173" s="174"/>
      <c r="E173" s="74"/>
      <c r="F173" s="140"/>
      <c r="G173" s="148"/>
      <c r="H173" s="74"/>
    </row>
    <row r="174" spans="1:8">
      <c r="A174" s="85"/>
      <c r="B174" s="174"/>
      <c r="C174" s="147"/>
      <c r="D174" s="174"/>
      <c r="E174" s="74"/>
      <c r="F174" s="147"/>
      <c r="G174" s="174"/>
      <c r="H174" s="74"/>
    </row>
    <row r="175" spans="1:8">
      <c r="A175" s="85"/>
      <c r="B175" s="174"/>
      <c r="C175" s="147"/>
      <c r="D175" s="174"/>
      <c r="E175" s="74"/>
      <c r="F175" s="147"/>
      <c r="G175" s="174"/>
      <c r="H175" s="74"/>
    </row>
    <row r="176" spans="1:8">
      <c r="A176" s="85"/>
      <c r="B176" s="174"/>
      <c r="C176" s="147"/>
      <c r="D176" s="156"/>
      <c r="E176" s="74"/>
      <c r="F176" s="147"/>
      <c r="G176" s="174"/>
      <c r="H176" s="175"/>
    </row>
    <row r="177" spans="1:8">
      <c r="A177" s="85"/>
      <c r="B177" s="174"/>
      <c r="C177" s="147"/>
      <c r="D177" s="174"/>
      <c r="E177" s="74"/>
      <c r="F177" s="147"/>
      <c r="G177" s="174"/>
      <c r="H177" s="175"/>
    </row>
    <row r="178" spans="1:8">
      <c r="A178" s="85"/>
      <c r="B178" s="174"/>
      <c r="C178" s="147"/>
      <c r="D178" s="174"/>
      <c r="E178" s="74"/>
      <c r="F178" s="147"/>
      <c r="G178" s="174"/>
      <c r="H178" s="175"/>
    </row>
    <row r="179" spans="1:8">
      <c r="A179" s="100"/>
      <c r="B179" s="101"/>
      <c r="C179" s="176"/>
      <c r="D179" s="101"/>
      <c r="E179" s="74"/>
      <c r="F179" s="176"/>
      <c r="G179" s="101"/>
      <c r="H179" s="74"/>
    </row>
    <row r="180" spans="1:8">
      <c r="A180" s="85"/>
      <c r="B180" s="177"/>
      <c r="C180" s="147"/>
      <c r="D180" s="177"/>
      <c r="E180" s="107"/>
      <c r="F180" s="140"/>
      <c r="G180" s="140"/>
      <c r="H180" s="107"/>
    </row>
    <row r="181" spans="1:8">
      <c r="A181" s="85"/>
      <c r="B181" s="177"/>
      <c r="C181" s="147"/>
      <c r="D181" s="177"/>
      <c r="E181" s="107"/>
      <c r="F181" s="140"/>
      <c r="G181" s="140"/>
      <c r="H181" s="107"/>
    </row>
    <row r="182" spans="1:8">
      <c r="A182" s="113"/>
      <c r="B182" s="174"/>
      <c r="C182" s="178"/>
      <c r="D182" s="174"/>
      <c r="E182" s="74"/>
      <c r="F182" s="151"/>
      <c r="G182" s="157"/>
      <c r="H182" s="74"/>
    </row>
    <row r="183" spans="1:8">
      <c r="A183" s="115"/>
      <c r="B183" s="148"/>
      <c r="C183" s="177"/>
      <c r="D183" s="156"/>
      <c r="E183" s="433"/>
      <c r="F183" s="179"/>
      <c r="G183" s="148"/>
      <c r="H183" s="74"/>
    </row>
    <row r="184" spans="1:8">
      <c r="A184" s="115"/>
      <c r="B184" s="148"/>
      <c r="C184" s="177"/>
      <c r="D184" s="174"/>
      <c r="E184" s="433"/>
      <c r="F184" s="147"/>
      <c r="G184" s="148"/>
      <c r="H184" s="74"/>
    </row>
    <row r="185" spans="1:8">
      <c r="A185" s="115"/>
      <c r="B185" s="148"/>
      <c r="C185" s="177"/>
      <c r="D185" s="174"/>
      <c r="E185" s="74"/>
      <c r="F185" s="177"/>
      <c r="G185" s="180"/>
      <c r="H185" s="74"/>
    </row>
    <row r="186" spans="1:8">
      <c r="A186" s="115"/>
      <c r="B186" s="148"/>
      <c r="C186" s="177"/>
      <c r="D186" s="174"/>
      <c r="E186" s="74"/>
      <c r="F186" s="177"/>
      <c r="G186" s="180"/>
      <c r="H186" s="74"/>
    </row>
    <row r="187" spans="1:8">
      <c r="A187" s="119"/>
      <c r="B187" s="181"/>
      <c r="C187" s="177"/>
      <c r="D187" s="153"/>
      <c r="E187" s="74"/>
      <c r="F187" s="177"/>
      <c r="G187" s="180"/>
      <c r="H187" s="74"/>
    </row>
    <row r="188" spans="1:8">
      <c r="A188" s="119"/>
      <c r="B188" s="181"/>
      <c r="C188" s="177"/>
      <c r="D188" s="174"/>
      <c r="E188" s="74"/>
      <c r="F188" s="177"/>
      <c r="G188" s="180"/>
      <c r="H188" s="74"/>
    </row>
    <row r="189" spans="1:8">
      <c r="A189" s="119"/>
      <c r="B189" s="181"/>
      <c r="C189" s="177"/>
      <c r="D189" s="174"/>
      <c r="E189" s="74"/>
      <c r="F189" s="177"/>
      <c r="G189" s="174"/>
      <c r="H189" s="74"/>
    </row>
    <row r="190" spans="1:8">
      <c r="A190" s="119"/>
      <c r="B190" s="181"/>
      <c r="C190" s="167"/>
      <c r="D190" s="181"/>
      <c r="E190" s="74"/>
      <c r="F190" s="167"/>
      <c r="G190" s="181"/>
      <c r="H190" s="74"/>
    </row>
    <row r="191" spans="1:8">
      <c r="A191" s="85"/>
      <c r="B191" s="177"/>
      <c r="C191" s="177"/>
      <c r="D191" s="174"/>
      <c r="E191" s="74"/>
      <c r="F191" s="140"/>
      <c r="G191" s="140"/>
      <c r="H191" s="107"/>
    </row>
    <row r="192" spans="1:8">
      <c r="A192" s="130"/>
      <c r="B192" s="174"/>
      <c r="C192" s="147"/>
      <c r="D192" s="177"/>
      <c r="E192" s="107"/>
      <c r="F192" s="157"/>
      <c r="G192" s="157"/>
      <c r="H192" s="74"/>
    </row>
    <row r="193" spans="1:8">
      <c r="A193" s="113"/>
      <c r="B193" s="174"/>
      <c r="C193" s="148"/>
      <c r="D193" s="174"/>
      <c r="E193" s="74"/>
      <c r="F193" s="151"/>
      <c r="G193" s="157"/>
      <c r="H193" s="74"/>
    </row>
    <row r="194" spans="1:8">
      <c r="A194" s="85"/>
      <c r="B194" s="139"/>
      <c r="C194" s="178"/>
      <c r="D194" s="174"/>
      <c r="E194" s="74"/>
      <c r="F194" s="147"/>
      <c r="G194" s="182"/>
      <c r="H194" s="74"/>
    </row>
    <row r="195" spans="1:8">
      <c r="A195" s="132"/>
      <c r="B195" s="86"/>
      <c r="C195" s="177"/>
      <c r="D195" s="139"/>
      <c r="E195" s="74"/>
      <c r="F195" s="106"/>
      <c r="G195" s="86"/>
      <c r="H195" s="175"/>
    </row>
    <row r="196" spans="1:8">
      <c r="A196" s="85"/>
      <c r="B196" s="68"/>
      <c r="C196" s="106"/>
      <c r="D196" s="86"/>
      <c r="E196" s="175"/>
      <c r="F196" s="140"/>
      <c r="G196" s="140"/>
      <c r="H196" s="107"/>
    </row>
    <row r="197" spans="1:8">
      <c r="A197" s="130"/>
      <c r="B197" s="174"/>
      <c r="C197" s="147"/>
      <c r="D197" s="139"/>
      <c r="E197" s="74"/>
      <c r="F197" s="140"/>
      <c r="G197" s="140"/>
      <c r="H197" s="107"/>
    </row>
    <row r="198" spans="1:8">
      <c r="A198" s="85"/>
      <c r="B198" s="174"/>
      <c r="C198" s="147"/>
      <c r="D198" s="139"/>
      <c r="E198" s="74"/>
      <c r="F198" s="140"/>
      <c r="G198" s="183"/>
      <c r="H198" s="74"/>
    </row>
    <row r="199" spans="1:8">
      <c r="A199" s="184"/>
      <c r="B199" s="156"/>
      <c r="C199" s="147"/>
      <c r="D199" s="174"/>
      <c r="E199" s="74"/>
      <c r="F199" s="140"/>
      <c r="G199" s="174"/>
      <c r="H199" s="74"/>
    </row>
    <row r="200" spans="1:8">
      <c r="A200" s="85"/>
      <c r="B200" s="174"/>
      <c r="C200" s="147"/>
      <c r="D200" s="174"/>
      <c r="E200" s="74"/>
      <c r="F200" s="140"/>
      <c r="G200" s="183"/>
      <c r="H200" s="74"/>
    </row>
    <row r="201" spans="1:8">
      <c r="A201" s="130"/>
      <c r="B201" s="174"/>
      <c r="C201" s="147"/>
      <c r="D201" s="174"/>
      <c r="E201" s="74"/>
      <c r="F201" s="157"/>
      <c r="G201" s="157"/>
      <c r="H201" s="74"/>
    </row>
    <row r="202" spans="1:8">
      <c r="A202" s="113"/>
      <c r="B202" s="139"/>
      <c r="C202" s="148"/>
      <c r="D202" s="174"/>
      <c r="E202" s="74"/>
      <c r="F202" s="151"/>
      <c r="H202" s="74"/>
    </row>
    <row r="203" spans="1:8">
      <c r="A203" s="85"/>
      <c r="B203" s="139"/>
      <c r="C203" s="178"/>
      <c r="D203" s="139"/>
      <c r="E203" s="74"/>
      <c r="F203" s="140"/>
      <c r="H203" s="74"/>
    </row>
    <row r="204" spans="1:8">
      <c r="C204" s="147"/>
      <c r="D204" s="185"/>
      <c r="E204" s="74"/>
    </row>
  </sheetData>
  <sheetProtection algorithmName="SHA-512" hashValue="MGG6iA/0dIWosYz+6awIWOEDRC5/PgT7gkcGpK/o+EC3EcfzLZ9cRd24gMEjhGm71awPi/Y6h827HrXWjxB1dA==" saltValue="EdVIbO+agSEA2HDEcWtKrw==" spinCount="100000" sheet="1" objects="1" scenarios="1"/>
  <sortState xmlns:xlrd2="http://schemas.microsoft.com/office/spreadsheetml/2017/richdata2" ref="A50:A54">
    <sortCondition ref="A50:A54"/>
  </sortState>
  <mergeCells count="30">
    <mergeCell ref="E89:E90"/>
    <mergeCell ref="F89:F90"/>
    <mergeCell ref="A1:J1"/>
    <mergeCell ref="A4:N4"/>
    <mergeCell ref="A5:N5"/>
    <mergeCell ref="A6:N6"/>
    <mergeCell ref="A7:N7"/>
    <mergeCell ref="J22:J23"/>
    <mergeCell ref="K22:K23"/>
    <mergeCell ref="L22:L23"/>
    <mergeCell ref="M22:M23"/>
    <mergeCell ref="N22:N23"/>
    <mergeCell ref="B22:B23"/>
    <mergeCell ref="D22:D23"/>
    <mergeCell ref="E183:E184"/>
    <mergeCell ref="I22:I23"/>
    <mergeCell ref="C22:C23"/>
    <mergeCell ref="G89:G90"/>
    <mergeCell ref="H89:H90"/>
    <mergeCell ref="I89:I90"/>
    <mergeCell ref="F22:F23"/>
    <mergeCell ref="G22:G23"/>
    <mergeCell ref="H22:H23"/>
    <mergeCell ref="A47:N47"/>
    <mergeCell ref="A48:N48"/>
    <mergeCell ref="A50:N50"/>
    <mergeCell ref="A51:N51"/>
    <mergeCell ref="J89:J90"/>
    <mergeCell ref="C89:C90"/>
    <mergeCell ref="D89:D90"/>
  </mergeCells>
  <printOptions horizontalCentered="1" verticalCentered="1"/>
  <pageMargins left="0.15748031496062992" right="0" top="0.15748031496062992" bottom="0.39370078740157483" header="0" footer="0.39370078740157483"/>
  <pageSetup scale="36" orientation="landscape" r:id="rId1"/>
  <headerFooter alignWithMargins="0"/>
  <ignoredErrors>
    <ignoredError sqref="J42:N42 F41:G41 K41:N41 F42:G42 H32 H16 H17 H34 H33:I33 I3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Hoja8"/>
  <dimension ref="A1:AA115"/>
  <sheetViews>
    <sheetView showGridLines="0" zoomScale="80" zoomScaleNormal="80" zoomScaleSheetLayoutView="55" workbookViewId="0">
      <selection activeCell="A6" sqref="A6:O6"/>
    </sheetView>
  </sheetViews>
  <sheetFormatPr baseColWidth="10" defaultColWidth="11" defaultRowHeight="14.4"/>
  <cols>
    <col min="1" max="1" width="33.21875" style="157" customWidth="1"/>
    <col min="2" max="2" width="87.44140625" style="157" customWidth="1"/>
    <col min="3" max="3" width="25.6640625" style="66" customWidth="1"/>
    <col min="4" max="4" width="29.44140625" style="67" customWidth="1"/>
    <col min="5" max="5" width="46.77734375" style="186" customWidth="1"/>
    <col min="6" max="6" width="32" style="187" customWidth="1"/>
    <col min="7" max="7" width="35" style="187" customWidth="1"/>
    <col min="8" max="8" width="31" style="186" customWidth="1"/>
    <col min="9" max="9" width="18.44140625" style="67" customWidth="1"/>
    <col min="10" max="10" width="16.21875" style="56" customWidth="1"/>
    <col min="11" max="12" width="18" style="67" customWidth="1"/>
    <col min="13" max="13" width="23.88671875" style="67" customWidth="1"/>
    <col min="14" max="14" width="35.6640625" style="67" customWidth="1"/>
    <col min="15" max="15" width="22.6640625" style="67" customWidth="1"/>
    <col min="16" max="16" width="21.88671875" style="68" bestFit="1" customWidth="1"/>
    <col min="17" max="17" width="14.6640625" style="68" bestFit="1" customWidth="1"/>
    <col min="18" max="18" width="11" style="68"/>
    <col min="19" max="16384" width="11" style="67"/>
  </cols>
  <sheetData>
    <row r="1" spans="1:20" ht="23.4" customHeight="1"/>
    <row r="2" spans="1:20" ht="23.4" customHeight="1"/>
    <row r="3" spans="1:20" ht="23.4" customHeight="1"/>
    <row r="4" spans="1:20" ht="23.4" customHeight="1">
      <c r="A4" s="443" t="s">
        <v>92</v>
      </c>
      <c r="B4" s="443"/>
      <c r="C4" s="443"/>
      <c r="D4" s="443"/>
      <c r="E4" s="443"/>
      <c r="F4" s="443"/>
      <c r="G4" s="443"/>
      <c r="H4" s="443"/>
      <c r="I4" s="443"/>
      <c r="J4" s="443"/>
      <c r="K4" s="443"/>
      <c r="L4" s="443"/>
      <c r="M4" s="443"/>
      <c r="N4" s="443"/>
      <c r="O4" s="443"/>
    </row>
    <row r="5" spans="1:20" ht="18.600000000000001" customHeight="1">
      <c r="A5" s="443" t="s">
        <v>6</v>
      </c>
      <c r="B5" s="443"/>
      <c r="C5" s="443"/>
      <c r="D5" s="443"/>
      <c r="E5" s="443"/>
      <c r="F5" s="443"/>
      <c r="G5" s="443"/>
      <c r="H5" s="443"/>
      <c r="I5" s="443"/>
      <c r="J5" s="443"/>
      <c r="K5" s="443"/>
      <c r="L5" s="443"/>
      <c r="M5" s="443"/>
      <c r="N5" s="443"/>
      <c r="O5" s="443"/>
    </row>
    <row r="6" spans="1:20" ht="18.600000000000001" customHeight="1">
      <c r="A6" s="443" t="s">
        <v>17</v>
      </c>
      <c r="B6" s="443"/>
      <c r="C6" s="443"/>
      <c r="D6" s="443"/>
      <c r="E6" s="443"/>
      <c r="F6" s="443"/>
      <c r="G6" s="443"/>
      <c r="H6" s="443"/>
      <c r="I6" s="443"/>
      <c r="J6" s="443"/>
      <c r="K6" s="443"/>
      <c r="L6" s="443"/>
      <c r="M6" s="443"/>
      <c r="N6" s="443"/>
      <c r="O6" s="443"/>
    </row>
    <row r="7" spans="1:20" s="66" customFormat="1" ht="18.600000000000001" customHeight="1">
      <c r="A7" s="443">
        <f>'Anexo 1'!A7:J7</f>
        <v>46022</v>
      </c>
      <c r="B7" s="443"/>
      <c r="C7" s="443"/>
      <c r="D7" s="443"/>
      <c r="E7" s="443"/>
      <c r="F7" s="443"/>
      <c r="G7" s="443"/>
      <c r="H7" s="443"/>
      <c r="I7" s="443"/>
      <c r="J7" s="443"/>
      <c r="K7" s="443"/>
      <c r="L7" s="443"/>
      <c r="M7" s="443"/>
      <c r="N7" s="443"/>
      <c r="O7" s="443"/>
      <c r="P7" s="74"/>
      <c r="Q7" s="74"/>
      <c r="R7" s="74"/>
    </row>
    <row r="8" spans="1:20" s="66" customFormat="1" ht="13.95" customHeight="1" thickBot="1">
      <c r="A8" s="69"/>
      <c r="B8" s="69"/>
      <c r="C8" s="69"/>
      <c r="D8" s="69"/>
      <c r="E8" s="69"/>
      <c r="F8" s="69"/>
      <c r="G8" s="69"/>
      <c r="H8" s="69"/>
      <c r="I8" s="188"/>
      <c r="J8" s="188"/>
      <c r="K8" s="188"/>
      <c r="L8" s="188"/>
      <c r="M8" s="188"/>
      <c r="N8" s="188"/>
      <c r="O8" s="188"/>
      <c r="P8" s="74"/>
      <c r="Q8" s="74"/>
      <c r="R8" s="74"/>
    </row>
    <row r="9" spans="1:20" s="66" customFormat="1" ht="34.950000000000003" customHeight="1" thickBot="1">
      <c r="A9" s="454" t="s">
        <v>18</v>
      </c>
      <c r="B9" s="454" t="s">
        <v>19</v>
      </c>
      <c r="C9" s="454" t="s">
        <v>20</v>
      </c>
      <c r="D9" s="454" t="s">
        <v>93</v>
      </c>
      <c r="E9" s="454" t="s">
        <v>94</v>
      </c>
      <c r="F9" s="454" t="s">
        <v>247</v>
      </c>
      <c r="G9" s="454" t="s">
        <v>95</v>
      </c>
      <c r="H9" s="454" t="s">
        <v>96</v>
      </c>
      <c r="I9" s="456" t="s">
        <v>97</v>
      </c>
      <c r="J9" s="457"/>
      <c r="K9" s="451" t="s">
        <v>98</v>
      </c>
      <c r="L9" s="452"/>
      <c r="M9" s="453"/>
      <c r="N9" s="451" t="s">
        <v>99</v>
      </c>
      <c r="O9" s="453"/>
      <c r="P9" s="74"/>
      <c r="Q9" s="74"/>
      <c r="R9" s="74"/>
    </row>
    <row r="10" spans="1:20" s="66" customFormat="1" ht="71.400000000000006" customHeight="1" thickBot="1">
      <c r="A10" s="455"/>
      <c r="B10" s="455"/>
      <c r="C10" s="455"/>
      <c r="D10" s="455"/>
      <c r="E10" s="455"/>
      <c r="F10" s="455"/>
      <c r="G10" s="455"/>
      <c r="H10" s="455"/>
      <c r="I10" s="72" t="s">
        <v>100</v>
      </c>
      <c r="J10" s="72" t="s">
        <v>101</v>
      </c>
      <c r="K10" s="72" t="s">
        <v>102</v>
      </c>
      <c r="L10" s="72" t="s">
        <v>103</v>
      </c>
      <c r="M10" s="72" t="s">
        <v>104</v>
      </c>
      <c r="N10" s="72" t="s">
        <v>105</v>
      </c>
      <c r="O10" s="72" t="s">
        <v>104</v>
      </c>
      <c r="P10" s="74"/>
      <c r="Q10" s="74"/>
      <c r="R10" s="74"/>
    </row>
    <row r="11" spans="1:20" s="66" customFormat="1" ht="13.95" customHeight="1">
      <c r="A11" s="80"/>
      <c r="B11" s="163"/>
      <c r="C11" s="163"/>
      <c r="D11" s="163"/>
      <c r="E11" s="163"/>
      <c r="F11" s="163"/>
      <c r="G11" s="163"/>
      <c r="H11" s="163"/>
      <c r="I11" s="163"/>
      <c r="J11" s="163"/>
      <c r="K11" s="163"/>
      <c r="L11" s="163"/>
      <c r="M11" s="163"/>
      <c r="N11" s="163"/>
      <c r="O11" s="193"/>
      <c r="P11" s="74"/>
      <c r="Q11" s="74"/>
      <c r="R11" s="74"/>
    </row>
    <row r="12" spans="1:20" s="66" customFormat="1" ht="13.95" customHeight="1">
      <c r="A12" s="80" t="s">
        <v>32</v>
      </c>
      <c r="B12" s="163"/>
      <c r="C12" s="163"/>
      <c r="D12" s="163"/>
      <c r="E12" s="163"/>
      <c r="F12" s="163"/>
      <c r="G12" s="163"/>
      <c r="H12" s="163"/>
      <c r="I12" s="163"/>
      <c r="J12" s="163"/>
      <c r="K12" s="163"/>
      <c r="L12" s="163"/>
      <c r="M12" s="163"/>
      <c r="N12" s="163"/>
      <c r="O12" s="193"/>
      <c r="P12" s="74"/>
      <c r="Q12" s="74"/>
      <c r="R12" s="74"/>
    </row>
    <row r="13" spans="1:20" ht="28.95" customHeight="1">
      <c r="A13" s="85">
        <v>2129</v>
      </c>
      <c r="B13" s="86" t="s">
        <v>106</v>
      </c>
      <c r="C13" s="74" t="str">
        <f>'Anexo 1'!C13</f>
        <v>AyA</v>
      </c>
      <c r="D13" s="123">
        <f>'Anexo 1'!E13</f>
        <v>130000000</v>
      </c>
      <c r="E13" s="123">
        <f>16910000+1290000+7800000+2800000+9000000+10200000+2000000</f>
        <v>50000000</v>
      </c>
      <c r="F13" s="87">
        <v>11800000</v>
      </c>
      <c r="G13" s="123">
        <v>12200000</v>
      </c>
      <c r="H13" s="87">
        <f>D13-E13</f>
        <v>80000000</v>
      </c>
      <c r="I13" s="2">
        <f t="shared" ref="I13:I17" si="0">E13/D13</f>
        <v>0.38461538461538464</v>
      </c>
      <c r="J13" s="2">
        <v>0.62119999999999997</v>
      </c>
      <c r="K13" s="122">
        <v>7</v>
      </c>
      <c r="L13" s="87">
        <f>+('Anexo 1'!L13-'Anexo 1'!I13)/365</f>
        <v>13.893150684931507</v>
      </c>
      <c r="M13" s="87">
        <f>($A$7-'Anexo 1'!I13)/365</f>
        <v>10.394520547945206</v>
      </c>
      <c r="N13" s="123">
        <f>('Anexo 1'!L13-'Anexo 1'!J13)/365</f>
        <v>13.446575342465753</v>
      </c>
      <c r="O13" s="194">
        <f>($A$7-'Anexo 1'!J13)/365</f>
        <v>9.9479452054794528</v>
      </c>
      <c r="P13" s="102"/>
      <c r="Q13" s="195"/>
      <c r="S13" s="196"/>
      <c r="T13" s="196"/>
    </row>
    <row r="14" spans="1:20" ht="43.95" customHeight="1">
      <c r="A14" s="85">
        <v>2164</v>
      </c>
      <c r="B14" s="86" t="s">
        <v>107</v>
      </c>
      <c r="C14" s="74" t="str">
        <f>'Anexo 1'!C14</f>
        <v>AyA</v>
      </c>
      <c r="D14" s="123">
        <f>'Anexo 1'!E14</f>
        <v>154562390.28999999</v>
      </c>
      <c r="E14" s="123">
        <f>16854499.49+6000000+2500000+4000000+12000000+6000000+8000000+6000000</f>
        <v>61354499.489999995</v>
      </c>
      <c r="F14" s="197">
        <v>16000000</v>
      </c>
      <c r="G14" s="123">
        <v>20000000</v>
      </c>
      <c r="H14" s="87">
        <f>D14-E14</f>
        <v>93207890.799999997</v>
      </c>
      <c r="I14" s="2">
        <f t="shared" si="0"/>
        <v>0.396956202442798</v>
      </c>
      <c r="J14" s="2">
        <v>0.51953178</v>
      </c>
      <c r="K14" s="122">
        <v>5</v>
      </c>
      <c r="L14" s="123">
        <f>+('Anexo 1'!L14-'Anexo 1'!I14)/365</f>
        <v>9.4958904109589035</v>
      </c>
      <c r="M14" s="87">
        <f>($A$7-'Anexo 1'!I14)/365</f>
        <v>7.6657534246575345</v>
      </c>
      <c r="N14" s="123">
        <f>('Anexo 1'!L14-'Anexo 1'!J14)/365</f>
        <v>8.6547945205479451</v>
      </c>
      <c r="O14" s="194">
        <f>($A$7-'Anexo 1'!J14)/365</f>
        <v>6.8246575342465752</v>
      </c>
      <c r="P14" s="57"/>
      <c r="Q14" s="195"/>
      <c r="S14" s="196"/>
      <c r="T14" s="196"/>
    </row>
    <row r="15" spans="1:20" ht="28.95" customHeight="1">
      <c r="A15" s="85" t="s">
        <v>38</v>
      </c>
      <c r="B15" s="86" t="s">
        <v>108</v>
      </c>
      <c r="C15" s="74" t="str">
        <f>'Anexo 1'!C15</f>
        <v>AyA</v>
      </c>
      <c r="D15" s="123">
        <f>'Anexo 1'!E15</f>
        <v>111128810</v>
      </c>
      <c r="E15" s="123">
        <v>17088000</v>
      </c>
      <c r="F15" s="102">
        <v>4000000</v>
      </c>
      <c r="G15" s="123">
        <v>4000000</v>
      </c>
      <c r="H15" s="87">
        <f t="shared" ref="H15:H17" si="1">D15-E15</f>
        <v>94040810</v>
      </c>
      <c r="I15" s="2">
        <f t="shared" si="0"/>
        <v>0.15376750637390971</v>
      </c>
      <c r="J15" s="2">
        <v>0.17509499470672732</v>
      </c>
      <c r="K15" s="198">
        <v>5</v>
      </c>
      <c r="L15" s="123" t="s">
        <v>36</v>
      </c>
      <c r="M15" s="87">
        <f>($A$7-'Anexo 1'!I15)/365</f>
        <v>6.6575342465753424</v>
      </c>
      <c r="N15" s="123">
        <f>('Anexo 1'!K15-'Anexo 1'!J15)/365</f>
        <v>6.5315068493150683</v>
      </c>
      <c r="O15" s="194">
        <f>($A$7-'Anexo 1'!J15)/365</f>
        <v>6.2082191780821914</v>
      </c>
      <c r="P15" s="98"/>
      <c r="Q15" s="195"/>
      <c r="S15" s="196"/>
      <c r="T15" s="196"/>
    </row>
    <row r="16" spans="1:20" ht="27" customHeight="1">
      <c r="A16" s="85">
        <v>2198</v>
      </c>
      <c r="B16" s="86" t="s">
        <v>109</v>
      </c>
      <c r="C16" s="74" t="str">
        <f>'Anexo 1'!C16</f>
        <v>AyA/SENARA</v>
      </c>
      <c r="D16" s="123">
        <f>'Anexo 1'!E16</f>
        <v>55080000</v>
      </c>
      <c r="E16" s="123">
        <v>36620000</v>
      </c>
      <c r="F16" s="87">
        <v>19720000</v>
      </c>
      <c r="G16" s="123">
        <v>8400000</v>
      </c>
      <c r="H16" s="199">
        <f t="shared" si="1"/>
        <v>18460000</v>
      </c>
      <c r="I16" s="2">
        <f t="shared" si="0"/>
        <v>0.66485112563543936</v>
      </c>
      <c r="J16" s="2">
        <v>0.45889999999999997</v>
      </c>
      <c r="K16" s="200">
        <v>3</v>
      </c>
      <c r="L16" s="123">
        <f>+('Anexo 1'!L16-'Anexo 1'!I16)/365</f>
        <v>7.0027397260273974</v>
      </c>
      <c r="M16" s="87">
        <f>($A$7-'Anexo 1'!I16)/365</f>
        <v>6.5178082191780824</v>
      </c>
      <c r="N16" s="123">
        <f>('Anexo 1'!L16-'Anexo 1'!J16)/365</f>
        <v>6.5835616438356164</v>
      </c>
      <c r="O16" s="194">
        <f>($A$7-'Anexo 1'!J16)/365</f>
        <v>6.0986301369863014</v>
      </c>
      <c r="P16" s="99"/>
      <c r="Q16" s="195"/>
      <c r="S16" s="196"/>
      <c r="T16" s="196"/>
    </row>
    <row r="17" spans="1:20" ht="28.95" customHeight="1">
      <c r="A17" s="85">
        <v>2220</v>
      </c>
      <c r="B17" s="86" t="str">
        <f>+'Anexo 1'!B17</f>
        <v>Proyecto de Abastecimiento de Agua para la Cuenca Media del río Tempisque y Comunidades Costeras (PAACUME)</v>
      </c>
      <c r="C17" s="74" t="str">
        <f>'Anexo 1'!C17</f>
        <v xml:space="preserve">SENARA </v>
      </c>
      <c r="D17" s="123">
        <f>'Anexo 1'!E17</f>
        <v>425000000</v>
      </c>
      <c r="E17" s="123">
        <v>112700714.5</v>
      </c>
      <c r="F17" s="197">
        <v>5700714.5</v>
      </c>
      <c r="G17" s="123">
        <v>107000000</v>
      </c>
      <c r="H17" s="87">
        <f t="shared" si="1"/>
        <v>312299285.5</v>
      </c>
      <c r="I17" s="2">
        <f t="shared" si="0"/>
        <v>0.26517815176470588</v>
      </c>
      <c r="J17" s="2">
        <v>0.1129</v>
      </c>
      <c r="K17" s="198">
        <v>5</v>
      </c>
      <c r="L17" s="123" t="s">
        <v>36</v>
      </c>
      <c r="M17" s="87">
        <f>($A$7-'Anexo 1'!I17)/365</f>
        <v>3.6438356164383561</v>
      </c>
      <c r="N17" s="123">
        <f>('Anexo 1'!K17-'Anexo 1'!J17)/365</f>
        <v>7.2273972602739729</v>
      </c>
      <c r="O17" s="194">
        <f>($A$7-'Anexo 1'!J17)/365</f>
        <v>3.1013698630136988</v>
      </c>
      <c r="P17" s="99"/>
      <c r="Q17" s="195"/>
      <c r="S17" s="196"/>
      <c r="T17" s="196"/>
    </row>
    <row r="18" spans="1:20" ht="28.95" customHeight="1">
      <c r="A18" s="176">
        <v>2317</v>
      </c>
      <c r="B18" s="101" t="s">
        <v>48</v>
      </c>
      <c r="C18" s="74" t="str">
        <f>'Anexo 1'!C18</f>
        <v xml:space="preserve">CNE </v>
      </c>
      <c r="D18" s="123">
        <f>'Anexo 1'!E18</f>
        <v>700000000</v>
      </c>
      <c r="E18" s="123">
        <v>207564110.88</v>
      </c>
      <c r="F18" s="197">
        <v>0</v>
      </c>
      <c r="G18" s="123">
        <v>132874835.3</v>
      </c>
      <c r="H18" s="87">
        <f t="shared" ref="H18" si="2">D18-E18</f>
        <v>492435889.12</v>
      </c>
      <c r="I18" s="2">
        <f t="shared" ref="I18" si="3">E18/D18</f>
        <v>0.29652015840000001</v>
      </c>
      <c r="J18" s="2">
        <v>0.26550000000000001</v>
      </c>
      <c r="K18" s="200">
        <v>6</v>
      </c>
      <c r="L18" s="87" t="s">
        <v>36</v>
      </c>
      <c r="M18" s="87">
        <f>($A$7-'Anexo 1'!I18)/365</f>
        <v>1.8410958904109589</v>
      </c>
      <c r="N18" s="123">
        <f>('Anexo 1'!K18-'Anexo 1'!J18)/365</f>
        <v>6.2410958904109588</v>
      </c>
      <c r="O18" s="194">
        <f>($A$7-'Anexo 1'!J18)/365</f>
        <v>1.7780821917808218</v>
      </c>
      <c r="P18" s="57"/>
      <c r="Q18" s="195"/>
      <c r="S18" s="196"/>
      <c r="T18" s="196"/>
    </row>
    <row r="19" spans="1:20" s="111" customFormat="1" ht="13.95" customHeight="1">
      <c r="A19" s="85"/>
      <c r="B19" s="106"/>
      <c r="C19" s="74"/>
      <c r="D19" s="201">
        <f>SUM(D13:D18)</f>
        <v>1575771200.29</v>
      </c>
      <c r="E19" s="201">
        <f>SUM(E13:E18)</f>
        <v>485327324.87</v>
      </c>
      <c r="F19" s="201">
        <f t="shared" ref="F19:H19" si="4">SUM(F13:F18)</f>
        <v>57220714.5</v>
      </c>
      <c r="G19" s="201">
        <f t="shared" si="4"/>
        <v>284474835.30000001</v>
      </c>
      <c r="H19" s="201">
        <f t="shared" si="4"/>
        <v>1090443875.4200001</v>
      </c>
      <c r="I19" s="2"/>
      <c r="J19" s="2"/>
      <c r="K19" s="202"/>
      <c r="L19" s="123"/>
      <c r="M19" s="201"/>
      <c r="N19" s="123"/>
      <c r="O19" s="194"/>
      <c r="P19" s="110"/>
      <c r="Q19" s="195"/>
      <c r="R19" s="108"/>
      <c r="S19" s="196"/>
      <c r="T19" s="196"/>
    </row>
    <row r="20" spans="1:20" s="111" customFormat="1" ht="13.95" customHeight="1">
      <c r="A20" s="85"/>
      <c r="B20" s="106"/>
      <c r="C20" s="74"/>
      <c r="D20" s="201"/>
      <c r="E20" s="203"/>
      <c r="F20" s="201"/>
      <c r="G20" s="201"/>
      <c r="H20" s="109"/>
      <c r="I20" s="2"/>
      <c r="J20" s="2"/>
      <c r="K20" s="202"/>
      <c r="L20" s="123"/>
      <c r="M20" s="201"/>
      <c r="N20" s="201"/>
      <c r="O20" s="194"/>
      <c r="P20" s="110"/>
      <c r="Q20" s="195"/>
      <c r="R20" s="108"/>
      <c r="S20" s="196"/>
      <c r="T20" s="196"/>
    </row>
    <row r="21" spans="1:20" ht="13.95" customHeight="1">
      <c r="A21" s="113" t="s">
        <v>50</v>
      </c>
      <c r="B21" s="86"/>
      <c r="C21" s="74"/>
      <c r="D21" s="123"/>
      <c r="E21" s="123"/>
      <c r="F21" s="123"/>
      <c r="G21" s="123"/>
      <c r="H21" s="87"/>
      <c r="I21" s="2"/>
      <c r="J21" s="2"/>
      <c r="K21" s="122"/>
      <c r="L21" s="123"/>
      <c r="M21" s="123"/>
      <c r="N21" s="123"/>
      <c r="O21" s="194"/>
      <c r="P21" s="110"/>
      <c r="Q21" s="195"/>
      <c r="S21" s="196"/>
      <c r="T21" s="196"/>
    </row>
    <row r="22" spans="1:20" ht="13.95" customHeight="1">
      <c r="A22" s="115" t="s">
        <v>51</v>
      </c>
      <c r="B22" s="463" t="s">
        <v>52</v>
      </c>
      <c r="C22" s="433" t="str">
        <f>'Anexo 1'!C22</f>
        <v>MOPT</v>
      </c>
      <c r="D22" s="123">
        <f>'Anexo 1'!E22</f>
        <v>400000000</v>
      </c>
      <c r="E22" s="123">
        <v>318000000</v>
      </c>
      <c r="F22" s="197">
        <v>0</v>
      </c>
      <c r="G22" s="123">
        <v>5000000</v>
      </c>
      <c r="H22" s="87">
        <f t="shared" ref="H22:H27" si="5">D22-E22</f>
        <v>82000000</v>
      </c>
      <c r="I22" s="2">
        <f t="shared" ref="I22:I26" si="6">E22/D22</f>
        <v>0.79500000000000004</v>
      </c>
      <c r="J22" s="460">
        <v>0.65910000000000002</v>
      </c>
      <c r="K22" s="459">
        <v>6</v>
      </c>
      <c r="L22" s="458">
        <f>+('Anexo 1'!L22-'Anexo 1'!I22)/365</f>
        <v>12.005479452054795</v>
      </c>
      <c r="M22" s="462">
        <f>($A$7-'Anexo 1'!I22)/365</f>
        <v>11.139726027397261</v>
      </c>
      <c r="N22" s="458">
        <f>('Anexo 1'!L22-'Anexo 1'!J22)/365</f>
        <v>11.583561643835617</v>
      </c>
      <c r="O22" s="461">
        <f>($A$7-'Anexo 1'!J22)/365</f>
        <v>10.717808219178082</v>
      </c>
      <c r="P22" s="433"/>
      <c r="Q22" s="195"/>
      <c r="S22" s="196"/>
      <c r="T22" s="196"/>
    </row>
    <row r="23" spans="1:20" ht="13.95" customHeight="1">
      <c r="A23" s="115" t="s">
        <v>54</v>
      </c>
      <c r="B23" s="463"/>
      <c r="C23" s="433"/>
      <c r="D23" s="123">
        <f>'Anexo 1'!E23</f>
        <v>50000000</v>
      </c>
      <c r="E23" s="123">
        <v>30000000</v>
      </c>
      <c r="F23" s="197">
        <v>0</v>
      </c>
      <c r="G23" s="123">
        <v>0</v>
      </c>
      <c r="H23" s="87">
        <f t="shared" si="5"/>
        <v>20000000</v>
      </c>
      <c r="I23" s="2">
        <f t="shared" si="6"/>
        <v>0.6</v>
      </c>
      <c r="J23" s="460"/>
      <c r="K23" s="459"/>
      <c r="L23" s="458"/>
      <c r="M23" s="462"/>
      <c r="N23" s="458"/>
      <c r="O23" s="461"/>
      <c r="P23" s="433"/>
      <c r="Q23" s="195"/>
      <c r="S23" s="196"/>
      <c r="T23" s="196"/>
    </row>
    <row r="24" spans="1:20" ht="13.95" customHeight="1">
      <c r="A24" s="115" t="s">
        <v>55</v>
      </c>
      <c r="B24" s="86" t="s">
        <v>110</v>
      </c>
      <c r="C24" s="74" t="str">
        <f>'Anexo 1'!C24</f>
        <v xml:space="preserve">COMEX </v>
      </c>
      <c r="D24" s="123">
        <f>'Anexo 1'!E24</f>
        <v>100000000</v>
      </c>
      <c r="E24" s="123">
        <v>100000000</v>
      </c>
      <c r="F24" s="87">
        <v>0</v>
      </c>
      <c r="G24" s="123">
        <v>8650581.4000000004</v>
      </c>
      <c r="H24" s="87">
        <f t="shared" si="5"/>
        <v>0</v>
      </c>
      <c r="I24" s="2">
        <f t="shared" si="6"/>
        <v>1</v>
      </c>
      <c r="J24" s="2">
        <v>0.99950000000000006</v>
      </c>
      <c r="K24" s="122">
        <v>5</v>
      </c>
      <c r="L24" s="123">
        <f>+('Anexo 1'!L24-'Anexo 1'!I24)/365</f>
        <v>8.5917808219178085</v>
      </c>
      <c r="M24" s="87">
        <f>($A$7-'Anexo 1'!I24)/365</f>
        <v>8.5917808219178085</v>
      </c>
      <c r="N24" s="123">
        <f>('Anexo 1'!L24-'Anexo 1'!J24)/365</f>
        <v>8.0520547945205472</v>
      </c>
      <c r="O24" s="194">
        <f>($A$7-'Anexo 1'!J24)/365</f>
        <v>8.0520547945205472</v>
      </c>
      <c r="P24" s="74"/>
      <c r="Q24" s="195"/>
      <c r="S24" s="196"/>
      <c r="T24" s="196"/>
    </row>
    <row r="25" spans="1:20" ht="13.95" customHeight="1">
      <c r="A25" s="115" t="s">
        <v>58</v>
      </c>
      <c r="B25" s="86" t="s">
        <v>111</v>
      </c>
      <c r="C25" s="74" t="str">
        <f>'Anexo 1'!C25</f>
        <v>MOPT</v>
      </c>
      <c r="D25" s="123">
        <f>'Anexo 1'!E25</f>
        <v>144036000</v>
      </c>
      <c r="E25" s="123">
        <v>139989292.25</v>
      </c>
      <c r="F25" s="197">
        <v>23000000</v>
      </c>
      <c r="G25" s="123">
        <v>0</v>
      </c>
      <c r="H25" s="87">
        <f t="shared" si="5"/>
        <v>4046707.75</v>
      </c>
      <c r="I25" s="2">
        <f t="shared" si="6"/>
        <v>0.97190488662556584</v>
      </c>
      <c r="J25" s="2">
        <v>0.98</v>
      </c>
      <c r="K25" s="122">
        <v>5</v>
      </c>
      <c r="L25" s="123">
        <f>+('Anexo 1'!L25-'Anexo 1'!I25)/365</f>
        <v>7.5972602739726032</v>
      </c>
      <c r="M25" s="87">
        <f>($A$7-'Anexo 1'!I25)/365</f>
        <v>7.2849315068493148</v>
      </c>
      <c r="N25" s="123">
        <f>('Anexo 1'!L25-'Anexo 1'!J25)/365</f>
        <v>7.4602739726027396</v>
      </c>
      <c r="O25" s="194">
        <f>($A$7-'Anexo 1'!J25)/365</f>
        <v>7.1479452054794521</v>
      </c>
      <c r="P25" s="74"/>
      <c r="Q25" s="195"/>
      <c r="S25" s="196"/>
      <c r="T25" s="196"/>
    </row>
    <row r="26" spans="1:20" ht="28.95" customHeight="1">
      <c r="A26" s="115" t="str">
        <f>+'Anexo 1'!A26</f>
        <v>4864/OC-CR</v>
      </c>
      <c r="B26" s="86" t="str">
        <f>+'Anexo 1'!B26</f>
        <v xml:space="preserve">Programa de Infraestructura Vial y Promoción de Asociaciones Público-Privadas </v>
      </c>
      <c r="C26" s="74" t="str">
        <f>'Anexo 1'!C26</f>
        <v>MOPT</v>
      </c>
      <c r="D26" s="123">
        <f>'Anexo 1'!E26</f>
        <v>125000000</v>
      </c>
      <c r="E26" s="123">
        <v>81500000</v>
      </c>
      <c r="F26" s="197">
        <v>20000000</v>
      </c>
      <c r="G26" s="123">
        <v>13500000</v>
      </c>
      <c r="H26" s="87">
        <f t="shared" si="5"/>
        <v>43500000</v>
      </c>
      <c r="I26" s="2">
        <f t="shared" si="6"/>
        <v>0.65200000000000002</v>
      </c>
      <c r="J26" s="2">
        <v>0.77929999999999999</v>
      </c>
      <c r="K26" s="122">
        <v>5</v>
      </c>
      <c r="L26" s="123">
        <f>+('Anexo 1'!L26-'Anexo 1'!I26)/365</f>
        <v>7.0027397260273974</v>
      </c>
      <c r="M26" s="87">
        <f>($A$7-'Anexo 1'!I26)/365</f>
        <v>5.2575342465753421</v>
      </c>
      <c r="N26" s="123">
        <f>('Anexo 1'!K26-'Anexo 1'!J26)/365</f>
        <v>4.9260273972602739</v>
      </c>
      <c r="O26" s="194">
        <f>($A$7-'Anexo 1'!J26)/365</f>
        <v>5.1808219178082195</v>
      </c>
      <c r="P26" s="74"/>
      <c r="Q26" s="195"/>
      <c r="S26" s="196"/>
      <c r="T26" s="196"/>
    </row>
    <row r="27" spans="1:20" ht="13.95" customHeight="1">
      <c r="A27" s="115" t="str">
        <f>+'Anexo 1'!A27</f>
        <v>4871/OC-CR</v>
      </c>
      <c r="B27" s="86" t="s">
        <v>112</v>
      </c>
      <c r="C27" s="74" t="str">
        <f>'Anexo 1'!C27</f>
        <v>MJP</v>
      </c>
      <c r="D27" s="123">
        <f>'Anexo 1'!E27</f>
        <v>100000000</v>
      </c>
      <c r="E27" s="123">
        <v>64923616.759999998</v>
      </c>
      <c r="F27" s="197">
        <v>7000000</v>
      </c>
      <c r="G27" s="123">
        <v>20000000</v>
      </c>
      <c r="H27" s="87">
        <f t="shared" si="5"/>
        <v>35076383.240000002</v>
      </c>
      <c r="I27" s="2">
        <f>E27/D27</f>
        <v>0.64923616760000002</v>
      </c>
      <c r="J27" s="2">
        <v>0.64729999999999999</v>
      </c>
      <c r="K27" s="122">
        <v>5</v>
      </c>
      <c r="L27" s="123">
        <f>+('Anexo 1'!L27-'Anexo 1'!I27)/365</f>
        <v>6.0027397260273974</v>
      </c>
      <c r="M27" s="87">
        <f>($A$7-'Anexo 1'!I27)/365</f>
        <v>4.7945205479452051</v>
      </c>
      <c r="N27" s="123">
        <f>('Anexo 1'!K27-'Anexo 1'!J27)/365</f>
        <v>4.4602739726027396</v>
      </c>
      <c r="O27" s="194">
        <f>($A$7-'Anexo 1'!J27)/365</f>
        <v>4.2520547945205482</v>
      </c>
      <c r="P27" s="57"/>
      <c r="Q27" s="195"/>
      <c r="S27" s="196"/>
      <c r="T27" s="196"/>
    </row>
    <row r="28" spans="1:20" ht="28.95" customHeight="1">
      <c r="A28" s="119" t="s">
        <v>65</v>
      </c>
      <c r="B28" s="120" t="s">
        <v>66</v>
      </c>
      <c r="C28" s="74" t="str">
        <f>'Anexo 1'!C28</f>
        <v xml:space="preserve">MOPT </v>
      </c>
      <c r="D28" s="123">
        <f>'Anexo 1'!E28</f>
        <v>225000000</v>
      </c>
      <c r="E28" s="123">
        <v>8347875.3099999996</v>
      </c>
      <c r="F28" s="123">
        <v>8347875.3099999996</v>
      </c>
      <c r="G28" s="123">
        <v>0</v>
      </c>
      <c r="H28" s="87">
        <f t="shared" ref="H28" si="7">D28-E28</f>
        <v>216652124.69</v>
      </c>
      <c r="I28" s="2">
        <f>E28/D28</f>
        <v>3.7101668044444445E-2</v>
      </c>
      <c r="J28" s="2">
        <v>0.14910000000000001</v>
      </c>
      <c r="K28" s="122">
        <v>5</v>
      </c>
      <c r="L28" s="123" t="s">
        <v>36</v>
      </c>
      <c r="M28" s="87">
        <f>($A$7-'Anexo 1'!I28)/365</f>
        <v>1.9753424657534246</v>
      </c>
      <c r="N28" s="123">
        <f>('Anexo 1'!K28-'Anexo 1'!J28)/365</f>
        <v>4.087671232876712</v>
      </c>
      <c r="O28" s="194">
        <f>($A$7-'Anexo 1'!J28)/365</f>
        <v>1.0575342465753426</v>
      </c>
      <c r="P28" s="74"/>
      <c r="Q28" s="195"/>
      <c r="S28" s="196"/>
      <c r="T28" s="196"/>
    </row>
    <row r="29" spans="1:20" s="111" customFormat="1" ht="13.95" customHeight="1">
      <c r="A29" s="115"/>
      <c r="B29" s="106"/>
      <c r="C29" s="74"/>
      <c r="D29" s="201">
        <f>SUM(D22:D28)</f>
        <v>1144036000</v>
      </c>
      <c r="E29" s="204">
        <f>SUM(E22:E28)</f>
        <v>742760784.31999993</v>
      </c>
      <c r="F29" s="204">
        <f t="shared" ref="F29:H29" si="8">SUM(F22:F28)</f>
        <v>58347875.310000002</v>
      </c>
      <c r="G29" s="204">
        <f t="shared" si="8"/>
        <v>47150581.399999999</v>
      </c>
      <c r="H29" s="204">
        <f t="shared" si="8"/>
        <v>401275215.68000001</v>
      </c>
      <c r="I29" s="3"/>
      <c r="J29" s="3"/>
      <c r="K29" s="202"/>
      <c r="L29" s="201"/>
      <c r="M29" s="123"/>
      <c r="N29" s="123"/>
      <c r="O29" s="205"/>
      <c r="P29" s="127"/>
      <c r="Q29" s="195"/>
      <c r="R29" s="108"/>
      <c r="S29" s="196"/>
      <c r="T29" s="196"/>
    </row>
    <row r="30" spans="1:20" ht="13.95" customHeight="1">
      <c r="A30" s="130"/>
      <c r="B30" s="86"/>
      <c r="C30" s="74"/>
      <c r="D30" s="123"/>
      <c r="E30" s="123"/>
      <c r="F30" s="123"/>
      <c r="G30" s="123"/>
      <c r="H30" s="87"/>
      <c r="I30" s="2"/>
      <c r="J30" s="2"/>
      <c r="K30" s="122"/>
      <c r="L30" s="123"/>
      <c r="M30" s="123"/>
      <c r="N30" s="123"/>
      <c r="O30" s="194"/>
      <c r="P30" s="110"/>
      <c r="Q30" s="195"/>
      <c r="S30" s="196"/>
      <c r="T30" s="196"/>
    </row>
    <row r="31" spans="1:20" ht="13.95" customHeight="1">
      <c r="A31" s="113" t="s">
        <v>68</v>
      </c>
      <c r="B31" s="86"/>
      <c r="C31" s="74"/>
      <c r="D31" s="123"/>
      <c r="E31" s="123"/>
      <c r="F31" s="123"/>
      <c r="G31" s="123"/>
      <c r="H31" s="87"/>
      <c r="I31" s="2"/>
      <c r="J31" s="2"/>
      <c r="K31" s="122"/>
      <c r="L31" s="123"/>
      <c r="M31" s="123"/>
      <c r="N31" s="123"/>
      <c r="O31" s="194"/>
      <c r="P31" s="110"/>
      <c r="Q31" s="195"/>
      <c r="S31" s="196"/>
      <c r="T31" s="196"/>
    </row>
    <row r="32" spans="1:20" s="111" customFormat="1" ht="13.95" customHeight="1">
      <c r="A32" s="115" t="str">
        <f>+'Anexo 1'!A32</f>
        <v>9075-CR</v>
      </c>
      <c r="B32" s="138" t="s">
        <v>113</v>
      </c>
      <c r="C32" s="74" t="str">
        <f>'Anexo 1'!C32</f>
        <v>MH</v>
      </c>
      <c r="D32" s="123">
        <f>'Anexo 1'!E32</f>
        <v>141640000</v>
      </c>
      <c r="E32" s="123">
        <v>24285253.939999998</v>
      </c>
      <c r="F32" s="197">
        <v>2943496.18</v>
      </c>
      <c r="G32" s="87">
        <v>6454426.6300000008</v>
      </c>
      <c r="H32" s="87">
        <f>D32-E32</f>
        <v>117354746.06</v>
      </c>
      <c r="I32" s="2">
        <f>E32/D32</f>
        <v>0.17145759630048008</v>
      </c>
      <c r="J32" s="2">
        <v>0.50380000000000003</v>
      </c>
      <c r="K32" s="127">
        <v>6</v>
      </c>
      <c r="L32" s="123">
        <f>+('Anexo 1'!L32-'Anexo 1'!I32)/365</f>
        <v>6.9369863013698634</v>
      </c>
      <c r="M32" s="87">
        <f>($A$7-'Anexo 1'!I32)/365</f>
        <v>5.1068493150684935</v>
      </c>
      <c r="N32" s="123">
        <f>('Anexo 1'!L32-'Anexo 1'!J32)/365</f>
        <v>6.624657534246575</v>
      </c>
      <c r="O32" s="194">
        <f>($A$7-'Anexo 1'!J32)/365</f>
        <v>4.7945205479452051</v>
      </c>
      <c r="P32" s="74"/>
      <c r="Q32" s="195"/>
      <c r="R32" s="108"/>
      <c r="S32" s="196"/>
      <c r="T32" s="196"/>
    </row>
    <row r="33" spans="1:20" s="111" customFormat="1" ht="43.95" customHeight="1">
      <c r="A33" s="106" t="s">
        <v>73</v>
      </c>
      <c r="B33" s="86" t="s">
        <v>114</v>
      </c>
      <c r="C33" s="74" t="str">
        <f>'Anexo 1'!C33</f>
        <v>CNE</v>
      </c>
      <c r="D33" s="123">
        <f>'Anexo 1'!E33</f>
        <v>160000000</v>
      </c>
      <c r="E33" s="123" t="s">
        <v>36</v>
      </c>
      <c r="F33" s="135" t="s">
        <v>36</v>
      </c>
      <c r="G33" s="123" t="s">
        <v>36</v>
      </c>
      <c r="H33" s="87">
        <f>D33-E33</f>
        <v>160000000</v>
      </c>
      <c r="I33" s="2">
        <f>E33/D33</f>
        <v>0</v>
      </c>
      <c r="J33" s="2" t="s">
        <v>36</v>
      </c>
      <c r="K33" s="122">
        <v>3</v>
      </c>
      <c r="L33" s="123" t="s">
        <v>36</v>
      </c>
      <c r="M33" s="87">
        <f>($A$7-'Anexo 1'!I33)/365</f>
        <v>1.0602739726027397</v>
      </c>
      <c r="N33" s="123" t="s">
        <v>36</v>
      </c>
      <c r="O33" s="194" t="s">
        <v>36</v>
      </c>
      <c r="P33" s="98"/>
      <c r="Q33" s="195"/>
      <c r="R33" s="108"/>
      <c r="S33" s="196"/>
      <c r="T33" s="196"/>
    </row>
    <row r="34" spans="1:20" s="111" customFormat="1" ht="13.95" customHeight="1">
      <c r="A34" s="85"/>
      <c r="B34" s="138"/>
      <c r="C34" s="74"/>
      <c r="D34" s="201">
        <f>SUM(D32:D33)</f>
        <v>301640000</v>
      </c>
      <c r="E34" s="201">
        <f t="shared" ref="E34:H34" si="9">SUM(E32:E33)</f>
        <v>24285253.939999998</v>
      </c>
      <c r="F34" s="201">
        <f t="shared" si="9"/>
        <v>2943496.18</v>
      </c>
      <c r="G34" s="201">
        <f t="shared" si="9"/>
        <v>6454426.6300000008</v>
      </c>
      <c r="H34" s="201">
        <f t="shared" si="9"/>
        <v>277354746.06</v>
      </c>
      <c r="I34" s="3"/>
      <c r="J34" s="3"/>
      <c r="K34" s="202"/>
      <c r="L34" s="201"/>
      <c r="M34" s="201"/>
      <c r="N34" s="123"/>
      <c r="O34" s="194"/>
      <c r="P34" s="98"/>
      <c r="Q34" s="195"/>
      <c r="R34" s="108"/>
      <c r="S34" s="196"/>
      <c r="T34" s="196"/>
    </row>
    <row r="35" spans="1:20" ht="13.95" customHeight="1">
      <c r="A35" s="130"/>
      <c r="B35" s="86"/>
      <c r="C35" s="74"/>
      <c r="D35" s="123"/>
      <c r="E35" s="4"/>
      <c r="F35" s="123"/>
      <c r="G35" s="123"/>
      <c r="H35" s="87"/>
      <c r="I35" s="2"/>
      <c r="J35" s="2"/>
      <c r="K35" s="122"/>
      <c r="L35" s="123"/>
      <c r="M35" s="123"/>
      <c r="N35" s="123"/>
      <c r="O35" s="194"/>
      <c r="P35" s="74"/>
      <c r="Q35" s="195"/>
      <c r="S35" s="196"/>
      <c r="T35" s="196"/>
    </row>
    <row r="36" spans="1:20" ht="13.95" customHeight="1">
      <c r="A36" s="113" t="s">
        <v>78</v>
      </c>
      <c r="B36" s="138"/>
      <c r="C36" s="74"/>
      <c r="D36" s="123"/>
      <c r="F36" s="123"/>
      <c r="G36" s="123"/>
      <c r="H36" s="87"/>
      <c r="I36" s="2"/>
      <c r="J36" s="2"/>
      <c r="K36" s="122"/>
      <c r="L36" s="123"/>
      <c r="M36" s="123"/>
      <c r="N36" s="123"/>
      <c r="O36" s="194"/>
      <c r="P36" s="74"/>
      <c r="Q36" s="195"/>
      <c r="S36" s="196"/>
      <c r="T36" s="196"/>
    </row>
    <row r="37" spans="1:20" ht="13.95" customHeight="1">
      <c r="A37" s="85" t="s">
        <v>79</v>
      </c>
      <c r="B37" s="138" t="s">
        <v>115</v>
      </c>
      <c r="C37" s="74" t="str">
        <f>'Anexo 1'!C37</f>
        <v>ICE</v>
      </c>
      <c r="D37" s="123">
        <f>'Anexo 1'!E37</f>
        <v>165727220.55729133</v>
      </c>
      <c r="E37" s="123">
        <f>6676391980/'Anexo 5'!P70</f>
        <v>42570885.544857487</v>
      </c>
      <c r="F37" s="123">
        <f>28295782/'Anexo 5'!P70</f>
        <v>180423.27360836574</v>
      </c>
      <c r="G37" s="87">
        <f>402356216/'Anexo 5'!P70</f>
        <v>2565556.4369062041</v>
      </c>
      <c r="H37" s="87">
        <f>D37-E37</f>
        <v>123156335.01243384</v>
      </c>
      <c r="I37" s="2">
        <f>E37/D37</f>
        <v>0.25687322457773842</v>
      </c>
      <c r="J37" s="2">
        <v>0.50829999999999997</v>
      </c>
      <c r="K37" s="122">
        <v>9</v>
      </c>
      <c r="L37" s="123" t="s">
        <v>36</v>
      </c>
      <c r="M37" s="87">
        <f>($A$7-'Anexo 1'!I37)/365</f>
        <v>8.536986301369863</v>
      </c>
      <c r="N37" s="123">
        <f>('Anexo 1'!K37-'Anexo 1'!J37)/365</f>
        <v>9</v>
      </c>
      <c r="O37" s="194">
        <f>($A$7-'Anexo 1'!J37)/365</f>
        <v>8.2602739726027394</v>
      </c>
      <c r="P37" s="74"/>
      <c r="Q37" s="195"/>
      <c r="S37" s="196"/>
      <c r="T37" s="196"/>
    </row>
    <row r="38" spans="1:20" ht="13.95" customHeight="1">
      <c r="A38" s="85"/>
      <c r="B38" s="139"/>
      <c r="C38" s="74"/>
      <c r="D38" s="201">
        <f>SUM(D37)</f>
        <v>165727220.55729133</v>
      </c>
      <c r="E38" s="201">
        <f>SUM(E37)</f>
        <v>42570885.544857487</v>
      </c>
      <c r="F38" s="201">
        <f>SUM(F37)</f>
        <v>180423.27360836574</v>
      </c>
      <c r="G38" s="201">
        <f>SUM(G37)</f>
        <v>2565556.4369062041</v>
      </c>
      <c r="H38" s="201">
        <f t="shared" ref="H38" si="10">SUM(H37:H37)</f>
        <v>123156335.01243384</v>
      </c>
      <c r="I38" s="2"/>
      <c r="J38" s="2"/>
      <c r="K38" s="122"/>
      <c r="L38" s="123"/>
      <c r="M38" s="122"/>
      <c r="N38" s="123"/>
      <c r="O38" s="194"/>
      <c r="P38" s="98"/>
      <c r="S38" s="196"/>
      <c r="T38" s="196"/>
    </row>
    <row r="39" spans="1:20" s="111" customFormat="1" ht="13.95" customHeight="1">
      <c r="A39" s="85"/>
      <c r="B39" s="206"/>
      <c r="C39" s="74"/>
      <c r="D39" s="123"/>
      <c r="E39" s="201"/>
      <c r="F39" s="201"/>
      <c r="G39" s="201"/>
      <c r="H39" s="109"/>
      <c r="I39" s="109"/>
      <c r="J39" s="3"/>
      <c r="K39" s="202"/>
      <c r="L39" s="201"/>
      <c r="M39" s="202"/>
      <c r="N39" s="201"/>
      <c r="O39" s="205"/>
      <c r="P39" s="108"/>
      <c r="Q39" s="108"/>
      <c r="R39" s="108"/>
      <c r="S39" s="196"/>
      <c r="T39" s="196"/>
    </row>
    <row r="40" spans="1:20" s="111" customFormat="1" ht="13.95" customHeight="1">
      <c r="A40" s="85"/>
      <c r="B40" s="206"/>
      <c r="C40" s="74"/>
      <c r="D40" s="123"/>
      <c r="E40" s="201"/>
      <c r="F40" s="201"/>
      <c r="G40" s="201"/>
      <c r="H40" s="109"/>
      <c r="I40" s="109"/>
      <c r="J40" s="109"/>
      <c r="K40" s="202"/>
      <c r="L40" s="201"/>
      <c r="M40" s="202"/>
      <c r="N40" s="202"/>
      <c r="O40" s="207"/>
      <c r="P40" s="108"/>
      <c r="Q40" s="108"/>
      <c r="R40" s="108"/>
      <c r="S40" s="196"/>
      <c r="T40" s="196"/>
    </row>
    <row r="41" spans="1:20" s="111" customFormat="1" ht="13.95" customHeight="1">
      <c r="A41" s="85" t="s">
        <v>83</v>
      </c>
      <c r="B41" s="206"/>
      <c r="C41" s="202"/>
      <c r="D41" s="201">
        <f>D19+D29+D34+D38</f>
        <v>3187174420.8472915</v>
      </c>
      <c r="E41" s="201">
        <f>E19+E29+E34+E38</f>
        <v>1294944248.6748576</v>
      </c>
      <c r="F41" s="201">
        <f t="shared" ref="F41:H41" si="11">F19+F29+F34+F38</f>
        <v>118692509.26360838</v>
      </c>
      <c r="G41" s="201">
        <f t="shared" si="11"/>
        <v>340645399.7669062</v>
      </c>
      <c r="H41" s="201">
        <f t="shared" si="11"/>
        <v>1892230172.1724339</v>
      </c>
      <c r="I41" s="109"/>
      <c r="J41" s="109"/>
      <c r="K41" s="201"/>
      <c r="L41" s="201"/>
      <c r="M41" s="202"/>
      <c r="N41" s="201"/>
      <c r="O41" s="205"/>
      <c r="P41" s="108"/>
      <c r="Q41" s="108"/>
      <c r="R41" s="108"/>
      <c r="S41" s="196"/>
      <c r="T41" s="196"/>
    </row>
    <row r="42" spans="1:20" ht="13.95" customHeight="1" thickBot="1">
      <c r="A42" s="142"/>
      <c r="B42" s="208"/>
      <c r="C42" s="144"/>
      <c r="D42" s="209"/>
      <c r="E42" s="210"/>
      <c r="F42" s="210"/>
      <c r="G42" s="210"/>
      <c r="H42" s="210"/>
      <c r="I42" s="209"/>
      <c r="J42" s="211"/>
      <c r="K42" s="212"/>
      <c r="L42" s="212"/>
      <c r="M42" s="213"/>
      <c r="N42" s="212"/>
      <c r="O42" s="214"/>
      <c r="S42" s="196"/>
      <c r="T42" s="196"/>
    </row>
    <row r="43" spans="1:20" ht="13.2" customHeight="1">
      <c r="A43" s="111"/>
      <c r="B43" s="111"/>
      <c r="C43" s="215"/>
      <c r="D43" s="186"/>
      <c r="E43" s="216"/>
      <c r="F43" s="216"/>
      <c r="G43" s="216"/>
      <c r="H43" s="216"/>
      <c r="J43" s="196"/>
    </row>
    <row r="44" spans="1:20" ht="13.2" customHeight="1">
      <c r="A44" s="111" t="s">
        <v>84</v>
      </c>
      <c r="B44" s="108"/>
      <c r="C44" s="107"/>
      <c r="D44" s="68"/>
      <c r="E44" s="217"/>
      <c r="F44" s="217"/>
      <c r="G44" s="217"/>
      <c r="H44" s="217"/>
      <c r="I44" s="68"/>
      <c r="J44" s="196"/>
    </row>
    <row r="45" spans="1:20" ht="13.2" customHeight="1">
      <c r="A45" s="148"/>
      <c r="B45" s="108"/>
      <c r="C45" s="107"/>
      <c r="D45" s="68"/>
      <c r="E45" s="217"/>
      <c r="F45" s="217"/>
      <c r="G45" s="217"/>
      <c r="H45" s="217"/>
      <c r="I45" s="68"/>
      <c r="J45" s="67"/>
    </row>
    <row r="46" spans="1:20" ht="13.2" customHeight="1">
      <c r="A46" s="151" t="s">
        <v>85</v>
      </c>
      <c r="B46" s="68"/>
      <c r="C46" s="74"/>
      <c r="D46" s="68"/>
      <c r="E46" s="217"/>
      <c r="F46" s="217"/>
      <c r="G46" s="217"/>
      <c r="H46" s="217"/>
      <c r="I46" s="68"/>
      <c r="J46" s="67"/>
    </row>
    <row r="47" spans="1:20" s="68" customFormat="1" ht="21.6" customHeight="1">
      <c r="A47" s="154" t="s">
        <v>116</v>
      </c>
      <c r="B47" s="178"/>
      <c r="C47" s="74"/>
      <c r="D47" s="40"/>
      <c r="E47" s="195"/>
      <c r="F47" s="195"/>
      <c r="G47" s="195"/>
      <c r="H47" s="195"/>
    </row>
    <row r="48" spans="1:20" s="68" customFormat="1" ht="21.6" customHeight="1">
      <c r="A48" s="218" t="s">
        <v>117</v>
      </c>
      <c r="B48" s="178"/>
      <c r="C48" s="74"/>
      <c r="D48" s="40"/>
      <c r="E48" s="195"/>
      <c r="F48" s="195"/>
      <c r="G48" s="195"/>
      <c r="H48" s="195"/>
    </row>
    <row r="49" spans="1:27" s="68" customFormat="1" ht="21.6" customHeight="1">
      <c r="A49" s="219" t="s">
        <v>252</v>
      </c>
      <c r="B49" s="219"/>
      <c r="C49" s="219"/>
      <c r="D49" s="219"/>
      <c r="E49" s="219"/>
      <c r="F49" s="219"/>
      <c r="G49" s="219"/>
      <c r="H49" s="219"/>
      <c r="I49" s="219"/>
      <c r="J49" s="220"/>
      <c r="K49" s="220"/>
      <c r="L49" s="220"/>
      <c r="M49" s="220"/>
      <c r="N49" s="220"/>
      <c r="O49" s="220"/>
    </row>
    <row r="50" spans="1:27" s="68" customFormat="1" ht="21.6" customHeight="1">
      <c r="A50" s="221" t="s">
        <v>118</v>
      </c>
      <c r="B50" s="220"/>
      <c r="C50" s="220"/>
      <c r="D50" s="220"/>
      <c r="E50" s="220"/>
      <c r="F50" s="220"/>
      <c r="G50" s="220"/>
      <c r="H50" s="222"/>
      <c r="I50" s="220"/>
      <c r="J50" s="220"/>
      <c r="K50" s="220"/>
      <c r="L50" s="220"/>
      <c r="M50" s="220"/>
      <c r="N50" s="220"/>
      <c r="O50" s="220"/>
    </row>
    <row r="51" spans="1:27" s="95" customFormat="1" ht="21.6" customHeight="1">
      <c r="A51" s="440" t="s">
        <v>119</v>
      </c>
      <c r="B51" s="440"/>
      <c r="C51" s="440"/>
      <c r="D51" s="440"/>
      <c r="E51" s="440"/>
      <c r="F51" s="440"/>
      <c r="G51" s="440"/>
      <c r="H51" s="440"/>
      <c r="I51" s="440"/>
      <c r="M51" s="94"/>
    </row>
    <row r="52" spans="1:27" s="95" customFormat="1" ht="21.6" customHeight="1">
      <c r="A52" s="440"/>
      <c r="B52" s="440"/>
      <c r="C52" s="440"/>
      <c r="D52" s="440"/>
      <c r="E52" s="440"/>
      <c r="F52" s="440"/>
      <c r="G52" s="440"/>
      <c r="H52" s="440"/>
      <c r="I52" s="440"/>
      <c r="M52" s="94"/>
    </row>
    <row r="53" spans="1:27" s="95" customFormat="1" ht="21.6" customHeight="1">
      <c r="A53" s="221" t="s">
        <v>120</v>
      </c>
      <c r="B53" s="169"/>
      <c r="C53" s="169"/>
      <c r="D53" s="169"/>
      <c r="E53" s="169"/>
      <c r="F53" s="169"/>
      <c r="G53" s="169"/>
      <c r="H53" s="169"/>
      <c r="I53" s="169"/>
      <c r="J53" s="169"/>
      <c r="K53" s="169"/>
      <c r="L53" s="169"/>
      <c r="M53" s="169"/>
    </row>
    <row r="54" spans="1:27" s="95" customFormat="1" ht="13.2" customHeight="1">
      <c r="A54" s="219"/>
      <c r="B54" s="152"/>
      <c r="C54" s="98"/>
      <c r="E54" s="94"/>
      <c r="F54" s="94"/>
      <c r="G54" s="94"/>
      <c r="H54" s="94"/>
    </row>
    <row r="55" spans="1:27" s="82" customFormat="1" ht="13.2" customHeight="1">
      <c r="A55" s="149" t="s">
        <v>89</v>
      </c>
      <c r="B55" s="139"/>
      <c r="C55" s="139"/>
      <c r="D55" s="139"/>
      <c r="E55" s="139"/>
      <c r="F55" s="139"/>
      <c r="G55" s="139"/>
      <c r="H55" s="139"/>
      <c r="I55" s="139"/>
      <c r="J55" s="182"/>
      <c r="K55" s="182"/>
      <c r="L55" s="182"/>
      <c r="M55" s="182"/>
      <c r="N55" s="182"/>
      <c r="O55" s="182"/>
      <c r="P55" s="95"/>
      <c r="Q55" s="95"/>
      <c r="R55" s="95"/>
    </row>
    <row r="56" spans="1:27" s="82" customFormat="1" ht="21" customHeight="1">
      <c r="A56" s="152" t="s">
        <v>90</v>
      </c>
      <c r="B56" s="148"/>
      <c r="C56" s="74"/>
      <c r="D56" s="68"/>
      <c r="E56" s="195"/>
      <c r="F56" s="223"/>
      <c r="G56" s="223"/>
      <c r="H56" s="195"/>
      <c r="I56" s="68"/>
      <c r="J56" s="56"/>
      <c r="K56" s="67"/>
      <c r="L56" s="67"/>
      <c r="M56" s="67"/>
      <c r="N56" s="67"/>
      <c r="O56" s="67"/>
      <c r="P56" s="95"/>
      <c r="Q56" s="95"/>
      <c r="R56" s="95"/>
    </row>
    <row r="57" spans="1:27" ht="21" customHeight="1">
      <c r="A57" s="152" t="s">
        <v>91</v>
      </c>
      <c r="B57" s="148"/>
      <c r="C57" s="74"/>
      <c r="D57" s="68"/>
      <c r="E57" s="195"/>
      <c r="F57" s="223"/>
      <c r="G57" s="223"/>
      <c r="H57" s="195"/>
      <c r="I57" s="68"/>
      <c r="P57" s="139"/>
      <c r="Q57" s="139"/>
      <c r="R57" s="139"/>
      <c r="S57" s="182"/>
      <c r="T57" s="182"/>
      <c r="U57" s="182"/>
      <c r="V57" s="182"/>
      <c r="W57" s="182"/>
      <c r="X57" s="182"/>
      <c r="Y57" s="182"/>
      <c r="Z57" s="182"/>
      <c r="AA57" s="182"/>
    </row>
    <row r="58" spans="1:27">
      <c r="A58" s="224"/>
      <c r="B58" s="224"/>
      <c r="C58" s="224"/>
      <c r="D58" s="224"/>
      <c r="E58" s="224"/>
      <c r="F58" s="224"/>
      <c r="G58" s="224"/>
      <c r="H58" s="224"/>
      <c r="I58" s="224"/>
      <c r="J58" s="224"/>
      <c r="K58" s="224"/>
      <c r="L58" s="224"/>
      <c r="M58" s="224"/>
      <c r="N58" s="224"/>
      <c r="O58" s="224"/>
    </row>
    <row r="59" spans="1:27">
      <c r="A59" s="225"/>
      <c r="B59" s="182"/>
      <c r="C59" s="226"/>
      <c r="D59" s="182"/>
      <c r="E59" s="182"/>
      <c r="F59" s="227"/>
      <c r="G59" s="227"/>
      <c r="H59" s="182"/>
      <c r="I59" s="182"/>
      <c r="J59" s="227"/>
      <c r="K59" s="182"/>
      <c r="L59" s="182"/>
      <c r="M59" s="182"/>
      <c r="N59" s="182"/>
      <c r="O59" s="182"/>
    </row>
    <row r="60" spans="1:27">
      <c r="A60" s="67"/>
      <c r="P60" s="169"/>
      <c r="Q60" s="169"/>
      <c r="R60" s="169"/>
      <c r="S60" s="224"/>
      <c r="T60" s="224"/>
      <c r="U60" s="224"/>
      <c r="V60" s="224"/>
      <c r="W60" s="224"/>
      <c r="X60" s="224"/>
      <c r="Y60" s="224"/>
      <c r="Z60" s="224"/>
      <c r="AA60" s="224"/>
    </row>
    <row r="61" spans="1:27">
      <c r="A61" s="67"/>
    </row>
    <row r="77" spans="1:15">
      <c r="A77" s="449"/>
      <c r="B77" s="449"/>
      <c r="C77" s="449"/>
      <c r="D77" s="449"/>
      <c r="E77" s="449"/>
      <c r="F77" s="449"/>
      <c r="G77" s="449"/>
      <c r="H77" s="449"/>
      <c r="I77" s="450"/>
      <c r="J77" s="450"/>
      <c r="K77" s="449"/>
      <c r="L77" s="449"/>
      <c r="M77" s="449"/>
      <c r="N77" s="449"/>
      <c r="O77" s="449"/>
    </row>
    <row r="78" spans="1:15">
      <c r="A78" s="449"/>
      <c r="B78" s="449"/>
      <c r="C78" s="449"/>
      <c r="D78" s="449"/>
      <c r="E78" s="449"/>
      <c r="F78" s="449"/>
      <c r="G78" s="449"/>
      <c r="H78" s="449"/>
      <c r="I78" s="163"/>
      <c r="J78" s="163"/>
      <c r="K78" s="163"/>
      <c r="L78" s="163"/>
      <c r="M78" s="163"/>
      <c r="N78" s="163"/>
      <c r="O78" s="163"/>
    </row>
    <row r="79" spans="1:15">
      <c r="A79" s="228"/>
      <c r="B79" s="228"/>
      <c r="C79" s="228"/>
      <c r="D79" s="228"/>
      <c r="E79" s="228"/>
      <c r="F79" s="228"/>
      <c r="G79" s="228"/>
      <c r="H79" s="228"/>
      <c r="I79" s="228"/>
      <c r="J79" s="228"/>
      <c r="K79" s="228"/>
      <c r="L79" s="228"/>
      <c r="M79" s="228"/>
      <c r="N79" s="228"/>
      <c r="O79" s="228"/>
    </row>
    <row r="80" spans="1:15">
      <c r="A80" s="229"/>
      <c r="B80" s="81"/>
      <c r="D80" s="186"/>
      <c r="E80" s="230"/>
      <c r="F80" s="230"/>
      <c r="G80" s="230"/>
      <c r="H80" s="230"/>
      <c r="I80" s="231"/>
      <c r="J80" s="25"/>
      <c r="K80" s="186"/>
      <c r="L80" s="186"/>
      <c r="M80" s="186"/>
      <c r="N80" s="186"/>
      <c r="O80" s="186"/>
    </row>
    <row r="81" spans="1:15">
      <c r="A81" s="147"/>
      <c r="B81" s="232"/>
      <c r="C81" s="74"/>
      <c r="D81" s="123"/>
      <c r="E81" s="87"/>
      <c r="F81" s="87"/>
      <c r="G81" s="87"/>
      <c r="H81" s="87"/>
      <c r="I81" s="26"/>
      <c r="J81" s="26"/>
      <c r="K81" s="122"/>
      <c r="L81" s="123"/>
      <c r="M81" s="87"/>
      <c r="N81" s="87"/>
      <c r="O81" s="87"/>
    </row>
    <row r="82" spans="1:15">
      <c r="A82" s="147"/>
      <c r="B82" s="174"/>
      <c r="C82" s="74"/>
      <c r="D82" s="123"/>
      <c r="E82" s="123"/>
      <c r="F82" s="123"/>
      <c r="G82" s="123"/>
      <c r="H82" s="87"/>
      <c r="I82" s="26"/>
      <c r="J82" s="26"/>
      <c r="K82" s="198"/>
      <c r="L82" s="123"/>
      <c r="M82" s="87"/>
      <c r="N82" s="123"/>
      <c r="O82" s="123"/>
    </row>
    <row r="83" spans="1:15">
      <c r="A83" s="147"/>
      <c r="B83" s="174"/>
      <c r="C83" s="74"/>
      <c r="D83" s="123"/>
      <c r="E83" s="123"/>
      <c r="F83" s="123"/>
      <c r="G83" s="123"/>
      <c r="H83" s="87"/>
      <c r="I83" s="26"/>
      <c r="J83" s="26"/>
      <c r="K83" s="122"/>
      <c r="L83" s="123"/>
      <c r="M83" s="87"/>
      <c r="N83" s="123"/>
      <c r="O83" s="123"/>
    </row>
    <row r="84" spans="1:15">
      <c r="A84" s="147"/>
      <c r="B84" s="174"/>
      <c r="C84" s="74"/>
      <c r="D84" s="123"/>
      <c r="E84" s="123"/>
      <c r="F84" s="123"/>
      <c r="G84" s="123"/>
      <c r="H84" s="87"/>
      <c r="I84" s="26"/>
      <c r="J84" s="26"/>
      <c r="K84" s="122"/>
      <c r="L84" s="123"/>
      <c r="M84" s="87"/>
      <c r="N84" s="123"/>
      <c r="O84" s="123"/>
    </row>
    <row r="85" spans="1:15">
      <c r="A85" s="147"/>
      <c r="B85" s="156"/>
      <c r="C85" s="74"/>
      <c r="D85" s="123"/>
      <c r="E85" s="123"/>
      <c r="F85" s="123"/>
      <c r="G85" s="123"/>
      <c r="H85" s="87"/>
      <c r="I85" s="26"/>
      <c r="J85" s="26"/>
      <c r="K85" s="198"/>
      <c r="L85" s="123"/>
      <c r="M85" s="87"/>
      <c r="N85" s="123"/>
      <c r="O85" s="123"/>
    </row>
    <row r="86" spans="1:15">
      <c r="A86" s="147"/>
      <c r="B86" s="174"/>
      <c r="C86" s="74"/>
      <c r="D86" s="123"/>
      <c r="E86" s="123"/>
      <c r="F86" s="123"/>
      <c r="G86" s="123"/>
      <c r="H86" s="199"/>
      <c r="I86" s="26"/>
      <c r="J86" s="26"/>
      <c r="K86" s="198"/>
      <c r="L86" s="123"/>
      <c r="M86" s="87"/>
      <c r="N86" s="123"/>
      <c r="O86" s="123"/>
    </row>
    <row r="87" spans="1:15">
      <c r="A87" s="147"/>
      <c r="B87" s="174"/>
      <c r="C87" s="74"/>
      <c r="D87" s="123"/>
      <c r="E87" s="123"/>
      <c r="F87" s="123"/>
      <c r="G87" s="123"/>
      <c r="H87" s="87"/>
      <c r="I87" s="26"/>
      <c r="J87" s="26"/>
      <c r="K87" s="198"/>
      <c r="L87" s="123"/>
      <c r="M87" s="87"/>
      <c r="N87" s="87"/>
      <c r="O87" s="123"/>
    </row>
    <row r="88" spans="1:15" ht="28.95" customHeight="1">
      <c r="A88" s="147"/>
      <c r="B88" s="174"/>
      <c r="C88" s="74"/>
      <c r="D88" s="123"/>
      <c r="E88" s="123"/>
      <c r="F88" s="123"/>
      <c r="G88" s="123"/>
      <c r="H88" s="87"/>
      <c r="I88" s="26"/>
      <c r="J88" s="26"/>
      <c r="K88" s="198"/>
      <c r="L88" s="123"/>
      <c r="M88" s="87"/>
      <c r="N88" s="123"/>
      <c r="O88" s="123"/>
    </row>
    <row r="89" spans="1:15" ht="57.6" customHeight="1">
      <c r="A89" s="147"/>
      <c r="B89" s="177"/>
      <c r="C89" s="107"/>
      <c r="D89" s="201"/>
      <c r="E89" s="201"/>
      <c r="F89" s="201"/>
      <c r="G89" s="201"/>
      <c r="H89" s="109"/>
      <c r="I89" s="26"/>
      <c r="J89" s="26"/>
      <c r="K89" s="202"/>
      <c r="L89" s="123"/>
      <c r="M89" s="87"/>
      <c r="N89" s="123"/>
      <c r="O89" s="123"/>
    </row>
    <row r="90" spans="1:15" ht="43.2" customHeight="1">
      <c r="A90" s="147"/>
      <c r="B90" s="177"/>
      <c r="C90" s="107"/>
      <c r="D90" s="201"/>
      <c r="E90" s="203"/>
      <c r="F90" s="201"/>
      <c r="G90" s="201"/>
      <c r="H90" s="109"/>
      <c r="I90" s="26"/>
      <c r="J90" s="26"/>
      <c r="K90" s="202"/>
      <c r="L90" s="123"/>
      <c r="M90" s="87"/>
      <c r="N90" s="201"/>
      <c r="O90" s="123"/>
    </row>
    <row r="91" spans="1:15">
      <c r="A91" s="178"/>
      <c r="B91" s="174"/>
      <c r="C91" s="74"/>
      <c r="D91" s="123"/>
      <c r="E91" s="123"/>
      <c r="F91" s="123"/>
      <c r="G91" s="123"/>
      <c r="H91" s="87"/>
      <c r="I91" s="26"/>
      <c r="J91" s="26"/>
      <c r="K91" s="122"/>
      <c r="L91" s="123"/>
      <c r="M91" s="87"/>
      <c r="N91" s="123"/>
      <c r="O91" s="123"/>
    </row>
    <row r="92" spans="1:15">
      <c r="A92" s="177"/>
      <c r="B92" s="174"/>
      <c r="C92" s="68"/>
      <c r="D92" s="123"/>
      <c r="E92" s="123"/>
      <c r="F92" s="123"/>
      <c r="G92" s="123"/>
      <c r="H92" s="87"/>
      <c r="I92" s="26"/>
      <c r="J92" s="28"/>
      <c r="K92" s="233"/>
      <c r="L92" s="195"/>
      <c r="M92" s="94"/>
      <c r="N92" s="195"/>
      <c r="O92" s="195"/>
    </row>
    <row r="93" spans="1:15">
      <c r="A93" s="177"/>
      <c r="B93" s="174"/>
      <c r="C93" s="68"/>
      <c r="D93" s="123"/>
      <c r="E93" s="123"/>
      <c r="F93" s="123"/>
      <c r="G93" s="123"/>
      <c r="H93" s="87"/>
      <c r="I93" s="26"/>
      <c r="J93" s="28"/>
      <c r="K93" s="233"/>
      <c r="L93" s="195"/>
      <c r="M93" s="94"/>
      <c r="N93" s="195"/>
      <c r="O93" s="195"/>
    </row>
    <row r="94" spans="1:15">
      <c r="A94" s="177"/>
      <c r="B94" s="174"/>
      <c r="C94" s="74"/>
      <c r="D94" s="123"/>
      <c r="E94" s="87"/>
      <c r="F94" s="87"/>
      <c r="G94" s="87"/>
      <c r="H94" s="87"/>
      <c r="I94" s="26"/>
      <c r="J94" s="26"/>
      <c r="K94" s="122"/>
      <c r="L94" s="123"/>
      <c r="M94" s="87"/>
      <c r="N94" s="123"/>
      <c r="O94" s="123"/>
    </row>
    <row r="95" spans="1:15">
      <c r="A95" s="177"/>
      <c r="B95" s="174"/>
      <c r="C95" s="74"/>
      <c r="D95" s="123"/>
      <c r="E95" s="123"/>
      <c r="F95" s="123"/>
      <c r="G95" s="123"/>
      <c r="H95" s="87"/>
      <c r="I95" s="26"/>
      <c r="J95" s="26"/>
      <c r="K95" s="122"/>
      <c r="L95" s="123"/>
      <c r="M95" s="87"/>
      <c r="N95" s="123"/>
      <c r="O95" s="123"/>
    </row>
    <row r="96" spans="1:15">
      <c r="A96" s="177"/>
      <c r="B96" s="174"/>
      <c r="C96" s="74"/>
      <c r="D96" s="123"/>
      <c r="E96" s="123"/>
      <c r="F96" s="123"/>
      <c r="G96" s="123"/>
      <c r="H96" s="87"/>
      <c r="I96" s="26"/>
      <c r="J96" s="26"/>
      <c r="K96" s="122"/>
      <c r="L96" s="123"/>
      <c r="M96" s="87"/>
      <c r="N96" s="123"/>
      <c r="O96" s="123"/>
    </row>
    <row r="97" spans="1:15">
      <c r="A97" s="177"/>
      <c r="B97" s="174"/>
      <c r="C97" s="74"/>
      <c r="D97" s="123"/>
      <c r="E97" s="123"/>
      <c r="F97" s="123"/>
      <c r="G97" s="123"/>
      <c r="H97" s="87"/>
      <c r="I97" s="26"/>
      <c r="J97" s="26"/>
      <c r="K97" s="122"/>
      <c r="L97" s="123"/>
      <c r="M97" s="87"/>
      <c r="N97" s="123"/>
      <c r="O97" s="123"/>
    </row>
    <row r="98" spans="1:15">
      <c r="A98" s="177"/>
      <c r="B98" s="174"/>
      <c r="C98" s="74"/>
      <c r="D98" s="123"/>
      <c r="E98" s="123"/>
      <c r="F98" s="123"/>
      <c r="G98" s="123"/>
      <c r="H98" s="87"/>
      <c r="I98" s="26"/>
      <c r="J98" s="26"/>
      <c r="K98" s="122"/>
      <c r="L98" s="123"/>
      <c r="M98" s="87"/>
      <c r="N98" s="123"/>
      <c r="O98" s="123"/>
    </row>
    <row r="99" spans="1:15">
      <c r="A99" s="177"/>
      <c r="B99" s="174"/>
      <c r="C99" s="74"/>
      <c r="D99" s="123"/>
      <c r="E99" s="123"/>
      <c r="F99" s="123"/>
      <c r="G99" s="123"/>
      <c r="H99" s="87"/>
      <c r="I99" s="26"/>
      <c r="J99" s="26"/>
      <c r="K99" s="122"/>
      <c r="L99" s="123"/>
      <c r="M99" s="87"/>
      <c r="N99" s="123"/>
      <c r="O99" s="123"/>
    </row>
    <row r="100" spans="1:15">
      <c r="A100" s="177"/>
      <c r="B100" s="177"/>
      <c r="C100" s="215"/>
      <c r="D100" s="204"/>
      <c r="E100" s="204"/>
      <c r="F100" s="204"/>
      <c r="G100" s="204"/>
      <c r="H100" s="234"/>
      <c r="I100" s="27"/>
      <c r="J100" s="27"/>
      <c r="K100" s="202"/>
      <c r="L100" s="201"/>
      <c r="M100" s="87"/>
      <c r="N100" s="123"/>
      <c r="O100" s="201"/>
    </row>
    <row r="101" spans="1:15">
      <c r="A101" s="148"/>
      <c r="B101" s="174"/>
      <c r="C101" s="74"/>
      <c r="D101" s="123"/>
      <c r="E101" s="123"/>
      <c r="F101" s="123"/>
      <c r="G101" s="123"/>
      <c r="H101" s="87"/>
      <c r="I101" s="26"/>
      <c r="J101" s="26"/>
      <c r="K101" s="122"/>
      <c r="L101" s="123"/>
      <c r="M101" s="87"/>
      <c r="N101" s="123"/>
      <c r="O101" s="123"/>
    </row>
    <row r="102" spans="1:15">
      <c r="A102" s="178"/>
      <c r="B102" s="174"/>
      <c r="C102" s="74"/>
      <c r="D102" s="123"/>
      <c r="E102" s="123"/>
      <c r="F102" s="123"/>
      <c r="G102" s="123"/>
      <c r="H102" s="87"/>
      <c r="I102" s="26"/>
      <c r="J102" s="26"/>
      <c r="K102" s="122"/>
      <c r="L102" s="123"/>
      <c r="M102" s="87"/>
      <c r="N102" s="123"/>
      <c r="O102" s="123"/>
    </row>
    <row r="103" spans="1:15">
      <c r="A103" s="177"/>
      <c r="B103" s="139"/>
      <c r="C103" s="74"/>
      <c r="D103" s="123"/>
      <c r="E103" s="123"/>
      <c r="F103" s="123"/>
      <c r="G103" s="123"/>
      <c r="H103" s="87"/>
      <c r="I103" s="26"/>
      <c r="J103" s="26"/>
      <c r="K103" s="122"/>
      <c r="L103" s="123"/>
      <c r="M103" s="87"/>
      <c r="N103" s="123"/>
      <c r="O103" s="123"/>
    </row>
    <row r="104" spans="1:15">
      <c r="A104" s="147"/>
      <c r="B104" s="139"/>
      <c r="C104" s="74"/>
      <c r="D104" s="201"/>
      <c r="E104" s="201"/>
      <c r="F104" s="201"/>
      <c r="G104" s="201"/>
      <c r="H104" s="109"/>
      <c r="I104" s="27"/>
      <c r="J104" s="27"/>
      <c r="K104" s="202"/>
      <c r="L104" s="201"/>
      <c r="M104" s="87"/>
      <c r="N104" s="123"/>
      <c r="O104" s="123"/>
    </row>
    <row r="105" spans="1:15">
      <c r="A105" s="147"/>
      <c r="B105" s="139"/>
      <c r="C105" s="74"/>
      <c r="D105" s="201"/>
      <c r="E105" s="201"/>
      <c r="F105" s="201"/>
      <c r="G105" s="201"/>
      <c r="H105" s="109"/>
      <c r="I105" s="27"/>
      <c r="J105" s="27"/>
      <c r="K105" s="202"/>
      <c r="L105" s="201"/>
      <c r="M105" s="87"/>
      <c r="N105" s="123"/>
      <c r="O105" s="123"/>
    </row>
    <row r="106" spans="1:15">
      <c r="A106" s="178"/>
      <c r="B106" s="174"/>
      <c r="C106" s="74"/>
      <c r="D106" s="123"/>
      <c r="E106" s="201"/>
      <c r="F106" s="201"/>
      <c r="G106" s="201"/>
      <c r="H106" s="109"/>
      <c r="I106" s="27"/>
      <c r="J106" s="27"/>
      <c r="K106" s="122"/>
      <c r="L106" s="123"/>
      <c r="M106" s="87"/>
      <c r="N106" s="123"/>
      <c r="O106" s="123"/>
    </row>
    <row r="107" spans="1:15">
      <c r="A107" s="147"/>
      <c r="B107" s="174"/>
      <c r="C107" s="68"/>
      <c r="D107" s="123"/>
      <c r="E107" s="123"/>
      <c r="F107" s="123"/>
      <c r="G107" s="123"/>
      <c r="H107" s="87"/>
      <c r="I107" s="26"/>
      <c r="J107" s="26"/>
      <c r="K107" s="122"/>
      <c r="L107" s="123"/>
      <c r="M107" s="87"/>
      <c r="N107" s="123"/>
      <c r="O107" s="123"/>
    </row>
    <row r="108" spans="1:15">
      <c r="A108" s="147"/>
      <c r="B108" s="174"/>
      <c r="C108" s="74"/>
      <c r="D108" s="201"/>
      <c r="E108" s="201"/>
      <c r="F108" s="201"/>
      <c r="G108" s="201"/>
      <c r="H108" s="109"/>
      <c r="I108" s="27"/>
      <c r="J108" s="27"/>
      <c r="K108" s="202"/>
      <c r="L108" s="201"/>
      <c r="M108" s="87"/>
      <c r="N108" s="201"/>
      <c r="O108" s="123"/>
    </row>
    <row r="109" spans="1:15">
      <c r="A109" s="148"/>
      <c r="B109" s="174"/>
      <c r="C109" s="74"/>
      <c r="D109" s="123"/>
      <c r="E109" s="8"/>
      <c r="F109" s="123"/>
      <c r="G109" s="123"/>
      <c r="H109" s="87"/>
      <c r="I109" s="26"/>
      <c r="J109" s="26"/>
      <c r="K109" s="122"/>
      <c r="L109" s="123"/>
      <c r="M109" s="87"/>
      <c r="N109" s="123"/>
      <c r="O109" s="123"/>
    </row>
    <row r="110" spans="1:15">
      <c r="A110" s="178"/>
      <c r="B110" s="139"/>
      <c r="C110" s="74"/>
      <c r="D110" s="123"/>
      <c r="F110" s="123"/>
      <c r="G110" s="123"/>
      <c r="H110" s="87"/>
      <c r="I110" s="26"/>
      <c r="J110" s="26"/>
      <c r="K110" s="122"/>
      <c r="L110" s="123"/>
      <c r="M110" s="87"/>
      <c r="N110" s="123"/>
      <c r="O110" s="123"/>
    </row>
    <row r="111" spans="1:15">
      <c r="A111" s="147"/>
      <c r="B111" s="139"/>
      <c r="C111" s="74"/>
      <c r="D111" s="123"/>
      <c r="E111" s="123"/>
      <c r="F111" s="87"/>
      <c r="G111" s="87"/>
      <c r="H111" s="87"/>
      <c r="I111" s="26"/>
      <c r="J111" s="26"/>
      <c r="K111" s="122"/>
      <c r="L111" s="123"/>
      <c r="M111" s="87"/>
      <c r="N111" s="123"/>
      <c r="O111" s="123"/>
    </row>
    <row r="112" spans="1:15">
      <c r="A112" s="147"/>
      <c r="B112" s="139"/>
      <c r="C112" s="74"/>
      <c r="D112" s="201"/>
      <c r="E112" s="201"/>
      <c r="F112" s="201"/>
      <c r="G112" s="201"/>
      <c r="H112" s="109"/>
      <c r="I112" s="26"/>
      <c r="J112" s="26"/>
      <c r="K112" s="122"/>
      <c r="L112" s="123"/>
      <c r="M112" s="122"/>
      <c r="N112" s="123"/>
      <c r="O112" s="123"/>
    </row>
    <row r="113" spans="1:15">
      <c r="A113" s="147"/>
      <c r="B113" s="206"/>
      <c r="C113" s="74"/>
      <c r="D113" s="123"/>
      <c r="E113" s="201"/>
      <c r="F113" s="201"/>
      <c r="G113" s="201"/>
      <c r="H113" s="109"/>
      <c r="I113" s="109"/>
      <c r="J113" s="27"/>
      <c r="K113" s="202"/>
      <c r="L113" s="201"/>
      <c r="M113" s="202"/>
      <c r="N113" s="201"/>
      <c r="O113" s="201"/>
    </row>
    <row r="114" spans="1:15">
      <c r="A114" s="147"/>
      <c r="B114" s="206"/>
      <c r="C114" s="202"/>
      <c r="D114" s="201"/>
      <c r="E114" s="201"/>
      <c r="F114" s="201"/>
      <c r="G114" s="201"/>
      <c r="H114" s="201"/>
      <c r="I114" s="109"/>
      <c r="J114" s="109"/>
      <c r="K114" s="201"/>
      <c r="L114" s="201"/>
      <c r="M114" s="202"/>
      <c r="N114" s="201"/>
      <c r="O114" s="201"/>
    </row>
    <row r="115" spans="1:15">
      <c r="A115" s="140"/>
      <c r="B115" s="206"/>
      <c r="C115" s="107"/>
      <c r="D115" s="74"/>
      <c r="E115" s="123"/>
      <c r="F115" s="123"/>
      <c r="G115" s="123"/>
      <c r="H115" s="123"/>
      <c r="I115" s="74"/>
      <c r="J115" s="235"/>
      <c r="K115" s="236"/>
      <c r="L115" s="236"/>
      <c r="M115" s="122"/>
      <c r="N115" s="236"/>
      <c r="O115" s="236"/>
    </row>
  </sheetData>
  <sheetProtection algorithmName="SHA-512" hashValue="xh64pyRkI2HqnIK5xXc+W+XUtfx/fpv7Gq+Zwbofg5ur0Xr5ar6wzAgMMGb0Lo0WLj64nxPmAD6QzHvb81Iqaw==" saltValue="5fJthgPXjzYjGs+/H5TfBg==" spinCount="100000" sheet="1" objects="1" scenarios="1"/>
  <sortState xmlns:xlrd2="http://schemas.microsoft.com/office/spreadsheetml/2017/richdata2" ref="A21:I29">
    <sortCondition ref="A47:A52"/>
  </sortState>
  <mergeCells count="36">
    <mergeCell ref="P22:P23"/>
    <mergeCell ref="A51:I52"/>
    <mergeCell ref="L22:L23"/>
    <mergeCell ref="K22:K23"/>
    <mergeCell ref="J22:J23"/>
    <mergeCell ref="O22:O23"/>
    <mergeCell ref="N22:N23"/>
    <mergeCell ref="M22:M23"/>
    <mergeCell ref="B22:B23"/>
    <mergeCell ref="K9:M9"/>
    <mergeCell ref="C22:C23"/>
    <mergeCell ref="A7:O7"/>
    <mergeCell ref="A4:O4"/>
    <mergeCell ref="A5:O5"/>
    <mergeCell ref="A6:O6"/>
    <mergeCell ref="A9:A10"/>
    <mergeCell ref="B9:B10"/>
    <mergeCell ref="I9:J9"/>
    <mergeCell ref="C9:C10"/>
    <mergeCell ref="D9:D10"/>
    <mergeCell ref="E9:E10"/>
    <mergeCell ref="F9:F10"/>
    <mergeCell ref="H9:H10"/>
    <mergeCell ref="N9:O9"/>
    <mergeCell ref="G9:G10"/>
    <mergeCell ref="A77:A78"/>
    <mergeCell ref="B77:B78"/>
    <mergeCell ref="C77:C78"/>
    <mergeCell ref="D77:D78"/>
    <mergeCell ref="E77:E78"/>
    <mergeCell ref="N77:O77"/>
    <mergeCell ref="F77:F78"/>
    <mergeCell ref="G77:G78"/>
    <mergeCell ref="H77:H78"/>
    <mergeCell ref="I77:J77"/>
    <mergeCell ref="K77:M77"/>
  </mergeCells>
  <phoneticPr fontId="0" type="noConversion"/>
  <conditionalFormatting sqref="A77:A115">
    <cfRule type="duplicateValues" dxfId="4" priority="39"/>
  </conditionalFormatting>
  <printOptions horizontalCentered="1" verticalCentered="1"/>
  <pageMargins left="0.15748031496062992" right="0" top="0.15748031496062992" bottom="0.39370078740157483" header="0" footer="0.39370078740157483"/>
  <pageSetup scale="27" orientation="landscape" r:id="rId1"/>
  <headerFooter alignWithMargins="0"/>
  <ignoredErrors>
    <ignoredError sqref="R35:R36 R38:R39 H44:H45 I42 C42:F42 H42 A43:C43 A42:B42 U35:V36 U29:V31 U19:V19 U21:V21 U34:V34 U37:V39 H43:O43 K42:O42 K37:L37 D39 C38 K40:O40 K39:O39 K38:O38 K35:O36 K41:O41 I40 A37 A38:B38 A40:B40 A39:B39 A35:B36 A41:B41 D35:D36 C40:D40 I39 C39 C41 I41 J41 G39 G40 H40 H39 H37 H13 H14 H17 I35:I36 I38 H35:H36 G35 G36 H18:I18 I17 I37 H28:I28 I27 E20 G21 H33:I33 G30:G31 E19 E29 G20 N37:O37 R37 F35 F36 E35:E36 E39 F39 E40:F40 E34 E41 E38" unlockedFormula="1"/>
    <ignoredError sqref="D21 A14 A19:B21 H4:O7 A16 A29:B29 D30:D31 A32 A30:B31 R21 R29:R31 A9 J9 H10 A10:F10 A4:F4 A34:B34 A26:B26 K29:O30 K20:O21 K26 K34:M34 K19:O19 A24:B24 K10 K27 A25 K14 A6:F7 B5:F5 K25 K24 K23:L23 O23 A15 B22 K22 O22 O24 K31:L31 N31:O31 O9 D20 R34 L9:M9 K13 O13 K16 O16 O25 A1:F1 H1:O1 K15:L15 N15:O15 O14 H32:I32 F20 I14 H15:I16 H22:H25 I22:I25 I29 H30:I31 I13 I19 I34 H20:H21 I26 E30:F31 E21:F21 I20:I21 H27 A13 N26:O26 O32 R19 A27 H26" numberStoredAsText="1" unlockedFormula="1"/>
    <ignoredError sqref="R32 R20 R22:R25 P1:R1 R13:R16 P4:R7 P9:R10 R26:R27"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Hoja3"/>
  <dimension ref="A1:V58"/>
  <sheetViews>
    <sheetView showGridLines="0" zoomScale="80" zoomScaleNormal="80" zoomScaleSheetLayoutView="40" workbookViewId="0">
      <selection activeCell="A4" sqref="A4:P4"/>
    </sheetView>
  </sheetViews>
  <sheetFormatPr baseColWidth="10" defaultColWidth="9" defaultRowHeight="14.4"/>
  <cols>
    <col min="1" max="1" width="33.109375" style="157" customWidth="1"/>
    <col min="2" max="2" width="83.44140625" style="157" customWidth="1"/>
    <col min="3" max="3" width="25.6640625" style="67" customWidth="1"/>
    <col min="4" max="4" width="29.33203125" style="67" customWidth="1"/>
    <col min="5" max="5" width="42" style="67" bestFit="1" customWidth="1"/>
    <col min="6" max="6" width="24.21875" style="67" bestFit="1" customWidth="1"/>
    <col min="7" max="7" width="27.109375" style="67" customWidth="1"/>
    <col min="8" max="8" width="23.109375" style="67" customWidth="1"/>
    <col min="9" max="9" width="26" style="67" customWidth="1"/>
    <col min="10" max="11" width="29.44140625" style="67" customWidth="1"/>
    <col min="12" max="12" width="28.44140625" style="67" customWidth="1"/>
    <col min="13" max="13" width="26.6640625" style="67" customWidth="1"/>
    <col min="14" max="14" width="25.44140625" style="67" bestFit="1" customWidth="1"/>
    <col min="15" max="16" width="24.88671875" style="74" customWidth="1"/>
    <col min="17" max="17" width="22.6640625" style="237" bestFit="1" customWidth="1"/>
    <col min="18" max="18" width="34.33203125" style="67" customWidth="1"/>
    <col min="19" max="19" width="13.21875" style="67" bestFit="1" customWidth="1"/>
    <col min="20" max="20" width="12.109375" style="67" bestFit="1" customWidth="1"/>
    <col min="21" max="21" width="11" style="67"/>
    <col min="22" max="16384" width="9" style="67"/>
  </cols>
  <sheetData>
    <row r="1" spans="1:22" ht="23.4" customHeight="1"/>
    <row r="2" spans="1:22" ht="23.4" customHeight="1"/>
    <row r="3" spans="1:22" ht="23.4" customHeight="1"/>
    <row r="4" spans="1:22" ht="23.4" customHeight="1">
      <c r="A4" s="465" t="s">
        <v>121</v>
      </c>
      <c r="B4" s="465"/>
      <c r="C4" s="465"/>
      <c r="D4" s="465"/>
      <c r="E4" s="465"/>
      <c r="F4" s="465"/>
      <c r="G4" s="465"/>
      <c r="H4" s="465"/>
      <c r="I4" s="465"/>
      <c r="J4" s="465"/>
      <c r="K4" s="465"/>
      <c r="L4" s="465"/>
      <c r="M4" s="465"/>
      <c r="N4" s="465"/>
      <c r="O4" s="465"/>
      <c r="P4" s="465"/>
    </row>
    <row r="5" spans="1:22" ht="18.600000000000001" customHeight="1">
      <c r="A5" s="465" t="s">
        <v>8</v>
      </c>
      <c r="B5" s="465"/>
      <c r="C5" s="465"/>
      <c r="D5" s="465"/>
      <c r="E5" s="465"/>
      <c r="F5" s="465"/>
      <c r="G5" s="465"/>
      <c r="H5" s="465"/>
      <c r="I5" s="465"/>
      <c r="J5" s="465"/>
      <c r="K5" s="465"/>
      <c r="L5" s="465"/>
      <c r="M5" s="465"/>
      <c r="N5" s="465"/>
      <c r="O5" s="465"/>
      <c r="P5" s="465"/>
    </row>
    <row r="6" spans="1:22" ht="18.600000000000001" customHeight="1">
      <c r="A6" s="465" t="s">
        <v>17</v>
      </c>
      <c r="B6" s="465"/>
      <c r="C6" s="465"/>
      <c r="D6" s="465"/>
      <c r="E6" s="465"/>
      <c r="F6" s="465"/>
      <c r="G6" s="465"/>
      <c r="H6" s="465"/>
      <c r="I6" s="465"/>
      <c r="J6" s="465"/>
      <c r="K6" s="465"/>
      <c r="L6" s="465"/>
      <c r="M6" s="465"/>
      <c r="N6" s="465"/>
      <c r="O6" s="465"/>
      <c r="P6" s="465"/>
    </row>
    <row r="7" spans="1:22" s="66" customFormat="1" ht="18.600000000000001" customHeight="1">
      <c r="A7" s="469">
        <f>+'Anexo 1'!A7:J7</f>
        <v>46022</v>
      </c>
      <c r="B7" s="469"/>
      <c r="C7" s="469"/>
      <c r="D7" s="469"/>
      <c r="E7" s="469"/>
      <c r="F7" s="469"/>
      <c r="G7" s="469"/>
      <c r="H7" s="469"/>
      <c r="I7" s="469"/>
      <c r="J7" s="469"/>
      <c r="K7" s="469"/>
      <c r="L7" s="469"/>
      <c r="M7" s="469"/>
      <c r="N7" s="469"/>
      <c r="O7" s="469"/>
      <c r="P7" s="469"/>
      <c r="Q7" s="239"/>
    </row>
    <row r="8" spans="1:22" s="66" customFormat="1" ht="13.95" customHeight="1" thickBot="1">
      <c r="A8" s="240"/>
      <c r="B8" s="240"/>
      <c r="C8" s="240"/>
      <c r="D8" s="240"/>
      <c r="E8" s="240"/>
      <c r="F8" s="241"/>
      <c r="G8" s="241"/>
      <c r="H8" s="241"/>
      <c r="I8" s="240"/>
      <c r="J8" s="240"/>
      <c r="K8" s="240"/>
      <c r="L8" s="240"/>
      <c r="M8" s="240"/>
      <c r="N8" s="240"/>
      <c r="O8" s="240"/>
      <c r="P8" s="240"/>
      <c r="Q8" s="239"/>
    </row>
    <row r="9" spans="1:22" s="66" customFormat="1" ht="28.2" customHeight="1" thickBot="1">
      <c r="A9" s="454" t="s">
        <v>18</v>
      </c>
      <c r="B9" s="454" t="s">
        <v>19</v>
      </c>
      <c r="C9" s="454" t="s">
        <v>20</v>
      </c>
      <c r="D9" s="454" t="s">
        <v>122</v>
      </c>
      <c r="E9" s="454" t="s">
        <v>96</v>
      </c>
      <c r="F9" s="451" t="s">
        <v>1</v>
      </c>
      <c r="G9" s="452"/>
      <c r="H9" s="453"/>
      <c r="I9" s="466" t="s">
        <v>123</v>
      </c>
      <c r="J9" s="467"/>
      <c r="K9" s="467"/>
      <c r="L9" s="467"/>
      <c r="M9" s="467"/>
      <c r="N9" s="467"/>
      <c r="O9" s="467"/>
      <c r="P9" s="468"/>
      <c r="Q9" s="239"/>
    </row>
    <row r="10" spans="1:22" s="66" customFormat="1" ht="42.6" customHeight="1" thickBot="1">
      <c r="A10" s="464"/>
      <c r="B10" s="464"/>
      <c r="C10" s="464"/>
      <c r="D10" s="464"/>
      <c r="E10" s="464"/>
      <c r="F10" s="242" t="s">
        <v>124</v>
      </c>
      <c r="G10" s="242" t="s">
        <v>125</v>
      </c>
      <c r="H10" s="5" t="s">
        <v>126</v>
      </c>
      <c r="I10" s="5" t="s">
        <v>127</v>
      </c>
      <c r="J10" s="54" t="s">
        <v>128</v>
      </c>
      <c r="K10" s="54" t="s">
        <v>129</v>
      </c>
      <c r="L10" s="52" t="s">
        <v>130</v>
      </c>
      <c r="M10" s="54" t="s">
        <v>131</v>
      </c>
      <c r="N10" s="5" t="s">
        <v>132</v>
      </c>
      <c r="O10" s="5" t="s">
        <v>133</v>
      </c>
      <c r="P10" s="51">
        <v>2030</v>
      </c>
      <c r="Q10" s="239"/>
    </row>
    <row r="11" spans="1:22" ht="14.4" customHeight="1">
      <c r="A11" s="75"/>
      <c r="B11" s="76"/>
      <c r="C11" s="77"/>
      <c r="D11" s="77"/>
      <c r="E11" s="77"/>
      <c r="F11" s="77"/>
      <c r="G11" s="77"/>
      <c r="H11" s="77"/>
      <c r="I11" s="77"/>
      <c r="J11" s="77"/>
      <c r="K11" s="77"/>
      <c r="L11" s="77"/>
      <c r="M11" s="77"/>
      <c r="N11" s="77"/>
      <c r="O11" s="77"/>
      <c r="P11" s="78"/>
    </row>
    <row r="12" spans="1:22" ht="14.4" customHeight="1">
      <c r="A12" s="80" t="s">
        <v>32</v>
      </c>
      <c r="B12" s="81"/>
      <c r="C12" s="148"/>
      <c r="O12" s="67"/>
      <c r="P12" s="84"/>
    </row>
    <row r="13" spans="1:22" ht="28.95" customHeight="1">
      <c r="A13" s="85">
        <v>2129</v>
      </c>
      <c r="B13" s="86" t="s">
        <v>134</v>
      </c>
      <c r="C13" s="74" t="str">
        <f>'Anexo 1'!C13</f>
        <v>AyA</v>
      </c>
      <c r="D13" s="123">
        <f>+'Anexo 1'!E13</f>
        <v>130000000</v>
      </c>
      <c r="E13" s="123">
        <f>'Anexo 2'!H13</f>
        <v>80000000</v>
      </c>
      <c r="F13" s="87">
        <v>10200000</v>
      </c>
      <c r="G13" s="87">
        <f>'Anexo 2'!F13</f>
        <v>11800000</v>
      </c>
      <c r="H13" s="2">
        <f t="shared" ref="H13:H18" si="0">G13/F13</f>
        <v>1.1568627450980393</v>
      </c>
      <c r="I13" s="123">
        <v>3999999.9999999972</v>
      </c>
      <c r="J13" s="123">
        <v>7000000</v>
      </c>
      <c r="K13" s="123">
        <v>5000000</v>
      </c>
      <c r="L13" s="123">
        <v>8000000</v>
      </c>
      <c r="M13" s="123">
        <v>30000000</v>
      </c>
      <c r="N13" s="123">
        <v>13800000.000000007</v>
      </c>
      <c r="O13" s="123">
        <v>12200000</v>
      </c>
      <c r="P13" s="114" t="s">
        <v>36</v>
      </c>
      <c r="Q13" s="55"/>
      <c r="R13" s="6"/>
      <c r="S13" s="186"/>
      <c r="T13" s="243"/>
      <c r="U13" s="186"/>
      <c r="V13" s="186"/>
    </row>
    <row r="14" spans="1:22" ht="43.95" customHeight="1">
      <c r="A14" s="85">
        <v>2164</v>
      </c>
      <c r="B14" s="86" t="s">
        <v>135</v>
      </c>
      <c r="C14" s="74" t="str">
        <f>'Anexo 1'!C14</f>
        <v>AyA</v>
      </c>
      <c r="D14" s="123">
        <f>+'Anexo 1'!E14</f>
        <v>154562390.28999999</v>
      </c>
      <c r="E14" s="123">
        <f>'Anexo 2'!H14</f>
        <v>93207890.799999997</v>
      </c>
      <c r="F14" s="87">
        <v>21417904.197061207</v>
      </c>
      <c r="G14" s="87">
        <f>'Anexo 2'!F14</f>
        <v>16000000</v>
      </c>
      <c r="H14" s="2">
        <f t="shared" si="0"/>
        <v>0.74703854554524485</v>
      </c>
      <c r="I14" s="123">
        <v>5720893</v>
      </c>
      <c r="J14" s="123">
        <v>15165607.384561282</v>
      </c>
      <c r="K14" s="123">
        <v>1500000</v>
      </c>
      <c r="L14" s="123">
        <v>5619730</v>
      </c>
      <c r="M14" s="123">
        <v>65201660.415438697</v>
      </c>
      <c r="N14" s="244" t="s">
        <v>36</v>
      </c>
      <c r="O14" s="123" t="s">
        <v>36</v>
      </c>
      <c r="P14" s="194" t="s">
        <v>36</v>
      </c>
      <c r="Q14" s="55"/>
      <c r="R14" s="6"/>
      <c r="S14" s="186"/>
      <c r="T14" s="243"/>
      <c r="U14" s="186"/>
      <c r="V14" s="186"/>
    </row>
    <row r="15" spans="1:22" ht="28.95" customHeight="1">
      <c r="A15" s="85" t="s">
        <v>38</v>
      </c>
      <c r="B15" s="86" t="s">
        <v>136</v>
      </c>
      <c r="C15" s="74" t="str">
        <f>'Anexo 1'!C15</f>
        <v>AyA</v>
      </c>
      <c r="D15" s="123">
        <f>+'Anexo 1'!E15</f>
        <v>111128810</v>
      </c>
      <c r="E15" s="123">
        <f>'Anexo 2'!H15</f>
        <v>94040810</v>
      </c>
      <c r="F15" s="87">
        <v>1000000</v>
      </c>
      <c r="G15" s="87">
        <f>'Anexo 2'!F15</f>
        <v>4000000</v>
      </c>
      <c r="H15" s="2">
        <f t="shared" si="0"/>
        <v>4</v>
      </c>
      <c r="I15" s="123">
        <v>0</v>
      </c>
      <c r="J15" s="123">
        <v>1000000</v>
      </c>
      <c r="K15" s="123">
        <v>5425815.1899999995</v>
      </c>
      <c r="L15" s="123">
        <v>574184.80999999959</v>
      </c>
      <c r="M15" s="123">
        <v>58000000</v>
      </c>
      <c r="N15" s="123">
        <v>25040809.995658986</v>
      </c>
      <c r="O15" s="123">
        <v>4000000.00434101</v>
      </c>
      <c r="P15" s="194" t="s">
        <v>36</v>
      </c>
      <c r="Q15" s="55"/>
      <c r="R15" s="6"/>
      <c r="S15" s="186"/>
      <c r="T15" s="243"/>
      <c r="U15" s="186"/>
      <c r="V15" s="186"/>
    </row>
    <row r="16" spans="1:22" ht="14.4" customHeight="1">
      <c r="A16" s="85">
        <v>2198</v>
      </c>
      <c r="B16" s="86" t="s">
        <v>137</v>
      </c>
      <c r="C16" s="74" t="str">
        <f>'Anexo 1'!C16</f>
        <v>AyA/SENARA</v>
      </c>
      <c r="D16" s="123">
        <f>+'Anexo 1'!E16</f>
        <v>55080000</v>
      </c>
      <c r="E16" s="123">
        <f>'Anexo 2'!H16</f>
        <v>18460000</v>
      </c>
      <c r="F16" s="87">
        <v>3000000</v>
      </c>
      <c r="G16" s="87">
        <f>'Anexo 2'!F16</f>
        <v>19720000</v>
      </c>
      <c r="H16" s="2">
        <f t="shared" si="0"/>
        <v>6.5733333333333333</v>
      </c>
      <c r="I16" s="123">
        <v>0</v>
      </c>
      <c r="J16" s="123">
        <v>10000000</v>
      </c>
      <c r="K16" s="123">
        <v>0</v>
      </c>
      <c r="L16" s="123">
        <v>8460000</v>
      </c>
      <c r="M16" s="123" t="s">
        <v>36</v>
      </c>
      <c r="N16" s="123" t="s">
        <v>36</v>
      </c>
      <c r="O16" s="123" t="s">
        <v>36</v>
      </c>
      <c r="P16" s="194" t="s">
        <v>36</v>
      </c>
      <c r="Q16" s="55"/>
      <c r="R16" s="6"/>
      <c r="S16" s="186"/>
      <c r="T16" s="243"/>
      <c r="U16" s="186"/>
      <c r="V16" s="186"/>
    </row>
    <row r="17" spans="1:22" ht="32.4" customHeight="1">
      <c r="A17" s="85">
        <v>2220</v>
      </c>
      <c r="B17" s="86" t="str">
        <f>+'Anexo 1'!B17</f>
        <v>Proyecto de Abastecimiento de Agua para la Cuenca Media del río Tempisque y Comunidades Costeras (PAACUME)</v>
      </c>
      <c r="C17" s="74" t="str">
        <f>'Anexo 1'!C17</f>
        <v xml:space="preserve">SENARA </v>
      </c>
      <c r="D17" s="123">
        <f>+'Anexo 1'!E17</f>
        <v>425000000</v>
      </c>
      <c r="E17" s="123">
        <f>'Anexo 2'!H17</f>
        <v>312299285.5</v>
      </c>
      <c r="F17" s="87">
        <v>11300000</v>
      </c>
      <c r="G17" s="87">
        <f>'Anexo 2'!F17</f>
        <v>5700714.5</v>
      </c>
      <c r="H17" s="2">
        <f t="shared" si="0"/>
        <v>0.50448800884955747</v>
      </c>
      <c r="I17" s="123">
        <v>0</v>
      </c>
      <c r="J17" s="123">
        <v>0</v>
      </c>
      <c r="K17" s="123">
        <v>0</v>
      </c>
      <c r="L17" s="123">
        <v>0</v>
      </c>
      <c r="M17" s="123">
        <v>94615154.179999992</v>
      </c>
      <c r="N17" s="123">
        <v>97165120.049999997</v>
      </c>
      <c r="O17" s="123">
        <v>106498422.14000002</v>
      </c>
      <c r="P17" s="194">
        <v>14020589.130000001</v>
      </c>
      <c r="Q17" s="55"/>
      <c r="R17" s="6"/>
      <c r="S17" s="186"/>
      <c r="T17" s="243"/>
      <c r="U17" s="186"/>
      <c r="V17" s="186"/>
    </row>
    <row r="18" spans="1:22" ht="28.95" customHeight="1">
      <c r="A18" s="100">
        <v>2317</v>
      </c>
      <c r="B18" s="101" t="s">
        <v>48</v>
      </c>
      <c r="C18" s="74" t="str">
        <f>'Anexo 1'!C18</f>
        <v xml:space="preserve">CNE </v>
      </c>
      <c r="D18" s="123">
        <f>+'Anexo 1'!E18</f>
        <v>700000000</v>
      </c>
      <c r="E18" s="123">
        <f>'Anexo 2'!H18</f>
        <v>492435889.12</v>
      </c>
      <c r="F18" s="87">
        <v>84587272.280000001</v>
      </c>
      <c r="G18" s="87">
        <f>'Anexo 2'!F18</f>
        <v>0</v>
      </c>
      <c r="H18" s="2">
        <f t="shared" si="0"/>
        <v>0</v>
      </c>
      <c r="I18" s="123">
        <v>0</v>
      </c>
      <c r="J18" s="123">
        <v>50080640.149999999</v>
      </c>
      <c r="K18" s="123">
        <v>139992498.40000001</v>
      </c>
      <c r="L18" s="123">
        <v>143662397.87</v>
      </c>
      <c r="M18" s="123">
        <v>158700352.69999999</v>
      </c>
      <c r="N18" s="123" t="s">
        <v>36</v>
      </c>
      <c r="O18" s="123" t="s">
        <v>36</v>
      </c>
      <c r="P18" s="194" t="s">
        <v>36</v>
      </c>
      <c r="Q18" s="55"/>
      <c r="R18" s="6"/>
      <c r="S18" s="186"/>
      <c r="T18" s="243"/>
      <c r="U18" s="186"/>
      <c r="V18" s="186"/>
    </row>
    <row r="19" spans="1:22" s="111" customFormat="1" ht="14.4" customHeight="1">
      <c r="A19" s="85"/>
      <c r="B19" s="106"/>
      <c r="C19" s="74"/>
      <c r="D19" s="201">
        <f>SUM(D13:D18)</f>
        <v>1575771200.29</v>
      </c>
      <c r="E19" s="201">
        <f t="shared" ref="E19:G19" si="1">SUM(E13:E18)</f>
        <v>1090443875.4200001</v>
      </c>
      <c r="F19" s="201">
        <f t="shared" si="1"/>
        <v>131505176.47706121</v>
      </c>
      <c r="G19" s="201">
        <f t="shared" si="1"/>
        <v>57220714.5</v>
      </c>
      <c r="H19" s="109"/>
      <c r="I19" s="201">
        <f t="shared" ref="I19:P19" si="2">SUM(I13:I18)</f>
        <v>9720892.9999999963</v>
      </c>
      <c r="J19" s="201">
        <f t="shared" si="2"/>
        <v>83246247.534561276</v>
      </c>
      <c r="K19" s="201">
        <f t="shared" si="2"/>
        <v>151918313.59</v>
      </c>
      <c r="L19" s="201">
        <f t="shared" si="2"/>
        <v>166316312.68000001</v>
      </c>
      <c r="M19" s="201">
        <f t="shared" si="2"/>
        <v>406517167.29543871</v>
      </c>
      <c r="N19" s="201">
        <f t="shared" si="2"/>
        <v>136005930.04565901</v>
      </c>
      <c r="O19" s="201">
        <f t="shared" si="2"/>
        <v>122698422.14434102</v>
      </c>
      <c r="P19" s="205">
        <f t="shared" si="2"/>
        <v>14020589.130000001</v>
      </c>
      <c r="Q19" s="55"/>
      <c r="R19" s="6"/>
      <c r="S19" s="186"/>
      <c r="T19" s="243"/>
      <c r="U19" s="186"/>
      <c r="V19" s="186"/>
    </row>
    <row r="20" spans="1:22" s="111" customFormat="1" ht="14.4" customHeight="1">
      <c r="A20" s="85"/>
      <c r="B20" s="106"/>
      <c r="C20" s="74"/>
      <c r="D20" s="201"/>
      <c r="E20" s="201"/>
      <c r="F20" s="109"/>
      <c r="G20" s="109"/>
      <c r="H20" s="109"/>
      <c r="I20" s="201"/>
      <c r="J20" s="201"/>
      <c r="K20" s="201"/>
      <c r="L20" s="201"/>
      <c r="M20" s="201"/>
      <c r="N20" s="201"/>
      <c r="O20" s="201"/>
      <c r="P20" s="205"/>
      <c r="Q20" s="55"/>
      <c r="R20" s="6"/>
      <c r="S20" s="186"/>
      <c r="T20" s="243"/>
      <c r="U20" s="186"/>
      <c r="V20" s="186"/>
    </row>
    <row r="21" spans="1:22" ht="14.4" customHeight="1">
      <c r="A21" s="113" t="s">
        <v>50</v>
      </c>
      <c r="B21" s="86"/>
      <c r="C21" s="74"/>
      <c r="D21" s="123"/>
      <c r="E21" s="123"/>
      <c r="F21" s="87"/>
      <c r="G21" s="87"/>
      <c r="H21" s="87"/>
      <c r="I21" s="123"/>
      <c r="J21" s="123"/>
      <c r="K21" s="123"/>
      <c r="L21" s="123"/>
      <c r="M21" s="123"/>
      <c r="N21" s="123"/>
      <c r="O21" s="123"/>
      <c r="P21" s="205"/>
      <c r="Q21" s="55"/>
      <c r="R21" s="6"/>
      <c r="S21" s="186"/>
      <c r="T21" s="243"/>
      <c r="U21" s="186"/>
      <c r="V21" s="186"/>
    </row>
    <row r="22" spans="1:22" ht="14.4" customHeight="1">
      <c r="A22" s="115" t="s">
        <v>51</v>
      </c>
      <c r="B22" s="463" t="s">
        <v>52</v>
      </c>
      <c r="C22" s="433" t="str">
        <f>'Anexo 1'!C22</f>
        <v>MOPT</v>
      </c>
      <c r="D22" s="123">
        <f>+'Anexo 1'!E22</f>
        <v>400000000</v>
      </c>
      <c r="E22" s="123">
        <f>'Anexo 2'!H22</f>
        <v>82000000</v>
      </c>
      <c r="F22" s="87">
        <v>5000000</v>
      </c>
      <c r="G22" s="87">
        <f>'Anexo 2'!G22</f>
        <v>5000000</v>
      </c>
      <c r="H22" s="2">
        <f t="shared" ref="H22:H24" si="3">G22/F22</f>
        <v>1</v>
      </c>
      <c r="I22" s="123">
        <v>0</v>
      </c>
      <c r="J22" s="123">
        <v>0</v>
      </c>
      <c r="K22" s="123">
        <v>27000000</v>
      </c>
      <c r="L22" s="123">
        <v>55000000</v>
      </c>
      <c r="M22" s="123" t="s">
        <v>36</v>
      </c>
      <c r="N22" s="123" t="s">
        <v>36</v>
      </c>
      <c r="O22" s="4" t="s">
        <v>36</v>
      </c>
      <c r="P22" s="194" t="s">
        <v>36</v>
      </c>
      <c r="Q22" s="55"/>
      <c r="R22" s="6"/>
      <c r="S22" s="186"/>
      <c r="T22" s="243"/>
      <c r="U22" s="186"/>
      <c r="V22" s="186"/>
    </row>
    <row r="23" spans="1:22" ht="14.4" customHeight="1">
      <c r="A23" s="115" t="s">
        <v>54</v>
      </c>
      <c r="B23" s="463"/>
      <c r="C23" s="433"/>
      <c r="D23" s="123">
        <f>+'Anexo 1'!E23</f>
        <v>50000000</v>
      </c>
      <c r="E23" s="123">
        <f>'Anexo 2'!H23</f>
        <v>20000000</v>
      </c>
      <c r="F23" s="87">
        <v>0</v>
      </c>
      <c r="G23" s="87">
        <f>'Anexo 2'!G23</f>
        <v>0</v>
      </c>
      <c r="H23" s="2" t="s">
        <v>36</v>
      </c>
      <c r="I23" s="123">
        <v>0</v>
      </c>
      <c r="J23" s="123">
        <v>20000000</v>
      </c>
      <c r="K23" s="87" t="s">
        <v>36</v>
      </c>
      <c r="L23" s="87" t="s">
        <v>36</v>
      </c>
      <c r="M23" s="87" t="s">
        <v>36</v>
      </c>
      <c r="N23" s="87" t="s">
        <v>36</v>
      </c>
      <c r="O23" s="87" t="s">
        <v>36</v>
      </c>
      <c r="P23" s="245" t="s">
        <v>36</v>
      </c>
      <c r="Q23" s="55"/>
      <c r="R23" s="6"/>
      <c r="S23" s="186"/>
      <c r="T23" s="243"/>
      <c r="U23" s="186"/>
      <c r="V23" s="186"/>
    </row>
    <row r="24" spans="1:22" s="111" customFormat="1" ht="14.4" customHeight="1">
      <c r="A24" s="115" t="s">
        <v>55</v>
      </c>
      <c r="B24" s="86" t="s">
        <v>110</v>
      </c>
      <c r="C24" s="74" t="str">
        <f>'Anexo 1'!C24</f>
        <v xml:space="preserve">COMEX </v>
      </c>
      <c r="D24" s="123">
        <f>+'Anexo 1'!E24</f>
        <v>100000000</v>
      </c>
      <c r="E24" s="123">
        <f>'Anexo 2'!H24</f>
        <v>0</v>
      </c>
      <c r="F24" s="87">
        <v>8650581.3999999985</v>
      </c>
      <c r="G24" s="87">
        <f>'Anexo 2'!G24</f>
        <v>8650581.4000000004</v>
      </c>
      <c r="H24" s="2">
        <f t="shared" si="3"/>
        <v>1.0000000000000002</v>
      </c>
      <c r="I24" s="246" t="s">
        <v>36</v>
      </c>
      <c r="J24" s="87" t="s">
        <v>36</v>
      </c>
      <c r="K24" s="87" t="s">
        <v>36</v>
      </c>
      <c r="L24" s="87" t="s">
        <v>36</v>
      </c>
      <c r="M24" s="87" t="s">
        <v>36</v>
      </c>
      <c r="N24" s="123" t="s">
        <v>36</v>
      </c>
      <c r="O24" s="123" t="s">
        <v>36</v>
      </c>
      <c r="P24" s="245" t="s">
        <v>36</v>
      </c>
      <c r="Q24" s="55"/>
      <c r="R24" s="6"/>
      <c r="S24" s="186"/>
      <c r="T24" s="243"/>
      <c r="U24" s="186"/>
      <c r="V24" s="186"/>
    </row>
    <row r="25" spans="1:22" s="111" customFormat="1" ht="14.4" customHeight="1">
      <c r="A25" s="115" t="s">
        <v>58</v>
      </c>
      <c r="B25" s="86" t="s">
        <v>59</v>
      </c>
      <c r="C25" s="74" t="str">
        <f>'Anexo 1'!C25</f>
        <v>MOPT</v>
      </c>
      <c r="D25" s="123">
        <f>+'Anexo 1'!E25</f>
        <v>144036000</v>
      </c>
      <c r="E25" s="123">
        <f>'Anexo 2'!H25</f>
        <v>4046707.75</v>
      </c>
      <c r="F25" s="87">
        <v>0</v>
      </c>
      <c r="G25" s="87">
        <f>'Anexo 2'!G25</f>
        <v>0</v>
      </c>
      <c r="H25" s="2" t="s">
        <v>36</v>
      </c>
      <c r="I25" s="87">
        <v>0</v>
      </c>
      <c r="J25" s="87">
        <v>4046707.75</v>
      </c>
      <c r="K25" s="87" t="s">
        <v>36</v>
      </c>
      <c r="L25" s="87" t="s">
        <v>36</v>
      </c>
      <c r="M25" s="87" t="s">
        <v>36</v>
      </c>
      <c r="N25" s="123" t="s">
        <v>36</v>
      </c>
      <c r="O25" s="123" t="s">
        <v>36</v>
      </c>
      <c r="P25" s="194" t="s">
        <v>36</v>
      </c>
      <c r="Q25" s="55"/>
      <c r="R25" s="6"/>
      <c r="S25" s="186"/>
      <c r="T25" s="243"/>
      <c r="U25" s="186"/>
      <c r="V25" s="186"/>
    </row>
    <row r="26" spans="1:22" s="111" customFormat="1" ht="28.95" customHeight="1">
      <c r="A26" s="115" t="str">
        <f>+'Anexo 1'!A26</f>
        <v>4864/OC-CR</v>
      </c>
      <c r="B26" s="86" t="s">
        <v>61</v>
      </c>
      <c r="C26" s="74" t="str">
        <f>'Anexo 1'!C26</f>
        <v>MOPT</v>
      </c>
      <c r="D26" s="123">
        <f>+'Anexo 1'!E26</f>
        <v>125000000</v>
      </c>
      <c r="E26" s="123">
        <f>'Anexo 2'!H26</f>
        <v>43500000</v>
      </c>
      <c r="F26" s="87">
        <v>57000000</v>
      </c>
      <c r="G26" s="87">
        <f>'Anexo 2'!G26</f>
        <v>13500000</v>
      </c>
      <c r="H26" s="2">
        <f t="shared" ref="H26:H27" si="4">G26/F26</f>
        <v>0.23684210526315788</v>
      </c>
      <c r="I26" s="87">
        <v>15000000</v>
      </c>
      <c r="J26" s="87">
        <v>0</v>
      </c>
      <c r="K26" s="87">
        <v>7000000</v>
      </c>
      <c r="L26" s="87">
        <v>21499999.999999993</v>
      </c>
      <c r="M26" s="87" t="s">
        <v>36</v>
      </c>
      <c r="N26" s="87" t="s">
        <v>36</v>
      </c>
      <c r="O26" s="87" t="s">
        <v>36</v>
      </c>
      <c r="P26" s="194" t="s">
        <v>36</v>
      </c>
      <c r="Q26" s="55"/>
      <c r="S26" s="186"/>
      <c r="T26" s="243"/>
      <c r="U26" s="186"/>
      <c r="V26" s="186"/>
    </row>
    <row r="27" spans="1:22" s="111" customFormat="1" ht="14.4" customHeight="1">
      <c r="A27" s="115" t="str">
        <f>+'Anexo 1'!A27</f>
        <v>4871/OC-CR</v>
      </c>
      <c r="B27" s="86" t="s">
        <v>138</v>
      </c>
      <c r="C27" s="74" t="str">
        <f>'Anexo 1'!C27</f>
        <v>MJP</v>
      </c>
      <c r="D27" s="123">
        <f>+'Anexo 1'!E27</f>
        <v>100000000</v>
      </c>
      <c r="E27" s="123">
        <f>'Anexo 2'!H27</f>
        <v>35076383.240000002</v>
      </c>
      <c r="F27" s="87">
        <v>12000000</v>
      </c>
      <c r="G27" s="87">
        <f>'Anexo 2'!G27</f>
        <v>20000000</v>
      </c>
      <c r="H27" s="2">
        <f t="shared" si="4"/>
        <v>1.6666666666666667</v>
      </c>
      <c r="I27" s="247">
        <v>10000000</v>
      </c>
      <c r="J27" s="247">
        <v>20000000</v>
      </c>
      <c r="K27" s="247">
        <v>0</v>
      </c>
      <c r="L27" s="247">
        <v>5076383.24</v>
      </c>
      <c r="M27" s="247" t="s">
        <v>36</v>
      </c>
      <c r="N27" s="247" t="s">
        <v>36</v>
      </c>
      <c r="O27" s="87" t="s">
        <v>36</v>
      </c>
      <c r="P27" s="248" t="s">
        <v>36</v>
      </c>
      <c r="Q27" s="55"/>
      <c r="R27" s="6"/>
      <c r="S27" s="186"/>
      <c r="T27" s="243"/>
      <c r="U27" s="186"/>
      <c r="V27" s="186"/>
    </row>
    <row r="28" spans="1:22" s="111" customFormat="1" ht="28.95" customHeight="1">
      <c r="A28" s="119" t="s">
        <v>65</v>
      </c>
      <c r="B28" s="120" t="s">
        <v>66</v>
      </c>
      <c r="C28" s="74" t="str">
        <f>'Anexo 1'!C28</f>
        <v xml:space="preserve">MOPT </v>
      </c>
      <c r="D28" s="123">
        <f>+'Anexo 1'!E28</f>
        <v>225000000</v>
      </c>
      <c r="E28" s="123">
        <f>'Anexo 2'!H28</f>
        <v>216652124.69</v>
      </c>
      <c r="F28" s="87">
        <v>0</v>
      </c>
      <c r="G28" s="87">
        <f>'Anexo 2'!G28</f>
        <v>0</v>
      </c>
      <c r="H28" s="2" t="s">
        <v>36</v>
      </c>
      <c r="I28" s="87">
        <v>1680475</v>
      </c>
      <c r="J28" s="87">
        <v>0</v>
      </c>
      <c r="K28" s="87">
        <v>0</v>
      </c>
      <c r="L28" s="87">
        <v>0</v>
      </c>
      <c r="M28" s="87">
        <v>165273016.09999999</v>
      </c>
      <c r="N28" s="87">
        <v>48647875.865999997</v>
      </c>
      <c r="O28" s="87">
        <v>1050757.7240000099</v>
      </c>
      <c r="P28" s="245" t="s">
        <v>36</v>
      </c>
      <c r="Q28" s="55"/>
      <c r="R28" s="6"/>
      <c r="S28" s="186"/>
      <c r="T28" s="243"/>
      <c r="U28" s="186"/>
      <c r="V28" s="186"/>
    </row>
    <row r="29" spans="1:22" s="111" customFormat="1" ht="14.4" customHeight="1">
      <c r="A29" s="85"/>
      <c r="B29" s="106"/>
      <c r="C29" s="74"/>
      <c r="D29" s="201">
        <f>SUM(D22:D28)</f>
        <v>1144036000</v>
      </c>
      <c r="E29" s="201">
        <f t="shared" ref="E29:G29" si="5">SUM(E22:E28)</f>
        <v>401275215.68000001</v>
      </c>
      <c r="F29" s="201">
        <f t="shared" si="5"/>
        <v>82650581.400000006</v>
      </c>
      <c r="G29" s="201">
        <f t="shared" si="5"/>
        <v>47150581.399999999</v>
      </c>
      <c r="H29" s="2"/>
      <c r="I29" s="201">
        <f>SUM(I22:I28)</f>
        <v>26680475</v>
      </c>
      <c r="J29" s="201">
        <f t="shared" ref="J29:O29" si="6">SUM(J22:J28)</f>
        <v>44046707.75</v>
      </c>
      <c r="K29" s="201">
        <f t="shared" si="6"/>
        <v>34000000</v>
      </c>
      <c r="L29" s="201">
        <f t="shared" si="6"/>
        <v>81576383.239999995</v>
      </c>
      <c r="M29" s="201">
        <f t="shared" si="6"/>
        <v>165273016.09999999</v>
      </c>
      <c r="N29" s="201">
        <f t="shared" si="6"/>
        <v>48647875.865999997</v>
      </c>
      <c r="O29" s="201">
        <f t="shared" si="6"/>
        <v>1050757.7240000099</v>
      </c>
      <c r="P29" s="249">
        <f t="shared" ref="P29" si="7">SUM(P22:P28)</f>
        <v>0</v>
      </c>
      <c r="Q29" s="55"/>
      <c r="R29" s="6"/>
      <c r="S29" s="186"/>
      <c r="T29" s="243"/>
      <c r="U29" s="186"/>
      <c r="V29" s="186"/>
    </row>
    <row r="30" spans="1:22" ht="14.4" customHeight="1">
      <c r="A30" s="130"/>
      <c r="B30" s="86"/>
      <c r="C30" s="74"/>
      <c r="D30" s="123"/>
      <c r="E30" s="123"/>
      <c r="F30" s="2"/>
      <c r="G30" s="2"/>
      <c r="H30" s="2"/>
      <c r="I30" s="87"/>
      <c r="J30" s="87"/>
      <c r="K30" s="87"/>
      <c r="L30" s="87"/>
      <c r="M30" s="87"/>
      <c r="N30" s="87"/>
      <c r="O30" s="87"/>
      <c r="P30" s="250"/>
      <c r="Q30" s="55"/>
      <c r="R30" s="6"/>
      <c r="S30" s="186"/>
      <c r="T30" s="243"/>
      <c r="U30" s="186"/>
      <c r="V30" s="186"/>
    </row>
    <row r="31" spans="1:22" ht="14.4" customHeight="1">
      <c r="A31" s="113" t="s">
        <v>68</v>
      </c>
      <c r="B31" s="86"/>
      <c r="C31" s="74"/>
      <c r="D31" s="123"/>
      <c r="E31" s="123"/>
      <c r="F31" s="2"/>
      <c r="G31" s="2"/>
      <c r="H31" s="2"/>
      <c r="I31" s="87"/>
      <c r="J31" s="87"/>
      <c r="K31" s="87"/>
      <c r="L31" s="87"/>
      <c r="M31" s="87"/>
      <c r="N31" s="87"/>
      <c r="O31" s="87"/>
      <c r="P31" s="251"/>
      <c r="Q31" s="55"/>
      <c r="R31" s="6"/>
      <c r="S31" s="186"/>
      <c r="T31" s="243"/>
      <c r="U31" s="186"/>
      <c r="V31" s="186"/>
    </row>
    <row r="32" spans="1:22" s="111" customFormat="1" ht="14.4" customHeight="1">
      <c r="A32" s="115" t="str">
        <f>+'Anexo 1'!A32</f>
        <v>9075-CR</v>
      </c>
      <c r="B32" s="138" t="s">
        <v>113</v>
      </c>
      <c r="C32" s="74" t="str">
        <f>'Anexo 1'!C32</f>
        <v>MH</v>
      </c>
      <c r="D32" s="123">
        <f>+'Anexo 1'!E32</f>
        <v>141640000</v>
      </c>
      <c r="E32" s="123">
        <f>'Anexo 2'!H32</f>
        <v>117354746.06</v>
      </c>
      <c r="F32" s="87">
        <v>17185485.199999999</v>
      </c>
      <c r="G32" s="87">
        <f>'Anexo 2'!F32</f>
        <v>2943496.18</v>
      </c>
      <c r="H32" s="2">
        <f t="shared" ref="H32" si="8">G32/F32</f>
        <v>0.17127803758488008</v>
      </c>
      <c r="I32" s="197">
        <v>3847331</v>
      </c>
      <c r="J32" s="197">
        <v>13239800</v>
      </c>
      <c r="K32" s="197">
        <v>9885618</v>
      </c>
      <c r="L32" s="197">
        <v>11293684</v>
      </c>
      <c r="M32" s="197">
        <v>79088313.060000002</v>
      </c>
      <c r="N32" s="197" t="s">
        <v>36</v>
      </c>
      <c r="O32" s="87" t="s">
        <v>36</v>
      </c>
      <c r="P32" s="251" t="s">
        <v>36</v>
      </c>
      <c r="Q32" s="55"/>
      <c r="R32" s="6"/>
      <c r="S32" s="186"/>
      <c r="T32" s="243"/>
      <c r="U32" s="186"/>
      <c r="V32" s="186"/>
    </row>
    <row r="33" spans="1:22" ht="43.95" customHeight="1">
      <c r="A33" s="132" t="s">
        <v>73</v>
      </c>
      <c r="B33" s="133" t="s">
        <v>139</v>
      </c>
      <c r="C33" s="74" t="str">
        <f>'Anexo 1'!C33</f>
        <v>CNE</v>
      </c>
      <c r="D33" s="123">
        <f>+'Anexo 1'!E33</f>
        <v>160000000</v>
      </c>
      <c r="E33" s="123">
        <f>'Anexo 2'!H33</f>
        <v>160000000</v>
      </c>
      <c r="F33" s="87">
        <v>60000000</v>
      </c>
      <c r="G33" s="87" t="str">
        <f>'Anexo 2'!F33</f>
        <v>N/A</v>
      </c>
      <c r="H33" s="2" t="s">
        <v>36</v>
      </c>
      <c r="I33" s="87">
        <v>0</v>
      </c>
      <c r="J33" s="87">
        <v>0</v>
      </c>
      <c r="K33" s="87">
        <v>15000000</v>
      </c>
      <c r="L33" s="87">
        <v>25000000</v>
      </c>
      <c r="M33" s="87">
        <v>80000000</v>
      </c>
      <c r="N33" s="87">
        <v>40000000</v>
      </c>
      <c r="O33" s="87" t="s">
        <v>36</v>
      </c>
      <c r="P33" s="248" t="s">
        <v>36</v>
      </c>
      <c r="Q33" s="55"/>
      <c r="R33" s="6"/>
      <c r="S33" s="186"/>
      <c r="T33" s="243"/>
      <c r="U33" s="186"/>
      <c r="V33" s="186"/>
    </row>
    <row r="34" spans="1:22" ht="14.4" customHeight="1">
      <c r="A34" s="85"/>
      <c r="B34" s="138"/>
      <c r="C34" s="74"/>
      <c r="D34" s="201">
        <f>SUM(D32:D33)</f>
        <v>301640000</v>
      </c>
      <c r="E34" s="201">
        <f t="shared" ref="E34:G34" si="9">SUM(E32:E33)</f>
        <v>277354746.06</v>
      </c>
      <c r="F34" s="201">
        <f t="shared" si="9"/>
        <v>77185485.200000003</v>
      </c>
      <c r="G34" s="201">
        <f t="shared" si="9"/>
        <v>2943496.18</v>
      </c>
      <c r="H34" s="109"/>
      <c r="I34" s="109">
        <f t="shared" ref="I34:P34" si="10">SUM(I32:I33)</f>
        <v>3847331</v>
      </c>
      <c r="J34" s="109">
        <f t="shared" si="10"/>
        <v>13239800</v>
      </c>
      <c r="K34" s="109">
        <f t="shared" si="10"/>
        <v>24885618</v>
      </c>
      <c r="L34" s="109">
        <f t="shared" si="10"/>
        <v>36293684</v>
      </c>
      <c r="M34" s="109">
        <f t="shared" si="10"/>
        <v>159088313.06</v>
      </c>
      <c r="N34" s="109">
        <f t="shared" si="10"/>
        <v>40000000</v>
      </c>
      <c r="O34" s="109">
        <f t="shared" si="10"/>
        <v>0</v>
      </c>
      <c r="P34" s="252">
        <f t="shared" si="10"/>
        <v>0</v>
      </c>
      <c r="Q34" s="55"/>
      <c r="R34" s="6"/>
      <c r="S34" s="186"/>
      <c r="T34" s="243"/>
      <c r="U34" s="186"/>
      <c r="V34" s="186"/>
    </row>
    <row r="35" spans="1:22" ht="14.4" customHeight="1">
      <c r="A35" s="130"/>
      <c r="B35" s="86"/>
      <c r="C35" s="74"/>
      <c r="D35" s="123"/>
      <c r="E35" s="123"/>
      <c r="F35" s="87"/>
      <c r="G35" s="87"/>
      <c r="H35" s="87"/>
      <c r="I35" s="87"/>
      <c r="J35" s="87"/>
      <c r="K35" s="87"/>
      <c r="L35" s="87"/>
      <c r="M35" s="87"/>
      <c r="N35" s="87"/>
      <c r="O35" s="87"/>
      <c r="P35" s="252"/>
      <c r="Q35" s="55"/>
      <c r="R35" s="6"/>
      <c r="S35" s="186"/>
      <c r="T35" s="243"/>
      <c r="U35" s="186"/>
      <c r="V35" s="186"/>
    </row>
    <row r="36" spans="1:22" ht="14.4" customHeight="1">
      <c r="A36" s="113" t="s">
        <v>78</v>
      </c>
      <c r="B36" s="138"/>
      <c r="C36" s="74"/>
      <c r="D36" s="123"/>
      <c r="E36" s="123"/>
      <c r="F36" s="123"/>
      <c r="G36" s="123"/>
      <c r="H36" s="123"/>
      <c r="I36" s="123"/>
      <c r="J36" s="123"/>
      <c r="K36" s="123"/>
      <c r="L36" s="123"/>
      <c r="M36" s="123"/>
      <c r="N36" s="123"/>
      <c r="O36" s="123"/>
      <c r="P36" s="253"/>
      <c r="Q36" s="55"/>
      <c r="R36" s="6"/>
      <c r="S36" s="186"/>
      <c r="T36" s="243"/>
      <c r="U36" s="186"/>
      <c r="V36" s="186"/>
    </row>
    <row r="37" spans="1:22" ht="14.4" customHeight="1">
      <c r="A37" s="85" t="s">
        <v>79</v>
      </c>
      <c r="B37" s="131" t="s">
        <v>140</v>
      </c>
      <c r="C37" s="74" t="str">
        <f>'Anexo 1'!C37</f>
        <v>ICE</v>
      </c>
      <c r="D37" s="123">
        <f>+'Anexo 1'!E37</f>
        <v>165727220.55729133</v>
      </c>
      <c r="E37" s="123">
        <f>'Anexo 2'!H37</f>
        <v>123156335.01243384</v>
      </c>
      <c r="F37" s="87">
        <v>2778928.21</v>
      </c>
      <c r="G37" s="87">
        <f>'Anexo 2'!G37</f>
        <v>2565556.4369062041</v>
      </c>
      <c r="H37" s="2">
        <f t="shared" ref="H37" si="11">G37/F37</f>
        <v>0.92321796139750012</v>
      </c>
      <c r="I37" s="123">
        <f>3861552/'Anexo 5'!P70</f>
        <v>24622.533953962888</v>
      </c>
      <c r="J37" s="123">
        <f>29541701/156.83</f>
        <v>188367.66562519924</v>
      </c>
      <c r="K37" s="123">
        <f>2067984/156.83</f>
        <v>13186.150608939615</v>
      </c>
      <c r="L37" s="123">
        <f>2090110131.3348/156.83</f>
        <v>13327234.147387616</v>
      </c>
      <c r="M37" s="123">
        <f>1678687184.24162/156.83</f>
        <v>10703865.231407383</v>
      </c>
      <c r="N37" s="87">
        <f>13963574507.4936/156.83</f>
        <v>89036373.828308359</v>
      </c>
      <c r="O37" s="87">
        <f>1256476173.93019/156.83</f>
        <v>8011708.0528609958</v>
      </c>
      <c r="P37" s="194">
        <f>290288785.99979/'Anexo 5'!P70</f>
        <v>1850977.4022813875</v>
      </c>
      <c r="Q37" s="55"/>
      <c r="R37" s="6"/>
      <c r="S37" s="186"/>
      <c r="T37" s="243"/>
      <c r="U37" s="186"/>
      <c r="V37" s="186"/>
    </row>
    <row r="38" spans="1:22" ht="14.4" customHeight="1">
      <c r="A38" s="85"/>
      <c r="B38" s="138"/>
      <c r="C38" s="74"/>
      <c r="D38" s="201">
        <f>SUM(D37:D37)</f>
        <v>165727220.55729133</v>
      </c>
      <c r="E38" s="201">
        <f t="shared" ref="E38:G38" si="12">SUM(E37:E37)</f>
        <v>123156335.01243384</v>
      </c>
      <c r="F38" s="201">
        <f t="shared" si="12"/>
        <v>2778928.21</v>
      </c>
      <c r="G38" s="201">
        <f t="shared" si="12"/>
        <v>2565556.4369062041</v>
      </c>
      <c r="H38" s="201"/>
      <c r="I38" s="201">
        <f t="shared" ref="I38:P38" si="13">SUM(I37:I37)</f>
        <v>24622.533953962888</v>
      </c>
      <c r="J38" s="201">
        <f t="shared" si="13"/>
        <v>188367.66562519924</v>
      </c>
      <c r="K38" s="201">
        <f t="shared" si="13"/>
        <v>13186.150608939615</v>
      </c>
      <c r="L38" s="201">
        <f t="shared" si="13"/>
        <v>13327234.147387616</v>
      </c>
      <c r="M38" s="201">
        <f t="shared" si="13"/>
        <v>10703865.231407383</v>
      </c>
      <c r="N38" s="201">
        <f t="shared" si="13"/>
        <v>89036373.828308359</v>
      </c>
      <c r="O38" s="201">
        <f t="shared" si="13"/>
        <v>8011708.0528609958</v>
      </c>
      <c r="P38" s="252">
        <f t="shared" si="13"/>
        <v>1850977.4022813875</v>
      </c>
      <c r="Q38" s="55"/>
      <c r="R38" s="6"/>
      <c r="S38" s="186"/>
      <c r="T38" s="243"/>
      <c r="U38" s="186"/>
      <c r="V38" s="186"/>
    </row>
    <row r="39" spans="1:22" ht="14.4" customHeight="1">
      <c r="A39" s="85"/>
      <c r="B39" s="139"/>
      <c r="C39" s="74"/>
      <c r="D39" s="201"/>
      <c r="E39" s="201"/>
      <c r="F39" s="201"/>
      <c r="G39" s="201"/>
      <c r="H39" s="201"/>
      <c r="I39" s="201"/>
      <c r="J39" s="201"/>
      <c r="K39" s="201"/>
      <c r="L39" s="201"/>
      <c r="M39" s="201"/>
      <c r="N39" s="201"/>
      <c r="O39" s="201"/>
      <c r="P39" s="205"/>
      <c r="Q39" s="55"/>
      <c r="R39" s="6"/>
      <c r="S39" s="186"/>
      <c r="T39" s="243"/>
      <c r="U39" s="186"/>
      <c r="V39" s="186"/>
    </row>
    <row r="40" spans="1:22" ht="14.4" customHeight="1">
      <c r="A40" s="85"/>
      <c r="B40" s="206"/>
      <c r="C40" s="74"/>
      <c r="D40" s="123"/>
      <c r="E40" s="123"/>
      <c r="F40" s="123"/>
      <c r="G40" s="123"/>
      <c r="H40" s="123"/>
      <c r="I40" s="123"/>
      <c r="J40" s="123"/>
      <c r="K40" s="123"/>
      <c r="L40" s="123"/>
      <c r="M40" s="123"/>
      <c r="N40" s="123"/>
      <c r="O40" s="123"/>
      <c r="P40" s="205"/>
      <c r="Q40" s="55"/>
      <c r="R40" s="6"/>
      <c r="S40" s="186"/>
      <c r="T40" s="243"/>
      <c r="U40" s="186"/>
      <c r="V40" s="186"/>
    </row>
    <row r="41" spans="1:22" ht="14.4" customHeight="1">
      <c r="A41" s="85" t="s">
        <v>83</v>
      </c>
      <c r="B41" s="206"/>
      <c r="C41" s="202"/>
      <c r="D41" s="201">
        <f>D19+D29+D34+D38</f>
        <v>3187174420.8472915</v>
      </c>
      <c r="E41" s="201">
        <f t="shared" ref="E41:G41" si="14">E19+E29+E34+E38</f>
        <v>1892230172.1724339</v>
      </c>
      <c r="F41" s="201">
        <f t="shared" si="14"/>
        <v>294120171.28706121</v>
      </c>
      <c r="G41" s="201">
        <f t="shared" si="14"/>
        <v>109880348.51690622</v>
      </c>
      <c r="H41" s="7"/>
      <c r="I41" s="201">
        <f>I19+I29+I34+I38</f>
        <v>40273321.533953965</v>
      </c>
      <c r="J41" s="201">
        <f t="shared" ref="J41:O41" si="15">J19+J29+J34+J38</f>
        <v>140721122.95018646</v>
      </c>
      <c r="K41" s="201">
        <f t="shared" si="15"/>
        <v>210817117.74060893</v>
      </c>
      <c r="L41" s="201">
        <f t="shared" si="15"/>
        <v>297513614.06738764</v>
      </c>
      <c r="M41" s="201">
        <f t="shared" si="15"/>
        <v>741582361.68684602</v>
      </c>
      <c r="N41" s="201">
        <f t="shared" si="15"/>
        <v>313690179.73996735</v>
      </c>
      <c r="O41" s="201">
        <f t="shared" si="15"/>
        <v>131760887.92120202</v>
      </c>
      <c r="P41" s="205">
        <f t="shared" ref="P41" si="16">P19+P29+P34+P38</f>
        <v>15871566.532281388</v>
      </c>
      <c r="Q41" s="55"/>
      <c r="R41" s="6"/>
      <c r="S41" s="186"/>
      <c r="T41" s="243"/>
      <c r="U41" s="186"/>
      <c r="V41" s="186"/>
    </row>
    <row r="42" spans="1:22" ht="14.4" customHeight="1" thickBot="1">
      <c r="A42" s="142"/>
      <c r="B42" s="143"/>
      <c r="C42" s="143"/>
      <c r="D42" s="210"/>
      <c r="E42" s="254"/>
      <c r="F42" s="254"/>
      <c r="G42" s="254"/>
      <c r="H42" s="254"/>
      <c r="I42" s="254"/>
      <c r="J42" s="254"/>
      <c r="K42" s="254"/>
      <c r="L42" s="254"/>
      <c r="M42" s="254"/>
      <c r="N42" s="210"/>
      <c r="O42" s="210"/>
      <c r="P42" s="255"/>
      <c r="Q42" s="55"/>
      <c r="R42" s="6"/>
      <c r="S42" s="186"/>
      <c r="T42" s="243"/>
    </row>
    <row r="43" spans="1:22" s="68" customFormat="1" ht="14.4" customHeight="1">
      <c r="A43" s="85"/>
      <c r="B43" s="147"/>
      <c r="D43" s="202"/>
      <c r="E43" s="202"/>
      <c r="F43" s="202"/>
      <c r="G43" s="202"/>
      <c r="H43" s="202"/>
      <c r="I43" s="87"/>
      <c r="J43" s="87"/>
      <c r="K43" s="87"/>
      <c r="L43" s="87"/>
      <c r="M43" s="87"/>
      <c r="N43" s="87"/>
      <c r="O43" s="87"/>
      <c r="P43" s="87"/>
      <c r="Q43" s="53"/>
      <c r="R43" s="29"/>
    </row>
    <row r="44" spans="1:22" s="68" customFormat="1" ht="14.4" customHeight="1">
      <c r="A44" s="111" t="s">
        <v>84</v>
      </c>
      <c r="B44" s="108"/>
      <c r="C44" s="108"/>
      <c r="D44" s="195"/>
      <c r="E44" s="40"/>
      <c r="F44" s="109"/>
      <c r="G44" s="41"/>
      <c r="H44" s="41"/>
      <c r="O44" s="74"/>
      <c r="P44" s="74"/>
      <c r="Q44" s="256"/>
    </row>
    <row r="45" spans="1:22" s="68" customFormat="1" ht="14.4" customHeight="1">
      <c r="A45" s="148"/>
      <c r="E45" s="195"/>
      <c r="F45" s="195"/>
      <c r="G45" s="195"/>
      <c r="I45" s="195"/>
      <c r="J45" s="195"/>
      <c r="K45" s="195"/>
      <c r="L45" s="195"/>
      <c r="M45" s="195"/>
      <c r="N45" s="195"/>
      <c r="O45" s="74"/>
      <c r="P45" s="74"/>
      <c r="Q45" s="256"/>
    </row>
    <row r="46" spans="1:22" s="68" customFormat="1" ht="14.4" customHeight="1">
      <c r="A46" s="151" t="s">
        <v>85</v>
      </c>
      <c r="B46" s="178"/>
      <c r="E46" s="257"/>
      <c r="G46" s="221"/>
      <c r="I46" s="195"/>
      <c r="J46" s="195"/>
      <c r="K46" s="195"/>
      <c r="L46" s="195"/>
      <c r="M46" s="195"/>
      <c r="O46" s="74"/>
      <c r="P46" s="74"/>
      <c r="Q46" s="256"/>
    </row>
    <row r="47" spans="1:22" s="68" customFormat="1" ht="19.95" customHeight="1">
      <c r="A47" s="155" t="s">
        <v>141</v>
      </c>
      <c r="B47" s="108"/>
      <c r="O47" s="74"/>
      <c r="P47" s="74"/>
      <c r="Q47" s="256"/>
    </row>
    <row r="48" spans="1:22" s="68" customFormat="1" ht="19.95" customHeight="1">
      <c r="A48" s="221" t="s">
        <v>248</v>
      </c>
      <c r="B48" s="219"/>
      <c r="C48" s="95"/>
      <c r="D48" s="95"/>
      <c r="E48" s="95"/>
      <c r="F48" s="95"/>
      <c r="G48" s="95"/>
      <c r="H48" s="95"/>
      <c r="I48" s="95"/>
      <c r="J48" s="95"/>
      <c r="K48" s="95"/>
      <c r="L48" s="95"/>
      <c r="M48" s="95"/>
      <c r="N48" s="95"/>
      <c r="O48" s="98"/>
      <c r="P48" s="98"/>
      <c r="Q48" s="256"/>
    </row>
    <row r="49" spans="1:17" s="68" customFormat="1" ht="19.95" customHeight="1">
      <c r="A49" s="221" t="s">
        <v>142</v>
      </c>
      <c r="B49" s="219"/>
      <c r="C49" s="95"/>
      <c r="D49" s="95"/>
      <c r="E49" s="95"/>
      <c r="F49" s="95"/>
      <c r="G49" s="95"/>
      <c r="H49" s="95"/>
      <c r="I49" s="95"/>
      <c r="J49" s="95"/>
      <c r="K49" s="95"/>
      <c r="L49" s="95"/>
      <c r="M49" s="95"/>
      <c r="N49" s="95"/>
      <c r="O49" s="98"/>
      <c r="P49" s="98"/>
      <c r="Q49" s="256"/>
    </row>
    <row r="50" spans="1:17" s="95" customFormat="1" ht="19.95" customHeight="1">
      <c r="A50" s="221" t="s">
        <v>143</v>
      </c>
      <c r="B50" s="219"/>
      <c r="O50" s="98"/>
      <c r="P50" s="98"/>
      <c r="Q50" s="258"/>
    </row>
    <row r="51" spans="1:17" s="95" customFormat="1" ht="19.95" customHeight="1">
      <c r="A51" s="221" t="s">
        <v>259</v>
      </c>
      <c r="B51" s="219"/>
      <c r="O51" s="98"/>
      <c r="P51" s="98"/>
      <c r="Q51" s="258"/>
    </row>
    <row r="52" spans="1:17" s="95" customFormat="1" ht="19.95" customHeight="1">
      <c r="A52" s="150" t="s">
        <v>253</v>
      </c>
      <c r="B52" s="219"/>
      <c r="F52" s="68"/>
      <c r="G52" s="68"/>
      <c r="H52" s="68"/>
      <c r="I52" s="68"/>
      <c r="J52" s="68"/>
      <c r="K52" s="68"/>
      <c r="L52" s="68"/>
      <c r="M52" s="68"/>
      <c r="N52" s="68"/>
      <c r="O52" s="74"/>
      <c r="P52" s="98"/>
      <c r="Q52" s="258"/>
    </row>
    <row r="53" spans="1:17" s="95" customFormat="1" ht="14.4" customHeight="1">
      <c r="A53" s="221" t="s">
        <v>144</v>
      </c>
      <c r="B53" s="174"/>
      <c r="C53" s="174"/>
      <c r="D53" s="174"/>
      <c r="E53" s="174"/>
      <c r="F53" s="174"/>
      <c r="G53" s="174"/>
      <c r="H53" s="174"/>
      <c r="I53" s="174"/>
      <c r="J53" s="174"/>
      <c r="K53" s="174"/>
      <c r="L53" s="174"/>
      <c r="M53" s="174"/>
      <c r="N53" s="174"/>
      <c r="O53" s="174"/>
      <c r="P53" s="153"/>
      <c r="Q53" s="258"/>
    </row>
    <row r="54" spans="1:17" s="95" customFormat="1" ht="14.4" customHeight="1">
      <c r="A54" s="221"/>
      <c r="B54" s="219"/>
      <c r="O54" s="98"/>
      <c r="P54" s="98"/>
      <c r="Q54" s="258"/>
    </row>
    <row r="55" spans="1:17" s="95" customFormat="1" ht="22.2" customHeight="1">
      <c r="B55" s="219"/>
      <c r="O55" s="98"/>
      <c r="P55" s="98"/>
      <c r="Q55" s="258"/>
    </row>
    <row r="56" spans="1:17" s="95" customFormat="1" ht="22.2" customHeight="1">
      <c r="A56" s="149" t="s">
        <v>89</v>
      </c>
      <c r="B56" s="150"/>
      <c r="N56" s="259"/>
      <c r="O56" s="98"/>
      <c r="P56" s="98"/>
      <c r="Q56" s="258"/>
    </row>
    <row r="57" spans="1:17" s="95" customFormat="1" ht="14.4" customHeight="1">
      <c r="A57" s="152" t="s">
        <v>90</v>
      </c>
      <c r="B57" s="150"/>
      <c r="O57" s="98"/>
      <c r="P57" s="98"/>
      <c r="Q57" s="258"/>
    </row>
    <row r="58" spans="1:17" s="82" customFormat="1">
      <c r="A58" s="152" t="s">
        <v>91</v>
      </c>
      <c r="B58" s="157"/>
      <c r="C58" s="67"/>
      <c r="D58" s="67"/>
      <c r="E58" s="186"/>
      <c r="F58" s="186"/>
      <c r="G58" s="186"/>
      <c r="H58" s="67"/>
      <c r="I58" s="67"/>
      <c r="J58" s="67"/>
      <c r="K58" s="67"/>
      <c r="L58" s="67"/>
      <c r="M58" s="67"/>
      <c r="N58" s="67"/>
      <c r="O58" s="74"/>
      <c r="P58" s="74"/>
      <c r="Q58" s="260"/>
    </row>
  </sheetData>
  <sheetProtection algorithmName="SHA-512" hashValue="vqW+iKyXctDFXIWfhjCdx6SkuDDpRBVAsk3IdtW3S986QnSJiVM6XLDg2v8IyvLo8bUyneruweUwPNymlCEY1A==" saltValue="EvRtdSSl3emO/rMrleWaZg==" spinCount="100000" sheet="1" objects="1" scenarios="1"/>
  <mergeCells count="13">
    <mergeCell ref="A5:P5"/>
    <mergeCell ref="A4:P4"/>
    <mergeCell ref="E9:E10"/>
    <mergeCell ref="F9:H9"/>
    <mergeCell ref="I9:P9"/>
    <mergeCell ref="A7:P7"/>
    <mergeCell ref="A6:P6"/>
    <mergeCell ref="C22:C23"/>
    <mergeCell ref="A9:A10"/>
    <mergeCell ref="B9:B10"/>
    <mergeCell ref="C9:C10"/>
    <mergeCell ref="D9:D10"/>
    <mergeCell ref="B22:B23"/>
  </mergeCells>
  <printOptions horizontalCentered="1" verticalCentered="1"/>
  <pageMargins left="0.15748031496062992" right="0.15748031496062992" top="0.15748031496062992" bottom="0.39370078740157483" header="0" footer="0.39370078740157483"/>
  <pageSetup scale="29" orientation="landscape" r:id="rId1"/>
  <headerFooter alignWithMargins="0"/>
  <ignoredErrors>
    <ignoredError sqref="L54:O54 A60:D60 B54:E54 A42:E42 A41:C41 B47:E47 I54 I58 L58:O60 L3:O3 I59:J60 L39:O40 L47:O47 A3:E3 A39:G40 G42 L42:O42 A43:D43 N45:O46 B58:D59 B44:D46 P34 D35:D36 E17 L12:O12 E14 A35:B36 F11:H11 A37 D34 A38:D38 C34:C36 C13:D14 A33 C29:D29 P29:P31 C30:C31 B32:D32 B22:D22 C19:D19 P19:P21 C20:C21 A18:E18 A16:D17 A28:E28 C27:D27 C15:D15 F20:G21 P11:P12 C23:D23 C24:D26 G13 F30:G31 F12:J12 I42:J42 I47:J47 I34 I3:J3 C33:E33 C37:D37 K20:K21 G15:G17 G14 G18 G28 G22:G27 G32 G33 I39:J40 K39:K40 P38 I29 K30:K31 I19 K35:K36 G37 E37 I35:J36 F35:G36 E35:E36 L35:P36 F37 I37:P37 H41:I41 H38 J19:O19 J29:O29 J34:O34 I38 P41" unlockedFormula="1"/>
    <ignoredError sqref="A4 D10 A9 A10:C10 D9 A6 A27 D30:E31 E32 E15:E16 E13 A13:B14 E22:E27 L20:O21 L30:O31 L11:O11 D20:E21 A22:A23 A24:B26 A19:B21 A11:E12 A29:B31 A32 A15 A34:B34 I11:J11 I30:J31 I20:J21 A7" numberStoredAsText="1" unlockedFormula="1"/>
    <ignoredError sqref="M10:O10" numberStoredAsText="1"/>
    <ignoredError sqref="H15 H16 H17 H18 H33 H14 H34 H29:H31 H32 H13 H20:H21 H26:H27 H35:H36" evalError="1"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0"/>
  <dimension ref="A1:M86"/>
  <sheetViews>
    <sheetView showGridLines="0" zoomScale="80" zoomScaleNormal="80" zoomScaleSheetLayoutView="55" workbookViewId="0">
      <selection activeCell="A4" sqref="A4:K4"/>
    </sheetView>
  </sheetViews>
  <sheetFormatPr baseColWidth="10" defaultColWidth="11" defaultRowHeight="14.4"/>
  <cols>
    <col min="1" max="1" width="33.21875" style="261" customWidth="1"/>
    <col min="2" max="2" width="78.88671875" style="261" customWidth="1"/>
    <col min="3" max="3" width="25.77734375" style="262" customWidth="1"/>
    <col min="4" max="4" width="29.33203125" style="263" customWidth="1"/>
    <col min="5" max="5" width="24.21875" style="263" bestFit="1" customWidth="1"/>
    <col min="6" max="6" width="31.44140625" style="264" customWidth="1"/>
    <col min="7" max="7" width="29" style="263" customWidth="1"/>
    <col min="8" max="8" width="26.77734375" style="263" customWidth="1"/>
    <col min="9" max="9" width="26" style="263" customWidth="1"/>
    <col min="10" max="10" width="27.21875" style="263" customWidth="1"/>
    <col min="11" max="11" width="24.21875" style="263" customWidth="1"/>
    <col min="12" max="12" width="27.44140625" style="263" bestFit="1" customWidth="1"/>
    <col min="13" max="16384" width="11" style="263"/>
  </cols>
  <sheetData>
    <row r="1" spans="1:12" ht="23.4" customHeight="1"/>
    <row r="2" spans="1:12" ht="23.4" customHeight="1"/>
    <row r="3" spans="1:12" ht="23.4" customHeight="1"/>
    <row r="4" spans="1:12" ht="23.4" customHeight="1">
      <c r="A4" s="473" t="s">
        <v>254</v>
      </c>
      <c r="B4" s="473"/>
      <c r="C4" s="473"/>
      <c r="D4" s="473"/>
      <c r="E4" s="473"/>
      <c r="F4" s="473"/>
      <c r="G4" s="473"/>
      <c r="H4" s="473"/>
      <c r="I4" s="473"/>
      <c r="J4" s="473"/>
      <c r="K4" s="473"/>
      <c r="L4" s="67"/>
    </row>
    <row r="5" spans="1:12" ht="18.600000000000001" customHeight="1">
      <c r="A5" s="472" t="s">
        <v>10</v>
      </c>
      <c r="B5" s="472"/>
      <c r="C5" s="472"/>
      <c r="D5" s="472"/>
      <c r="E5" s="472"/>
      <c r="F5" s="472"/>
      <c r="G5" s="472"/>
      <c r="H5" s="472"/>
      <c r="I5" s="472"/>
      <c r="J5" s="472"/>
      <c r="K5" s="472"/>
      <c r="L5" s="67"/>
    </row>
    <row r="6" spans="1:12" ht="18.600000000000001" customHeight="1">
      <c r="A6" s="471" t="s">
        <v>17</v>
      </c>
      <c r="B6" s="471"/>
      <c r="C6" s="471"/>
      <c r="D6" s="471"/>
      <c r="E6" s="471"/>
      <c r="F6" s="471"/>
      <c r="G6" s="471"/>
      <c r="H6" s="471"/>
      <c r="I6" s="471"/>
      <c r="J6" s="471"/>
      <c r="K6" s="471"/>
    </row>
    <row r="7" spans="1:12" ht="18.600000000000001" customHeight="1">
      <c r="A7" s="470">
        <f>+'Anexo 1'!A7:J7</f>
        <v>46022</v>
      </c>
      <c r="B7" s="470"/>
      <c r="C7" s="470"/>
      <c r="D7" s="470"/>
      <c r="E7" s="470"/>
      <c r="F7" s="470"/>
      <c r="G7" s="470"/>
      <c r="H7" s="470"/>
      <c r="I7" s="470"/>
      <c r="J7" s="470"/>
      <c r="K7" s="470"/>
    </row>
    <row r="8" spans="1:12" ht="13.95" customHeight="1" thickBot="1">
      <c r="A8" s="265"/>
      <c r="B8" s="265"/>
      <c r="C8" s="265"/>
      <c r="D8" s="265"/>
      <c r="E8" s="266"/>
      <c r="F8" s="266"/>
      <c r="G8" s="266"/>
      <c r="H8" s="266"/>
      <c r="I8" s="266"/>
      <c r="J8" s="266"/>
      <c r="K8" s="266"/>
    </row>
    <row r="9" spans="1:12" s="267" customFormat="1" ht="21.6" customHeight="1" thickBot="1">
      <c r="A9" s="454" t="s">
        <v>18</v>
      </c>
      <c r="B9" s="454" t="s">
        <v>19</v>
      </c>
      <c r="C9" s="454" t="s">
        <v>20</v>
      </c>
      <c r="D9" s="454" t="s">
        <v>145</v>
      </c>
      <c r="E9" s="466" t="s">
        <v>146</v>
      </c>
      <c r="F9" s="467"/>
      <c r="G9" s="467"/>
      <c r="H9" s="467"/>
      <c r="I9" s="466" t="s">
        <v>147</v>
      </c>
      <c r="J9" s="467"/>
      <c r="K9" s="468"/>
    </row>
    <row r="10" spans="1:12" s="267" customFormat="1" ht="60" customHeight="1">
      <c r="A10" s="464"/>
      <c r="B10" s="464"/>
      <c r="C10" s="464"/>
      <c r="D10" s="464"/>
      <c r="E10" s="189" t="s">
        <v>148</v>
      </c>
      <c r="F10" s="189" t="s">
        <v>149</v>
      </c>
      <c r="G10" s="189" t="s">
        <v>150</v>
      </c>
      <c r="H10" s="189" t="s">
        <v>151</v>
      </c>
      <c r="I10" s="189" t="s">
        <v>152</v>
      </c>
      <c r="J10" s="189" t="s">
        <v>153</v>
      </c>
      <c r="K10" s="189" t="s">
        <v>154</v>
      </c>
    </row>
    <row r="11" spans="1:12" s="67" customFormat="1" ht="14.4" customHeight="1">
      <c r="A11" s="75"/>
      <c r="B11" s="76"/>
      <c r="C11" s="268"/>
      <c r="D11" s="77"/>
      <c r="E11" s="77"/>
      <c r="F11" s="269"/>
      <c r="G11" s="76"/>
      <c r="H11" s="76"/>
      <c r="I11" s="76"/>
      <c r="J11" s="76"/>
      <c r="K11" s="270"/>
    </row>
    <row r="12" spans="1:12" s="67" customFormat="1" ht="14.4" customHeight="1">
      <c r="A12" s="271" t="s">
        <v>32</v>
      </c>
      <c r="B12" s="81"/>
      <c r="C12" s="74"/>
      <c r="F12" s="272"/>
      <c r="G12" s="273"/>
      <c r="H12" s="273"/>
      <c r="I12" s="273"/>
      <c r="J12" s="273"/>
      <c r="K12" s="274"/>
    </row>
    <row r="13" spans="1:12" s="67" customFormat="1" ht="28.95" customHeight="1">
      <c r="A13" s="85">
        <v>2129</v>
      </c>
      <c r="B13" s="86" t="s">
        <v>33</v>
      </c>
      <c r="C13" s="74" t="str">
        <f>'Anexo 1'!C13</f>
        <v>AyA</v>
      </c>
      <c r="D13" s="123">
        <f>+'Anexo 1'!E13</f>
        <v>130000000</v>
      </c>
      <c r="E13" s="87">
        <v>30196728</v>
      </c>
      <c r="F13" s="87">
        <v>48737692</v>
      </c>
      <c r="G13" s="123">
        <v>19124497.234711677</v>
      </c>
      <c r="H13" s="123">
        <f t="shared" ref="H13:H17" si="0">F13-G13</f>
        <v>29613194.765288323</v>
      </c>
      <c r="I13" s="123">
        <f>1700000*'Anexo 5'!P69</f>
        <v>1995969.9999999998</v>
      </c>
      <c r="J13" s="123">
        <f>1700000*'Anexo 5'!P69</f>
        <v>1995969.9999999998</v>
      </c>
      <c r="K13" s="194">
        <f>I13-J13</f>
        <v>0</v>
      </c>
      <c r="L13" s="275"/>
    </row>
    <row r="14" spans="1:12" s="67" customFormat="1" ht="42.6" customHeight="1">
      <c r="A14" s="85">
        <v>2164</v>
      </c>
      <c r="B14" s="86" t="s">
        <v>135</v>
      </c>
      <c r="C14" s="74" t="str">
        <f>'Anexo 1'!C14</f>
        <v>AyA</v>
      </c>
      <c r="D14" s="123">
        <f>+'Anexo 1'!E14</f>
        <v>154562390.28999999</v>
      </c>
      <c r="E14" s="87">
        <v>31304300</v>
      </c>
      <c r="F14" s="87">
        <v>58374723.970898002</v>
      </c>
      <c r="G14" s="87">
        <v>11264734.25</v>
      </c>
      <c r="H14" s="123">
        <f>F14-G14</f>
        <v>47109989.720898002</v>
      </c>
      <c r="I14" s="123" t="s">
        <v>36</v>
      </c>
      <c r="J14" s="123" t="s">
        <v>36</v>
      </c>
      <c r="K14" s="194" t="s">
        <v>36</v>
      </c>
      <c r="L14" s="275"/>
    </row>
    <row r="15" spans="1:12" s="67" customFormat="1" ht="28.95" customHeight="1">
      <c r="A15" s="85" t="s">
        <v>38</v>
      </c>
      <c r="B15" s="86" t="s">
        <v>155</v>
      </c>
      <c r="C15" s="74" t="str">
        <f>'Anexo 1'!C15</f>
        <v>AyA</v>
      </c>
      <c r="D15" s="123">
        <f>+'Anexo 1'!E15</f>
        <v>111128810</v>
      </c>
      <c r="E15" s="87">
        <v>28734720</v>
      </c>
      <c r="F15" s="87">
        <v>104449724.32139999</v>
      </c>
      <c r="G15" s="87">
        <v>11302505.559520569</v>
      </c>
      <c r="H15" s="123">
        <f t="shared" si="0"/>
        <v>93147218.761879414</v>
      </c>
      <c r="I15" s="123" t="s">
        <v>36</v>
      </c>
      <c r="J15" s="123" t="s">
        <v>36</v>
      </c>
      <c r="K15" s="194" t="s">
        <v>36</v>
      </c>
      <c r="L15" s="275"/>
    </row>
    <row r="16" spans="1:12" s="67" customFormat="1" ht="14.4" customHeight="1">
      <c r="A16" s="85">
        <v>2198</v>
      </c>
      <c r="B16" s="86" t="str">
        <f>+'Anexo 1'!B16</f>
        <v>Programa de Alcantarillado y Control de Inundaciones para Limón</v>
      </c>
      <c r="C16" s="74" t="str">
        <f>'Anexo 1'!C16</f>
        <v>AyA/SENARA</v>
      </c>
      <c r="D16" s="123">
        <f>+'Anexo 1'!E16</f>
        <v>55080000</v>
      </c>
      <c r="E16" s="87">
        <v>1610800</v>
      </c>
      <c r="F16" s="123">
        <v>14486126.59</v>
      </c>
      <c r="G16" s="123">
        <v>3136442.2</v>
      </c>
      <c r="H16" s="123">
        <f t="shared" si="0"/>
        <v>11349684.390000001</v>
      </c>
      <c r="I16" s="123" t="s">
        <v>36</v>
      </c>
      <c r="J16" s="123" t="s">
        <v>36</v>
      </c>
      <c r="K16" s="194" t="s">
        <v>36</v>
      </c>
      <c r="L16" s="275"/>
    </row>
    <row r="17" spans="1:12" s="67" customFormat="1" ht="28.95" customHeight="1">
      <c r="A17" s="85">
        <v>2220</v>
      </c>
      <c r="B17" s="86" t="str">
        <f>+'Anexo 1'!B17</f>
        <v>Proyecto de Abastecimiento de Agua para la Cuenca Media del río Tempisque y Comunidades Costeras (PAACUME)</v>
      </c>
      <c r="C17" s="74" t="str">
        <f>'Anexo 1'!C17</f>
        <v xml:space="preserve">SENARA </v>
      </c>
      <c r="D17" s="123">
        <f>+'Anexo 1'!E17</f>
        <v>425000000</v>
      </c>
      <c r="E17" s="87">
        <v>32797287.809999999</v>
      </c>
      <c r="F17" s="123">
        <v>248842394.80242127</v>
      </c>
      <c r="G17" s="123">
        <v>16133401.239999998</v>
      </c>
      <c r="H17" s="123">
        <f t="shared" si="0"/>
        <v>232708993.56242126</v>
      </c>
      <c r="I17" s="123" t="s">
        <v>36</v>
      </c>
      <c r="J17" s="123" t="s">
        <v>36</v>
      </c>
      <c r="K17" s="194" t="s">
        <v>36</v>
      </c>
      <c r="L17" s="275"/>
    </row>
    <row r="18" spans="1:12" s="67" customFormat="1" ht="28.95" customHeight="1">
      <c r="A18" s="100">
        <v>2317</v>
      </c>
      <c r="B18" s="101" t="s">
        <v>48</v>
      </c>
      <c r="C18" s="74" t="str">
        <f>'Anexo 1'!C18</f>
        <v xml:space="preserve">CNE </v>
      </c>
      <c r="D18" s="123">
        <f>+'Anexo 1'!E18</f>
        <v>700000000</v>
      </c>
      <c r="E18" s="123" t="s">
        <v>36</v>
      </c>
      <c r="F18" s="123" t="s">
        <v>36</v>
      </c>
      <c r="G18" s="123" t="s">
        <v>36</v>
      </c>
      <c r="H18" s="123" t="s">
        <v>36</v>
      </c>
      <c r="I18" s="123" t="s">
        <v>36</v>
      </c>
      <c r="J18" s="123" t="s">
        <v>36</v>
      </c>
      <c r="K18" s="194" t="s">
        <v>36</v>
      </c>
      <c r="L18" s="275"/>
    </row>
    <row r="19" spans="1:12" s="111" customFormat="1" ht="14.4" customHeight="1">
      <c r="A19" s="276"/>
      <c r="B19" s="277"/>
      <c r="C19" s="74"/>
      <c r="D19" s="201">
        <f t="shared" ref="D19:K19" si="1">SUM(D13:D18)</f>
        <v>1575771200.29</v>
      </c>
      <c r="E19" s="201">
        <f t="shared" si="1"/>
        <v>124643835.81</v>
      </c>
      <c r="F19" s="201">
        <f t="shared" si="1"/>
        <v>474890661.68471926</v>
      </c>
      <c r="G19" s="201">
        <f t="shared" si="1"/>
        <v>60961580.484232247</v>
      </c>
      <c r="H19" s="201">
        <f t="shared" si="1"/>
        <v>413929081.20048702</v>
      </c>
      <c r="I19" s="201">
        <f t="shared" si="1"/>
        <v>1995969.9999999998</v>
      </c>
      <c r="J19" s="201">
        <f t="shared" si="1"/>
        <v>1995969.9999999998</v>
      </c>
      <c r="K19" s="205">
        <f t="shared" si="1"/>
        <v>0</v>
      </c>
      <c r="L19" s="275"/>
    </row>
    <row r="20" spans="1:12" s="111" customFormat="1" ht="14.4" customHeight="1">
      <c r="A20" s="276"/>
      <c r="B20" s="277"/>
      <c r="C20" s="74"/>
      <c r="D20" s="201"/>
      <c r="E20" s="109"/>
      <c r="F20" s="109"/>
      <c r="G20" s="201"/>
      <c r="H20" s="201"/>
      <c r="I20" s="201"/>
      <c r="J20" s="201"/>
      <c r="K20" s="205"/>
      <c r="L20" s="275"/>
    </row>
    <row r="21" spans="1:12" s="67" customFormat="1" ht="14.4" customHeight="1">
      <c r="A21" s="278" t="s">
        <v>50</v>
      </c>
      <c r="B21" s="279"/>
      <c r="C21" s="74"/>
      <c r="D21" s="123"/>
      <c r="E21" s="87"/>
      <c r="F21" s="87"/>
      <c r="G21" s="123"/>
      <c r="H21" s="123"/>
      <c r="I21" s="123"/>
      <c r="J21" s="123"/>
      <c r="K21" s="194"/>
      <c r="L21" s="275"/>
    </row>
    <row r="22" spans="1:12" s="67" customFormat="1" ht="14.4" customHeight="1">
      <c r="A22" s="280" t="s">
        <v>51</v>
      </c>
      <c r="B22" s="448" t="s">
        <v>52</v>
      </c>
      <c r="C22" s="433" t="str">
        <f>'Anexo 1'!C22</f>
        <v>MOPT</v>
      </c>
      <c r="D22" s="123">
        <f>+'Anexo 1'!E22</f>
        <v>400000000</v>
      </c>
      <c r="E22" s="87" t="s">
        <v>36</v>
      </c>
      <c r="F22" s="87" t="s">
        <v>36</v>
      </c>
      <c r="G22" s="87" t="s">
        <v>36</v>
      </c>
      <c r="H22" s="123" t="s">
        <v>36</v>
      </c>
      <c r="I22" s="123" t="s">
        <v>36</v>
      </c>
      <c r="J22" s="123" t="s">
        <v>36</v>
      </c>
      <c r="K22" s="194" t="s">
        <v>36</v>
      </c>
      <c r="L22" s="275"/>
    </row>
    <row r="23" spans="1:12" s="67" customFormat="1" ht="14.4" customHeight="1">
      <c r="A23" s="85" t="s">
        <v>156</v>
      </c>
      <c r="B23" s="448"/>
      <c r="C23" s="433"/>
      <c r="D23" s="123">
        <f>+'Anexo 1'!E23</f>
        <v>50000000</v>
      </c>
      <c r="E23" s="87" t="s">
        <v>36</v>
      </c>
      <c r="F23" s="87" t="s">
        <v>36</v>
      </c>
      <c r="G23" s="87" t="s">
        <v>36</v>
      </c>
      <c r="H23" s="123" t="s">
        <v>36</v>
      </c>
      <c r="I23" s="123" t="s">
        <v>36</v>
      </c>
      <c r="J23" s="123" t="s">
        <v>36</v>
      </c>
      <c r="K23" s="194" t="s">
        <v>36</v>
      </c>
      <c r="L23" s="275"/>
    </row>
    <row r="24" spans="1:12" s="67" customFormat="1" ht="14.4" customHeight="1">
      <c r="A24" s="115" t="s">
        <v>55</v>
      </c>
      <c r="B24" s="101" t="s">
        <v>110</v>
      </c>
      <c r="C24" s="74" t="str">
        <f>'Anexo 1'!C24</f>
        <v xml:space="preserve">COMEX </v>
      </c>
      <c r="D24" s="123">
        <f>+'Anexo 1'!E24</f>
        <v>100000000</v>
      </c>
      <c r="E24" s="87">
        <v>0</v>
      </c>
      <c r="F24" s="87">
        <v>19828194.629999999</v>
      </c>
      <c r="G24" s="87">
        <v>19236914.59</v>
      </c>
      <c r="H24" s="123">
        <f>F24-G24</f>
        <v>591280.03999999911</v>
      </c>
      <c r="I24" s="87" t="s">
        <v>36</v>
      </c>
      <c r="J24" s="87" t="s">
        <v>36</v>
      </c>
      <c r="K24" s="194" t="s">
        <v>36</v>
      </c>
      <c r="L24" s="275"/>
    </row>
    <row r="25" spans="1:12" s="67" customFormat="1" ht="14.4" customHeight="1">
      <c r="A25" s="115" t="s">
        <v>58</v>
      </c>
      <c r="B25" s="101" t="s">
        <v>59</v>
      </c>
      <c r="C25" s="74" t="str">
        <f>'Anexo 1'!C25</f>
        <v>MOPT</v>
      </c>
      <c r="D25" s="123">
        <f>+'Anexo 1'!E25</f>
        <v>144036000</v>
      </c>
      <c r="E25" s="87">
        <v>8000000</v>
      </c>
      <c r="F25" s="87">
        <v>10627755</v>
      </c>
      <c r="G25" s="123">
        <v>9390908.7899999991</v>
      </c>
      <c r="H25" s="123">
        <f>F25-G25</f>
        <v>1236846.2100000009</v>
      </c>
      <c r="I25" s="123" t="s">
        <v>36</v>
      </c>
      <c r="J25" s="123" t="s">
        <v>36</v>
      </c>
      <c r="K25" s="194" t="s">
        <v>36</v>
      </c>
      <c r="L25" s="275"/>
    </row>
    <row r="26" spans="1:12" s="67" customFormat="1" ht="28.95" customHeight="1">
      <c r="A26" s="115" t="str">
        <f>+'Anexo 1'!A26</f>
        <v>4864/OC-CR</v>
      </c>
      <c r="B26" s="101" t="s">
        <v>61</v>
      </c>
      <c r="C26" s="74" t="str">
        <f>'Anexo 1'!C26</f>
        <v>MOPT</v>
      </c>
      <c r="D26" s="123">
        <f>+'Anexo 1'!E26</f>
        <v>125000000</v>
      </c>
      <c r="E26" s="87">
        <v>53000000</v>
      </c>
      <c r="F26" s="87">
        <v>70647917.219999999</v>
      </c>
      <c r="G26" s="87">
        <v>39647917.219999999</v>
      </c>
      <c r="H26" s="123">
        <f t="shared" ref="H26" si="2">F26-G26</f>
        <v>31000000</v>
      </c>
      <c r="I26" s="123" t="s">
        <v>36</v>
      </c>
      <c r="J26" s="123" t="s">
        <v>36</v>
      </c>
      <c r="K26" s="194" t="s">
        <v>36</v>
      </c>
      <c r="L26" s="275"/>
    </row>
    <row r="27" spans="1:12" s="67" customFormat="1" ht="14.4" customHeight="1">
      <c r="A27" s="115" t="str">
        <f>+'Anexo 1'!A27</f>
        <v>4871/OC-CR</v>
      </c>
      <c r="B27" s="86" t="s">
        <v>157</v>
      </c>
      <c r="C27" s="74" t="str">
        <f>'Anexo 1'!C27</f>
        <v>MJP</v>
      </c>
      <c r="D27" s="123">
        <f>+'Anexo 1'!E27</f>
        <v>100000000</v>
      </c>
      <c r="E27" s="123" t="s">
        <v>36</v>
      </c>
      <c r="F27" s="123" t="s">
        <v>36</v>
      </c>
      <c r="G27" s="123" t="s">
        <v>36</v>
      </c>
      <c r="H27" s="123" t="s">
        <v>36</v>
      </c>
      <c r="I27" s="123" t="s">
        <v>36</v>
      </c>
      <c r="J27" s="123" t="s">
        <v>36</v>
      </c>
      <c r="K27" s="194" t="s">
        <v>36</v>
      </c>
      <c r="L27" s="275"/>
    </row>
    <row r="28" spans="1:12" s="67" customFormat="1" ht="28.95" customHeight="1">
      <c r="A28" s="119" t="s">
        <v>65</v>
      </c>
      <c r="B28" s="120" t="s">
        <v>66</v>
      </c>
      <c r="C28" s="74" t="str">
        <f>'Anexo 1'!C28</f>
        <v xml:space="preserve">MOPT </v>
      </c>
      <c r="D28" s="123">
        <f>+'Anexo 1'!E28</f>
        <v>225000000</v>
      </c>
      <c r="E28" s="123" t="s">
        <v>36</v>
      </c>
      <c r="F28" s="123" t="s">
        <v>36</v>
      </c>
      <c r="G28" s="123" t="s">
        <v>36</v>
      </c>
      <c r="H28" s="123" t="s">
        <v>36</v>
      </c>
      <c r="I28" s="123" t="s">
        <v>36</v>
      </c>
      <c r="J28" s="123" t="s">
        <v>36</v>
      </c>
      <c r="K28" s="194" t="s">
        <v>36</v>
      </c>
      <c r="L28" s="275"/>
    </row>
    <row r="29" spans="1:12" s="111" customFormat="1" ht="14.4" customHeight="1">
      <c r="A29" s="276"/>
      <c r="B29" s="277"/>
      <c r="C29" s="107"/>
      <c r="D29" s="201">
        <f t="shared" ref="D29:K29" si="3">SUM(D22:D28)</f>
        <v>1144036000</v>
      </c>
      <c r="E29" s="201">
        <f t="shared" si="3"/>
        <v>61000000</v>
      </c>
      <c r="F29" s="201">
        <f t="shared" si="3"/>
        <v>101103866.84999999</v>
      </c>
      <c r="G29" s="201">
        <f t="shared" si="3"/>
        <v>68275740.599999994</v>
      </c>
      <c r="H29" s="201">
        <f t="shared" si="3"/>
        <v>32828126.25</v>
      </c>
      <c r="I29" s="201">
        <f t="shared" si="3"/>
        <v>0</v>
      </c>
      <c r="J29" s="201">
        <f t="shared" si="3"/>
        <v>0</v>
      </c>
      <c r="K29" s="205">
        <f t="shared" si="3"/>
        <v>0</v>
      </c>
      <c r="L29" s="275"/>
    </row>
    <row r="30" spans="1:12" s="67" customFormat="1" ht="14.4" customHeight="1">
      <c r="A30" s="281"/>
      <c r="B30" s="279"/>
      <c r="C30" s="74"/>
      <c r="D30" s="123"/>
      <c r="E30" s="87"/>
      <c r="F30" s="87"/>
      <c r="G30" s="123"/>
      <c r="H30" s="123"/>
      <c r="I30" s="123"/>
      <c r="J30" s="123"/>
      <c r="K30" s="194"/>
      <c r="L30" s="275"/>
    </row>
    <row r="31" spans="1:12" s="67" customFormat="1" ht="14.4" customHeight="1">
      <c r="A31" s="278" t="s">
        <v>68</v>
      </c>
      <c r="B31" s="279"/>
      <c r="C31" s="74"/>
      <c r="D31" s="123"/>
      <c r="E31" s="87"/>
      <c r="F31" s="87"/>
      <c r="G31" s="123"/>
      <c r="H31" s="123"/>
      <c r="I31" s="123"/>
      <c r="J31" s="123"/>
      <c r="K31" s="194"/>
      <c r="L31" s="275"/>
    </row>
    <row r="32" spans="1:12" s="67" customFormat="1" ht="14.4" customHeight="1">
      <c r="A32" s="85" t="s">
        <v>69</v>
      </c>
      <c r="B32" s="138" t="s">
        <v>113</v>
      </c>
      <c r="C32" s="74" t="str">
        <f>'Anexo 1'!C32</f>
        <v>MH</v>
      </c>
      <c r="D32" s="123">
        <f>+'Anexo 1'!E32</f>
        <v>141640000</v>
      </c>
      <c r="E32" s="87" t="s">
        <v>158</v>
      </c>
      <c r="F32" s="87" t="s">
        <v>158</v>
      </c>
      <c r="G32" s="87" t="s">
        <v>158</v>
      </c>
      <c r="H32" s="123" t="s">
        <v>36</v>
      </c>
      <c r="I32" s="123" t="s">
        <v>36</v>
      </c>
      <c r="J32" s="123" t="s">
        <v>158</v>
      </c>
      <c r="K32" s="194" t="s">
        <v>36</v>
      </c>
      <c r="L32" s="275"/>
    </row>
    <row r="33" spans="1:13" s="67" customFormat="1" ht="42.6" customHeight="1">
      <c r="A33" s="132" t="s">
        <v>73</v>
      </c>
      <c r="B33" s="86" t="s">
        <v>114</v>
      </c>
      <c r="C33" s="74" t="str">
        <f>'Anexo 1'!C33</f>
        <v>CNE</v>
      </c>
      <c r="D33" s="123">
        <f>+'Anexo 1'!E33</f>
        <v>160000000</v>
      </c>
      <c r="E33" s="87" t="s">
        <v>36</v>
      </c>
      <c r="F33" s="87" t="s">
        <v>158</v>
      </c>
      <c r="G33" s="87" t="s">
        <v>158</v>
      </c>
      <c r="H33" s="87" t="s">
        <v>36</v>
      </c>
      <c r="I33" s="123" t="s">
        <v>36</v>
      </c>
      <c r="J33" s="123" t="s">
        <v>158</v>
      </c>
      <c r="K33" s="194" t="s">
        <v>36</v>
      </c>
      <c r="L33" s="275"/>
    </row>
    <row r="34" spans="1:13" s="111" customFormat="1" ht="14.4" customHeight="1">
      <c r="A34" s="276"/>
      <c r="B34" s="277"/>
      <c r="C34" s="107"/>
      <c r="D34" s="201">
        <f t="shared" ref="D34:K34" si="4">SUM(D32:D33)</f>
        <v>301640000</v>
      </c>
      <c r="E34" s="201">
        <f t="shared" si="4"/>
        <v>0</v>
      </c>
      <c r="F34" s="201">
        <f t="shared" si="4"/>
        <v>0</v>
      </c>
      <c r="G34" s="201">
        <f t="shared" si="4"/>
        <v>0</v>
      </c>
      <c r="H34" s="201">
        <f t="shared" si="4"/>
        <v>0</v>
      </c>
      <c r="I34" s="201">
        <f t="shared" si="4"/>
        <v>0</v>
      </c>
      <c r="J34" s="201">
        <f t="shared" si="4"/>
        <v>0</v>
      </c>
      <c r="K34" s="205">
        <f t="shared" si="4"/>
        <v>0</v>
      </c>
      <c r="L34" s="275"/>
    </row>
    <row r="35" spans="1:13" s="67" customFormat="1" ht="14.4" customHeight="1">
      <c r="A35" s="281"/>
      <c r="B35" s="279"/>
      <c r="C35" s="74"/>
      <c r="D35" s="123"/>
      <c r="E35" s="87"/>
      <c r="F35" s="87"/>
      <c r="G35" s="87"/>
      <c r="H35" s="87"/>
      <c r="I35" s="123"/>
      <c r="J35" s="123"/>
      <c r="K35" s="194"/>
      <c r="L35" s="275"/>
    </row>
    <row r="36" spans="1:13" s="67" customFormat="1" ht="14.4" customHeight="1">
      <c r="A36" s="278" t="s">
        <v>78</v>
      </c>
      <c r="B36" s="282"/>
      <c r="C36" s="74"/>
      <c r="D36" s="123"/>
      <c r="E36" s="87"/>
      <c r="F36" s="87"/>
      <c r="G36" s="87"/>
      <c r="H36" s="87"/>
      <c r="I36" s="123"/>
      <c r="J36" s="123"/>
      <c r="K36" s="194"/>
      <c r="L36" s="275"/>
    </row>
    <row r="37" spans="1:13" s="67" customFormat="1" ht="14.4" customHeight="1">
      <c r="A37" s="276" t="s">
        <v>79</v>
      </c>
      <c r="B37" s="282" t="s">
        <v>159</v>
      </c>
      <c r="C37" s="74" t="str">
        <f>'Anexo 1'!C37</f>
        <v>ICE</v>
      </c>
      <c r="D37" s="123">
        <f>+'Anexo 1'!E37</f>
        <v>165727220.55729133</v>
      </c>
      <c r="E37" s="87">
        <v>134325323.47975999</v>
      </c>
      <c r="F37" s="87">
        <v>134325323.47975999</v>
      </c>
      <c r="G37" s="87">
        <v>86396841.889189661</v>
      </c>
      <c r="H37" s="87">
        <f t="shared" ref="H37" si="5">F37-G37</f>
        <v>47928481.590570331</v>
      </c>
      <c r="I37" s="123" t="s">
        <v>36</v>
      </c>
      <c r="J37" s="123" t="s">
        <v>36</v>
      </c>
      <c r="K37" s="194" t="s">
        <v>36</v>
      </c>
      <c r="L37" s="275"/>
    </row>
    <row r="38" spans="1:13" s="67" customFormat="1" ht="14.4" customHeight="1">
      <c r="A38" s="276"/>
      <c r="C38" s="74"/>
      <c r="D38" s="201">
        <f>SUM(D37:D37)</f>
        <v>165727220.55729133</v>
      </c>
      <c r="E38" s="201">
        <f t="shared" ref="E38:J38" si="6">SUM(E37:E37)</f>
        <v>134325323.47975999</v>
      </c>
      <c r="F38" s="201">
        <f t="shared" si="6"/>
        <v>134325323.47975999</v>
      </c>
      <c r="G38" s="201">
        <f t="shared" si="6"/>
        <v>86396841.889189661</v>
      </c>
      <c r="H38" s="201">
        <f t="shared" si="6"/>
        <v>47928481.590570331</v>
      </c>
      <c r="I38" s="201">
        <f t="shared" si="6"/>
        <v>0</v>
      </c>
      <c r="J38" s="201">
        <f t="shared" si="6"/>
        <v>0</v>
      </c>
      <c r="K38" s="205">
        <f t="shared" ref="K38" si="7">SUM(K37:K37)</f>
        <v>0</v>
      </c>
      <c r="L38" s="275"/>
    </row>
    <row r="39" spans="1:13" s="67" customFormat="1" ht="14.4" customHeight="1">
      <c r="A39" s="283"/>
      <c r="C39" s="74"/>
      <c r="D39" s="201"/>
      <c r="E39" s="109"/>
      <c r="F39" s="109"/>
      <c r="G39" s="109"/>
      <c r="H39" s="109"/>
      <c r="I39" s="201"/>
      <c r="J39" s="201"/>
      <c r="K39" s="205"/>
      <c r="L39" s="275"/>
    </row>
    <row r="40" spans="1:13" s="67" customFormat="1" ht="14.4" customHeight="1">
      <c r="A40" s="276"/>
      <c r="B40" s="140"/>
      <c r="C40" s="74"/>
      <c r="D40" s="201"/>
      <c r="E40" s="109"/>
      <c r="F40" s="109"/>
      <c r="G40" s="109"/>
      <c r="H40" s="109"/>
      <c r="I40" s="201"/>
      <c r="J40" s="201"/>
      <c r="K40" s="205"/>
      <c r="L40" s="275"/>
    </row>
    <row r="41" spans="1:13" s="67" customFormat="1" ht="14.4" customHeight="1">
      <c r="A41" s="276" t="s">
        <v>83</v>
      </c>
      <c r="B41" s="140"/>
      <c r="C41" s="74"/>
      <c r="D41" s="201">
        <f t="shared" ref="D41:K41" si="8">D19+D29+D34+D38</f>
        <v>3187174420.8472915</v>
      </c>
      <c r="E41" s="201">
        <f t="shared" si="8"/>
        <v>319969159.28975999</v>
      </c>
      <c r="F41" s="201">
        <f t="shared" si="8"/>
        <v>710319852.01447916</v>
      </c>
      <c r="G41" s="201">
        <f t="shared" si="8"/>
        <v>215634162.9734219</v>
      </c>
      <c r="H41" s="201">
        <f t="shared" si="8"/>
        <v>494685689.04105735</v>
      </c>
      <c r="I41" s="201">
        <f t="shared" si="8"/>
        <v>1995969.9999999998</v>
      </c>
      <c r="J41" s="201">
        <f t="shared" si="8"/>
        <v>1995969.9999999998</v>
      </c>
      <c r="K41" s="205">
        <f t="shared" si="8"/>
        <v>0</v>
      </c>
      <c r="L41" s="275"/>
    </row>
    <row r="42" spans="1:13" s="111" customFormat="1" ht="14.4" customHeight="1" thickBot="1">
      <c r="A42" s="142"/>
      <c r="B42" s="143"/>
      <c r="C42" s="144"/>
      <c r="D42" s="209"/>
      <c r="E42" s="209"/>
      <c r="F42" s="145"/>
      <c r="G42" s="145"/>
      <c r="H42" s="145"/>
      <c r="I42" s="145"/>
      <c r="J42" s="145"/>
      <c r="K42" s="284"/>
      <c r="L42" s="275"/>
    </row>
    <row r="43" spans="1:13" s="148" customFormat="1" ht="13.95" customHeight="1">
      <c r="A43" s="147"/>
      <c r="B43" s="147"/>
      <c r="C43" s="147"/>
      <c r="F43" s="147"/>
      <c r="G43" s="285"/>
      <c r="H43" s="147"/>
      <c r="L43" s="275"/>
    </row>
    <row r="44" spans="1:13" s="148" customFormat="1" ht="13.95" customHeight="1">
      <c r="A44" s="111" t="s">
        <v>84</v>
      </c>
      <c r="B44" s="147"/>
      <c r="C44" s="147"/>
      <c r="F44" s="147"/>
      <c r="G44" s="147"/>
      <c r="H44" s="147"/>
      <c r="L44" s="275"/>
    </row>
    <row r="45" spans="1:13" s="148" customFormat="1" ht="13.95" customHeight="1"/>
    <row r="46" spans="1:13" s="150" customFormat="1" ht="13.95" customHeight="1">
      <c r="A46" s="151" t="s">
        <v>85</v>
      </c>
      <c r="B46" s="149"/>
      <c r="F46" s="286"/>
      <c r="G46" s="286"/>
    </row>
    <row r="47" spans="1:13" s="150" customFormat="1" ht="20.399999999999999" customHeight="1">
      <c r="A47" s="439" t="s">
        <v>249</v>
      </c>
      <c r="B47" s="463"/>
      <c r="C47" s="463"/>
      <c r="D47" s="463"/>
      <c r="E47" s="463"/>
      <c r="F47" s="463"/>
      <c r="G47" s="463"/>
      <c r="H47" s="463"/>
      <c r="I47" s="463"/>
      <c r="J47" s="463"/>
      <c r="K47" s="463"/>
    </row>
    <row r="48" spans="1:13" s="150" customFormat="1" ht="19.95" customHeight="1">
      <c r="A48" s="439" t="s">
        <v>160</v>
      </c>
      <c r="B48" s="463"/>
      <c r="C48" s="463"/>
      <c r="D48" s="463"/>
      <c r="E48" s="463"/>
      <c r="F48" s="463"/>
      <c r="G48" s="463"/>
      <c r="H48" s="463"/>
      <c r="I48" s="463"/>
      <c r="J48" s="463"/>
      <c r="K48" s="463"/>
      <c r="L48" s="153"/>
      <c r="M48" s="153"/>
    </row>
    <row r="49" spans="1:6" s="150" customFormat="1" ht="13.95" customHeight="1"/>
    <row r="50" spans="1:6" s="150" customFormat="1" ht="13.95" customHeight="1">
      <c r="A50" s="149" t="s">
        <v>89</v>
      </c>
    </row>
    <row r="51" spans="1:6" s="150" customFormat="1" ht="18.600000000000001" customHeight="1">
      <c r="A51" s="152" t="s">
        <v>91</v>
      </c>
      <c r="F51" s="116"/>
    </row>
    <row r="52" spans="1:6" s="82" customFormat="1">
      <c r="B52" s="172"/>
      <c r="C52" s="98"/>
      <c r="F52" s="282"/>
    </row>
    <row r="53" spans="1:6" s="82" customFormat="1">
      <c r="A53" s="172"/>
      <c r="B53" s="172"/>
      <c r="C53" s="98"/>
      <c r="F53" s="282"/>
    </row>
    <row r="54" spans="1:6" s="82" customFormat="1">
      <c r="A54" s="172"/>
      <c r="B54" s="172"/>
      <c r="C54" s="98"/>
      <c r="F54" s="282"/>
    </row>
    <row r="55" spans="1:6" s="82" customFormat="1">
      <c r="A55" s="172"/>
      <c r="B55" s="172"/>
      <c r="C55" s="98"/>
      <c r="F55" s="282"/>
    </row>
    <row r="56" spans="1:6" s="82" customFormat="1">
      <c r="A56" s="172"/>
      <c r="B56" s="172"/>
      <c r="C56" s="98"/>
      <c r="F56" s="282"/>
    </row>
    <row r="57" spans="1:6" s="82" customFormat="1">
      <c r="A57" s="172"/>
      <c r="B57" s="172"/>
      <c r="C57" s="98"/>
      <c r="F57" s="282"/>
    </row>
    <row r="58" spans="1:6" s="82" customFormat="1">
      <c r="A58" s="172"/>
      <c r="B58" s="172"/>
      <c r="C58" s="98"/>
      <c r="F58" s="282"/>
    </row>
    <row r="59" spans="1:6" s="82" customFormat="1">
      <c r="A59" s="172"/>
      <c r="B59" s="172"/>
      <c r="C59" s="98"/>
      <c r="F59" s="282"/>
    </row>
    <row r="60" spans="1:6" s="82" customFormat="1">
      <c r="A60" s="172"/>
      <c r="B60" s="172"/>
      <c r="C60" s="98"/>
      <c r="F60" s="282"/>
    </row>
    <row r="61" spans="1:6" s="82" customFormat="1">
      <c r="A61" s="172"/>
      <c r="B61" s="172"/>
      <c r="C61" s="98"/>
      <c r="F61" s="282"/>
    </row>
    <row r="62" spans="1:6" s="82" customFormat="1">
      <c r="A62" s="172"/>
      <c r="B62" s="172"/>
      <c r="C62" s="98"/>
      <c r="F62" s="282"/>
    </row>
    <row r="63" spans="1:6" s="82" customFormat="1">
      <c r="A63" s="172"/>
      <c r="B63" s="172"/>
      <c r="C63" s="98"/>
      <c r="F63" s="282"/>
    </row>
    <row r="64" spans="1:6" s="82" customFormat="1">
      <c r="A64" s="172"/>
      <c r="B64" s="172"/>
      <c r="C64" s="98"/>
      <c r="F64" s="282"/>
    </row>
    <row r="65" spans="1:6" s="82" customFormat="1">
      <c r="A65" s="172"/>
      <c r="B65" s="172"/>
      <c r="C65" s="98"/>
      <c r="F65" s="282"/>
    </row>
    <row r="66" spans="1:6" s="82" customFormat="1">
      <c r="A66" s="172"/>
      <c r="B66" s="172"/>
      <c r="C66" s="98"/>
      <c r="F66" s="282"/>
    </row>
    <row r="67" spans="1:6" s="82" customFormat="1">
      <c r="A67" s="172"/>
      <c r="B67" s="172"/>
      <c r="C67" s="98"/>
      <c r="F67" s="282"/>
    </row>
    <row r="68" spans="1:6" s="82" customFormat="1">
      <c r="A68" s="172"/>
      <c r="B68" s="172"/>
      <c r="C68" s="98"/>
      <c r="F68" s="282"/>
    </row>
    <row r="69" spans="1:6" s="82" customFormat="1">
      <c r="A69" s="172"/>
      <c r="B69" s="172"/>
      <c r="C69" s="98"/>
      <c r="F69" s="282"/>
    </row>
    <row r="70" spans="1:6" s="82" customFormat="1">
      <c r="A70" s="172"/>
      <c r="B70" s="172"/>
      <c r="C70" s="98"/>
      <c r="F70" s="282"/>
    </row>
    <row r="71" spans="1:6" s="82" customFormat="1">
      <c r="A71" s="172"/>
      <c r="B71" s="172"/>
      <c r="C71" s="98"/>
      <c r="F71" s="282"/>
    </row>
    <row r="72" spans="1:6" s="82" customFormat="1">
      <c r="A72" s="172"/>
      <c r="B72" s="172"/>
      <c r="C72" s="98"/>
      <c r="F72" s="282"/>
    </row>
    <row r="73" spans="1:6" s="82" customFormat="1">
      <c r="A73" s="172"/>
      <c r="B73" s="172"/>
      <c r="C73" s="98"/>
      <c r="F73" s="282"/>
    </row>
    <row r="74" spans="1:6" s="82" customFormat="1">
      <c r="A74" s="172"/>
      <c r="B74" s="172"/>
      <c r="C74" s="98"/>
      <c r="F74" s="282"/>
    </row>
    <row r="75" spans="1:6" s="82" customFormat="1">
      <c r="A75" s="172"/>
      <c r="B75" s="172"/>
      <c r="C75" s="98"/>
      <c r="F75" s="282"/>
    </row>
    <row r="76" spans="1:6" s="82" customFormat="1">
      <c r="A76" s="172"/>
      <c r="B76" s="172"/>
      <c r="C76" s="98"/>
      <c r="F76" s="282"/>
    </row>
    <row r="77" spans="1:6" s="82" customFormat="1">
      <c r="A77" s="172"/>
      <c r="B77" s="172"/>
      <c r="C77" s="98"/>
      <c r="F77" s="282"/>
    </row>
    <row r="78" spans="1:6" s="82" customFormat="1">
      <c r="A78" s="172"/>
      <c r="B78" s="172"/>
      <c r="C78" s="98"/>
      <c r="F78" s="282"/>
    </row>
    <row r="79" spans="1:6" s="82" customFormat="1">
      <c r="A79" s="172"/>
      <c r="B79" s="172"/>
      <c r="C79" s="98"/>
      <c r="F79" s="282"/>
    </row>
    <row r="80" spans="1:6" s="82" customFormat="1">
      <c r="A80" s="172"/>
      <c r="B80" s="172"/>
      <c r="C80" s="98"/>
      <c r="F80" s="282"/>
    </row>
    <row r="81" spans="1:6" s="82" customFormat="1">
      <c r="A81" s="172"/>
      <c r="B81" s="172"/>
      <c r="C81" s="98"/>
      <c r="F81" s="282"/>
    </row>
    <row r="82" spans="1:6" s="82" customFormat="1">
      <c r="A82" s="172"/>
      <c r="B82" s="172"/>
      <c r="C82" s="98"/>
      <c r="F82" s="282"/>
    </row>
    <row r="83" spans="1:6" s="82" customFormat="1">
      <c r="A83" s="172"/>
      <c r="B83" s="172"/>
      <c r="C83" s="98"/>
      <c r="F83" s="282"/>
    </row>
    <row r="84" spans="1:6" s="82" customFormat="1">
      <c r="A84" s="172"/>
      <c r="B84" s="172"/>
      <c r="C84" s="98"/>
      <c r="F84" s="282"/>
    </row>
    <row r="85" spans="1:6" s="82" customFormat="1">
      <c r="A85" s="172"/>
      <c r="B85" s="172"/>
      <c r="C85" s="98"/>
      <c r="F85" s="282"/>
    </row>
    <row r="86" spans="1:6" s="82" customFormat="1">
      <c r="A86" s="172"/>
      <c r="B86" s="172"/>
      <c r="C86" s="98"/>
      <c r="F86" s="282"/>
    </row>
  </sheetData>
  <sheetProtection algorithmName="SHA-512" hashValue="L3VElSq4kIfotsfu0sD3G8c67ksIDD6P5Io2pFi8CqfliNyv170Tr0N3fRuAOiEjnSLWHQnrSJrJHdNqiw+kUQ==" saltValue="bppreNg7kPgjuat+RK0t/A==" spinCount="100000" sheet="1" objects="1" scenarios="1"/>
  <mergeCells count="14">
    <mergeCell ref="A5:K5"/>
    <mergeCell ref="A4:K4"/>
    <mergeCell ref="A9:A10"/>
    <mergeCell ref="B9:B10"/>
    <mergeCell ref="C9:C10"/>
    <mergeCell ref="D9:D10"/>
    <mergeCell ref="E9:H9"/>
    <mergeCell ref="A48:K48"/>
    <mergeCell ref="I9:K9"/>
    <mergeCell ref="A7:K7"/>
    <mergeCell ref="C22:C23"/>
    <mergeCell ref="A6:K6"/>
    <mergeCell ref="A47:K47"/>
    <mergeCell ref="B22:B23"/>
  </mergeCells>
  <phoneticPr fontId="16" type="noConversion"/>
  <printOptions horizontalCentered="1" verticalCentered="1"/>
  <pageMargins left="0.15748031496062992" right="0.15748031496062992" top="0.19685039370078741" bottom="0.19685039370078741" header="0" footer="0"/>
  <pageSetup scale="44" orientation="landscape" r:id="rId1"/>
  <headerFooter alignWithMargins="0"/>
  <ignoredErrors>
    <ignoredError sqref="A26 B4:H4 A20:B20 B26 A11:H12 A10:D10 A9 E9:H9 I14:I16 A16:B16 A15 J13:K13 I22:I25 D43:H45 D39:H39 D40:H40 D30:H31 D42:H42 D36:H36 E37 E23 A27:B27 H22:H23 H37 A19:B19 D34 A6:H7 B5:H5 D38 A22:B22 E25 H26 H15:H16 E32 H32 I4:K4 I20:K21 I11:K12 I9:K9 I43:K45 I39:K39 I40:K40 I30:K31 I42:K42 I35:K36 I37 I6:K7 I5:K5 I32 L45 D35:E35 G35:H35 A21:B21 H21 A13:B14 E13:E16 H13 A24:B25 A23 E22 D20:H20 D21:E21 K14:K16 K22:K25 K32 K37 I26 E26 K26"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1"/>
  <dimension ref="A1:CM72"/>
  <sheetViews>
    <sheetView showGridLines="0" zoomScale="80" zoomScaleNormal="80" zoomScaleSheetLayoutView="55" workbookViewId="0">
      <selection activeCell="A5" sqref="A5:AX5"/>
    </sheetView>
  </sheetViews>
  <sheetFormatPr baseColWidth="10" defaultColWidth="11" defaultRowHeight="14.4"/>
  <cols>
    <col min="1" max="1" width="33.21875" style="261" customWidth="1"/>
    <col min="2" max="2" width="79.6640625" style="261" customWidth="1"/>
    <col min="3" max="3" width="25.6640625" style="263" customWidth="1"/>
    <col min="4" max="4" width="29.33203125" style="263" customWidth="1"/>
    <col min="5" max="5" width="48.33203125" style="263" customWidth="1"/>
    <col min="6" max="6" width="25.33203125" style="263" customWidth="1"/>
    <col min="7" max="7" width="32.21875" style="263" customWidth="1"/>
    <col min="8" max="8" width="25.109375" style="263" customWidth="1"/>
    <col min="9" max="10" width="24.44140625" style="67" customWidth="1"/>
    <col min="11" max="11" width="23.88671875" style="67" customWidth="1"/>
    <col min="12" max="13" width="24.88671875" style="67" customWidth="1"/>
    <col min="14" max="14" width="25.88671875" style="67" customWidth="1"/>
    <col min="15" max="15" width="31.33203125" style="67" customWidth="1"/>
    <col min="16" max="16" width="30.88671875" style="67" customWidth="1"/>
    <col min="17" max="17" width="23.44140625" style="67" customWidth="1"/>
    <col min="18" max="18" width="22.44140625" style="67" customWidth="1"/>
    <col min="19" max="19" width="22.88671875" style="67" customWidth="1"/>
    <col min="20" max="20" width="20.77734375" style="67" customWidth="1"/>
    <col min="21" max="21" width="21.109375" style="67" customWidth="1"/>
    <col min="22" max="22" width="22" style="67" customWidth="1"/>
    <col min="23" max="23" width="20.77734375" style="67" customWidth="1"/>
    <col min="24" max="24" width="21.109375" style="67" customWidth="1"/>
    <col min="25" max="25" width="22" style="67" customWidth="1"/>
    <col min="26" max="26" width="23.109375" style="67" customWidth="1"/>
    <col min="27" max="27" width="26" style="67" customWidth="1"/>
    <col min="28" max="28" width="10.77734375" style="67" customWidth="1"/>
    <col min="29" max="29" width="10.88671875" style="67" customWidth="1"/>
    <col min="30" max="30" width="10.88671875" style="263" customWidth="1"/>
    <col min="31" max="31" width="11.109375" style="263" customWidth="1"/>
    <col min="32" max="32" width="13.6640625" style="263" customWidth="1"/>
    <col min="33" max="33" width="11.109375" style="263" customWidth="1"/>
    <col min="34" max="37" width="11.88671875" style="263" customWidth="1"/>
    <col min="38" max="38" width="13.33203125" style="263" customWidth="1"/>
    <col min="39" max="44" width="11.109375" style="263" customWidth="1"/>
    <col min="45" max="45" width="10.88671875" style="82" customWidth="1"/>
    <col min="46" max="46" width="11.109375" style="82" customWidth="1"/>
    <col min="47" max="47" width="11.88671875" style="82" customWidth="1"/>
    <col min="48" max="49" width="12.77734375" style="82" customWidth="1"/>
    <col min="50" max="50" width="27.77734375" style="82" customWidth="1"/>
    <col min="51" max="51" width="28.109375" style="95" customWidth="1"/>
    <col min="52" max="52" width="27.88671875" style="287" customWidth="1"/>
    <col min="53" max="53" width="31.6640625" style="287" customWidth="1"/>
    <col min="54" max="59" width="21.88671875" style="82" customWidth="1"/>
    <col min="60" max="61" width="20.77734375" style="82" bestFit="1" customWidth="1"/>
    <col min="62" max="62" width="11" style="82"/>
    <col min="63" max="63" width="23.21875" style="82" customWidth="1"/>
    <col min="64" max="89" width="11" style="82"/>
    <col min="90" max="16384" width="11" style="263"/>
  </cols>
  <sheetData>
    <row r="1" spans="1:89" ht="23.4" customHeight="1"/>
    <row r="2" spans="1:89" ht="23.4" customHeight="1"/>
    <row r="3" spans="1:89" ht="23.4" customHeight="1"/>
    <row r="4" spans="1:89" ht="23.4" customHeight="1">
      <c r="A4" s="473" t="s">
        <v>161</v>
      </c>
      <c r="B4" s="473"/>
      <c r="C4" s="473"/>
      <c r="D4" s="473"/>
      <c r="E4" s="473"/>
      <c r="F4" s="473"/>
      <c r="G4" s="473"/>
      <c r="H4" s="473"/>
      <c r="I4" s="473"/>
      <c r="J4" s="473"/>
      <c r="K4" s="473"/>
      <c r="L4" s="473"/>
      <c r="M4" s="473"/>
      <c r="N4" s="473"/>
      <c r="O4" s="473"/>
      <c r="P4" s="473"/>
      <c r="Q4" s="473"/>
      <c r="R4" s="473"/>
      <c r="S4" s="473"/>
      <c r="T4" s="473"/>
      <c r="U4" s="473"/>
      <c r="V4" s="473"/>
      <c r="W4" s="473"/>
      <c r="X4" s="473"/>
      <c r="Y4" s="473"/>
      <c r="Z4" s="473"/>
      <c r="AA4" s="473"/>
      <c r="AB4" s="473"/>
      <c r="AC4" s="473"/>
      <c r="AD4" s="473"/>
      <c r="AE4" s="473"/>
      <c r="AF4" s="473"/>
      <c r="AG4" s="473"/>
      <c r="AH4" s="473"/>
      <c r="AI4" s="473"/>
      <c r="AJ4" s="473"/>
      <c r="AK4" s="473"/>
      <c r="AL4" s="473"/>
      <c r="AM4" s="473"/>
      <c r="AN4" s="473"/>
      <c r="AO4" s="473"/>
      <c r="AP4" s="473"/>
      <c r="AQ4" s="473"/>
      <c r="AR4" s="473"/>
      <c r="AS4" s="473"/>
      <c r="AT4" s="473"/>
      <c r="AU4" s="473"/>
      <c r="AV4" s="473"/>
      <c r="AW4" s="473"/>
      <c r="AX4" s="473"/>
    </row>
    <row r="5" spans="1:89" ht="18.600000000000001" customHeight="1">
      <c r="A5" s="473" t="s">
        <v>250</v>
      </c>
      <c r="B5" s="473"/>
      <c r="C5" s="473"/>
      <c r="D5" s="473"/>
      <c r="E5" s="473"/>
      <c r="F5" s="473"/>
      <c r="G5" s="473"/>
      <c r="H5" s="473"/>
      <c r="I5" s="473"/>
      <c r="J5" s="473"/>
      <c r="K5" s="473"/>
      <c r="L5" s="473"/>
      <c r="M5" s="473"/>
      <c r="N5" s="473"/>
      <c r="O5" s="473"/>
      <c r="P5" s="473"/>
      <c r="Q5" s="473"/>
      <c r="R5" s="473"/>
      <c r="S5" s="473"/>
      <c r="T5" s="473"/>
      <c r="U5" s="473"/>
      <c r="V5" s="473"/>
      <c r="W5" s="473"/>
      <c r="X5" s="473"/>
      <c r="Y5" s="473"/>
      <c r="Z5" s="473"/>
      <c r="AA5" s="473"/>
      <c r="AB5" s="473"/>
      <c r="AC5" s="473"/>
      <c r="AD5" s="473"/>
      <c r="AE5" s="473"/>
      <c r="AF5" s="473"/>
      <c r="AG5" s="473"/>
      <c r="AH5" s="473"/>
      <c r="AI5" s="473"/>
      <c r="AJ5" s="473"/>
      <c r="AK5" s="473"/>
      <c r="AL5" s="473"/>
      <c r="AM5" s="473"/>
      <c r="AN5" s="473"/>
      <c r="AO5" s="473"/>
      <c r="AP5" s="473"/>
      <c r="AQ5" s="473"/>
      <c r="AR5" s="473"/>
      <c r="AS5" s="473"/>
      <c r="AT5" s="473"/>
      <c r="AU5" s="473"/>
      <c r="AV5" s="473"/>
      <c r="AW5" s="473"/>
      <c r="AX5" s="473"/>
    </row>
    <row r="6" spans="1:89" ht="18.600000000000001" customHeight="1">
      <c r="A6" s="473" t="s">
        <v>17</v>
      </c>
      <c r="B6" s="473"/>
      <c r="C6" s="473"/>
      <c r="D6" s="473"/>
      <c r="E6" s="473"/>
      <c r="F6" s="473"/>
      <c r="G6" s="473"/>
      <c r="H6" s="473"/>
      <c r="I6" s="473"/>
      <c r="J6" s="473"/>
      <c r="K6" s="473"/>
      <c r="L6" s="473"/>
      <c r="M6" s="473"/>
      <c r="N6" s="473"/>
      <c r="O6" s="473"/>
      <c r="P6" s="473"/>
      <c r="Q6" s="473"/>
      <c r="R6" s="473"/>
      <c r="S6" s="473"/>
      <c r="T6" s="473"/>
      <c r="U6" s="473"/>
      <c r="V6" s="473"/>
      <c r="W6" s="473"/>
      <c r="X6" s="473"/>
      <c r="Y6" s="473"/>
      <c r="Z6" s="473"/>
      <c r="AA6" s="473"/>
      <c r="AB6" s="473"/>
      <c r="AC6" s="473"/>
      <c r="AD6" s="473"/>
      <c r="AE6" s="473"/>
      <c r="AF6" s="473"/>
      <c r="AG6" s="473"/>
      <c r="AH6" s="473"/>
      <c r="AI6" s="473"/>
      <c r="AJ6" s="473"/>
      <c r="AK6" s="473"/>
      <c r="AL6" s="473"/>
      <c r="AM6" s="473"/>
      <c r="AN6" s="473"/>
      <c r="AO6" s="473"/>
      <c r="AP6" s="473"/>
      <c r="AQ6" s="473"/>
      <c r="AR6" s="473"/>
      <c r="AS6" s="473"/>
      <c r="AT6" s="473"/>
      <c r="AU6" s="473"/>
      <c r="AV6" s="473"/>
      <c r="AW6" s="473"/>
      <c r="AX6" s="473"/>
    </row>
    <row r="7" spans="1:89" ht="18.600000000000001" customHeight="1">
      <c r="A7" s="444">
        <f>+'Anexo 1'!A7:J7</f>
        <v>46022</v>
      </c>
      <c r="B7" s="444"/>
      <c r="C7" s="444"/>
      <c r="D7" s="444"/>
      <c r="E7" s="444"/>
      <c r="F7" s="444"/>
      <c r="G7" s="444"/>
      <c r="H7" s="444"/>
      <c r="I7" s="444"/>
      <c r="J7" s="444"/>
      <c r="K7" s="444"/>
      <c r="L7" s="444"/>
      <c r="M7" s="444"/>
      <c r="N7" s="444"/>
      <c r="O7" s="444"/>
      <c r="P7" s="444"/>
      <c r="Q7" s="444"/>
      <c r="R7" s="444"/>
      <c r="S7" s="444"/>
      <c r="T7" s="444"/>
      <c r="U7" s="444"/>
      <c r="V7" s="444"/>
      <c r="W7" s="444"/>
      <c r="X7" s="444"/>
      <c r="Y7" s="444"/>
      <c r="Z7" s="444"/>
      <c r="AA7" s="444"/>
      <c r="AB7" s="444"/>
      <c r="AC7" s="444"/>
      <c r="AD7" s="444"/>
      <c r="AE7" s="444"/>
      <c r="AF7" s="444"/>
      <c r="AG7" s="444"/>
      <c r="AH7" s="444"/>
      <c r="AI7" s="444"/>
      <c r="AJ7" s="444"/>
      <c r="AK7" s="444"/>
      <c r="AL7" s="444"/>
      <c r="AM7" s="444"/>
      <c r="AN7" s="444"/>
      <c r="AO7" s="444"/>
      <c r="AP7" s="444"/>
      <c r="AQ7" s="444"/>
      <c r="AR7" s="444"/>
      <c r="AS7" s="444"/>
      <c r="AT7" s="444"/>
      <c r="AU7" s="444"/>
      <c r="AV7" s="444"/>
      <c r="AW7" s="444"/>
      <c r="AX7" s="444"/>
    </row>
    <row r="8" spans="1:89" ht="13.95" customHeight="1" thickBot="1">
      <c r="A8" s="265"/>
      <c r="B8" s="265"/>
      <c r="C8" s="265"/>
      <c r="D8" s="265"/>
      <c r="E8" s="265"/>
      <c r="F8" s="266"/>
      <c r="G8" s="266"/>
      <c r="H8" s="266"/>
      <c r="I8" s="266"/>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5"/>
      <c r="AM8" s="265"/>
      <c r="AN8" s="265"/>
      <c r="AO8" s="265"/>
      <c r="AP8" s="265"/>
      <c r="AQ8" s="265"/>
      <c r="AR8" s="265"/>
      <c r="AS8" s="265"/>
      <c r="AT8" s="265"/>
      <c r="AU8" s="265"/>
      <c r="AV8" s="265"/>
      <c r="AW8" s="265"/>
    </row>
    <row r="9" spans="1:89" s="267" customFormat="1" ht="41.4" customHeight="1" thickBot="1">
      <c r="A9" s="454" t="s">
        <v>18</v>
      </c>
      <c r="B9" s="454" t="s">
        <v>19</v>
      </c>
      <c r="C9" s="454" t="s">
        <v>20</v>
      </c>
      <c r="D9" s="454" t="s">
        <v>162</v>
      </c>
      <c r="E9" s="454" t="s">
        <v>163</v>
      </c>
      <c r="F9" s="477" t="s">
        <v>164</v>
      </c>
      <c r="G9" s="478"/>
      <c r="H9" s="478"/>
      <c r="I9" s="478"/>
      <c r="J9" s="478"/>
      <c r="K9" s="478"/>
      <c r="L9" s="478"/>
      <c r="M9" s="478"/>
      <c r="N9" s="478"/>
      <c r="O9" s="478"/>
      <c r="P9" s="479"/>
      <c r="Q9" s="477" t="s">
        <v>165</v>
      </c>
      <c r="R9" s="478"/>
      <c r="S9" s="478"/>
      <c r="T9" s="478"/>
      <c r="U9" s="478"/>
      <c r="V9" s="478"/>
      <c r="W9" s="478"/>
      <c r="X9" s="478"/>
      <c r="Y9" s="478"/>
      <c r="Z9" s="478"/>
      <c r="AA9" s="478"/>
      <c r="AB9" s="477" t="s">
        <v>166</v>
      </c>
      <c r="AC9" s="478"/>
      <c r="AD9" s="478"/>
      <c r="AE9" s="478"/>
      <c r="AF9" s="478"/>
      <c r="AG9" s="478"/>
      <c r="AH9" s="478"/>
      <c r="AI9" s="478"/>
      <c r="AJ9" s="478"/>
      <c r="AK9" s="478"/>
      <c r="AL9" s="479"/>
      <c r="AM9" s="477" t="s">
        <v>167</v>
      </c>
      <c r="AN9" s="478"/>
      <c r="AO9" s="478"/>
      <c r="AP9" s="478"/>
      <c r="AQ9" s="478"/>
      <c r="AR9" s="478"/>
      <c r="AS9" s="478"/>
      <c r="AT9" s="478"/>
      <c r="AU9" s="478"/>
      <c r="AV9" s="478"/>
      <c r="AW9" s="479"/>
      <c r="AX9" s="454" t="s">
        <v>168</v>
      </c>
      <c r="AY9" s="98"/>
      <c r="AZ9" s="288"/>
      <c r="BA9" s="288"/>
      <c r="BB9" s="289"/>
      <c r="BC9" s="289"/>
      <c r="BD9" s="289"/>
      <c r="BE9" s="289"/>
      <c r="BF9" s="289"/>
      <c r="BG9" s="289"/>
      <c r="BH9" s="289"/>
      <c r="BI9" s="289"/>
      <c r="BJ9" s="289"/>
      <c r="BK9" s="289"/>
      <c r="BL9" s="289"/>
      <c r="BM9" s="289"/>
      <c r="BN9" s="289"/>
      <c r="BO9" s="289"/>
      <c r="BP9" s="289"/>
      <c r="BQ9" s="289"/>
      <c r="BR9" s="289"/>
      <c r="BS9" s="289"/>
      <c r="BT9" s="289"/>
      <c r="BU9" s="289"/>
      <c r="BV9" s="289"/>
      <c r="BW9" s="289"/>
      <c r="BX9" s="289"/>
      <c r="BY9" s="289"/>
      <c r="BZ9" s="289"/>
      <c r="CA9" s="289"/>
      <c r="CB9" s="289"/>
      <c r="CC9" s="289"/>
      <c r="CD9" s="289"/>
      <c r="CE9" s="289"/>
      <c r="CF9" s="289"/>
      <c r="CG9" s="289"/>
      <c r="CH9" s="289"/>
      <c r="CI9" s="289"/>
      <c r="CJ9" s="289"/>
      <c r="CK9" s="289"/>
    </row>
    <row r="10" spans="1:89" s="267" customFormat="1" ht="54.6" customHeight="1" thickBot="1">
      <c r="A10" s="464"/>
      <c r="B10" s="464"/>
      <c r="C10" s="464"/>
      <c r="D10" s="464"/>
      <c r="E10" s="464"/>
      <c r="F10" s="72">
        <v>2015</v>
      </c>
      <c r="G10" s="72">
        <v>2016</v>
      </c>
      <c r="H10" s="72">
        <v>2017</v>
      </c>
      <c r="I10" s="72">
        <v>2018</v>
      </c>
      <c r="J10" s="72">
        <v>2019</v>
      </c>
      <c r="K10" s="72">
        <v>2020</v>
      </c>
      <c r="L10" s="72">
        <v>2021</v>
      </c>
      <c r="M10" s="72">
        <v>2022</v>
      </c>
      <c r="N10" s="72">
        <v>2023</v>
      </c>
      <c r="O10" s="72">
        <v>2024</v>
      </c>
      <c r="P10" s="72">
        <v>2025</v>
      </c>
      <c r="Q10" s="72">
        <v>2015</v>
      </c>
      <c r="R10" s="72">
        <v>2016</v>
      </c>
      <c r="S10" s="72">
        <v>2017</v>
      </c>
      <c r="T10" s="72">
        <v>2018</v>
      </c>
      <c r="U10" s="72">
        <v>2019</v>
      </c>
      <c r="V10" s="72">
        <v>2020</v>
      </c>
      <c r="W10" s="72">
        <v>2021</v>
      </c>
      <c r="X10" s="72">
        <v>2022</v>
      </c>
      <c r="Y10" s="72">
        <v>2023</v>
      </c>
      <c r="Z10" s="72">
        <v>2024</v>
      </c>
      <c r="AA10" s="72">
        <v>2025</v>
      </c>
      <c r="AB10" s="72">
        <v>2015</v>
      </c>
      <c r="AC10" s="191">
        <v>2016</v>
      </c>
      <c r="AD10" s="72">
        <v>2017</v>
      </c>
      <c r="AE10" s="191">
        <v>2018</v>
      </c>
      <c r="AF10" s="72">
        <v>2019</v>
      </c>
      <c r="AG10" s="191">
        <v>2020</v>
      </c>
      <c r="AH10" s="72">
        <v>2021</v>
      </c>
      <c r="AI10" s="72">
        <v>2022</v>
      </c>
      <c r="AJ10" s="72">
        <v>2023</v>
      </c>
      <c r="AK10" s="190">
        <v>2024</v>
      </c>
      <c r="AL10" s="72">
        <v>2025</v>
      </c>
      <c r="AM10" s="290">
        <v>2015</v>
      </c>
      <c r="AN10" s="192">
        <v>2016</v>
      </c>
      <c r="AO10" s="290">
        <v>2017</v>
      </c>
      <c r="AP10" s="192">
        <v>2018</v>
      </c>
      <c r="AQ10" s="290">
        <v>2019</v>
      </c>
      <c r="AR10" s="192">
        <v>2020</v>
      </c>
      <c r="AS10" s="192">
        <v>2021</v>
      </c>
      <c r="AT10" s="192">
        <v>2022</v>
      </c>
      <c r="AU10" s="192">
        <v>2023</v>
      </c>
      <c r="AV10" s="192">
        <v>2024</v>
      </c>
      <c r="AW10" s="72">
        <v>2025</v>
      </c>
      <c r="AX10" s="455"/>
      <c r="AY10" s="98"/>
      <c r="AZ10" s="288"/>
      <c r="BA10" s="288"/>
      <c r="BB10" s="289"/>
      <c r="BC10" s="289"/>
      <c r="BD10" s="289"/>
      <c r="BE10" s="289"/>
      <c r="BF10" s="289"/>
      <c r="BG10" s="289"/>
      <c r="BH10" s="289"/>
      <c r="BI10" s="289"/>
      <c r="BJ10" s="289"/>
      <c r="BK10" s="289"/>
      <c r="BL10" s="289"/>
      <c r="BM10" s="289"/>
      <c r="BN10" s="289"/>
      <c r="BO10" s="289"/>
      <c r="BP10" s="289"/>
      <c r="BQ10" s="289"/>
      <c r="BR10" s="289"/>
      <c r="BS10" s="289"/>
      <c r="BT10" s="289"/>
      <c r="BU10" s="289"/>
      <c r="BV10" s="289"/>
      <c r="BW10" s="289"/>
      <c r="BX10" s="289"/>
      <c r="BY10" s="289"/>
      <c r="BZ10" s="289"/>
      <c r="CA10" s="289"/>
      <c r="CB10" s="289"/>
      <c r="CC10" s="289"/>
      <c r="CD10" s="289"/>
      <c r="CE10" s="289"/>
      <c r="CF10" s="289"/>
      <c r="CG10" s="289"/>
      <c r="CH10" s="289"/>
      <c r="CI10" s="289"/>
      <c r="CJ10" s="289"/>
      <c r="CK10" s="289"/>
    </row>
    <row r="11" spans="1:89" ht="13.95" customHeight="1">
      <c r="A11" s="291"/>
      <c r="B11" s="292"/>
      <c r="C11" s="293"/>
      <c r="D11" s="293"/>
      <c r="E11" s="294"/>
      <c r="F11" s="292"/>
      <c r="G11" s="76"/>
      <c r="H11" s="76"/>
      <c r="I11" s="76"/>
      <c r="J11" s="76"/>
      <c r="K11" s="76"/>
      <c r="L11" s="76"/>
      <c r="M11" s="76"/>
      <c r="N11" s="76"/>
      <c r="O11" s="76"/>
      <c r="P11" s="270"/>
      <c r="Q11" s="76"/>
      <c r="R11" s="76"/>
      <c r="S11" s="76"/>
      <c r="T11" s="76"/>
      <c r="U11" s="76"/>
      <c r="V11" s="76"/>
      <c r="W11" s="76"/>
      <c r="X11" s="76"/>
      <c r="Y11" s="76"/>
      <c r="Z11" s="76"/>
      <c r="AA11" s="197"/>
      <c r="AB11" s="75"/>
      <c r="AC11" s="76"/>
      <c r="AD11" s="292"/>
      <c r="AE11" s="292"/>
      <c r="AF11" s="292"/>
      <c r="AG11" s="292"/>
      <c r="AH11" s="292"/>
      <c r="AI11" s="292"/>
      <c r="AJ11" s="292"/>
      <c r="AK11" s="292"/>
      <c r="AL11" s="295"/>
      <c r="AM11" s="296"/>
      <c r="AN11" s="293"/>
      <c r="AO11" s="293"/>
      <c r="AP11" s="293"/>
      <c r="AQ11" s="293"/>
      <c r="AR11" s="293"/>
      <c r="AS11" s="297"/>
      <c r="AT11" s="297"/>
      <c r="AU11" s="297"/>
      <c r="AV11" s="297"/>
      <c r="AW11" s="297"/>
      <c r="AX11" s="298"/>
    </row>
    <row r="12" spans="1:89" ht="13.95" customHeight="1">
      <c r="A12" s="299" t="s">
        <v>32</v>
      </c>
      <c r="B12" s="300"/>
      <c r="D12" s="301"/>
      <c r="E12" s="302"/>
      <c r="F12" s="303"/>
      <c r="G12" s="273"/>
      <c r="H12" s="273"/>
      <c r="I12" s="273"/>
      <c r="J12" s="273"/>
      <c r="K12" s="273"/>
      <c r="L12" s="273"/>
      <c r="M12" s="273"/>
      <c r="N12" s="273"/>
      <c r="O12" s="273"/>
      <c r="P12" s="274"/>
      <c r="Q12" s="273"/>
      <c r="R12" s="273"/>
      <c r="S12" s="273"/>
      <c r="T12" s="273"/>
      <c r="U12" s="273"/>
      <c r="V12" s="273"/>
      <c r="W12" s="273"/>
      <c r="X12" s="273"/>
      <c r="Y12" s="273"/>
      <c r="Z12" s="273"/>
      <c r="AA12" s="197"/>
      <c r="AB12" s="304"/>
      <c r="AC12" s="273"/>
      <c r="AD12" s="83"/>
      <c r="AE12" s="83"/>
      <c r="AF12" s="83"/>
      <c r="AG12" s="83"/>
      <c r="AH12" s="305"/>
      <c r="AI12" s="305"/>
      <c r="AJ12" s="305"/>
      <c r="AK12" s="305"/>
      <c r="AL12" s="306"/>
      <c r="AM12" s="307"/>
      <c r="AS12" s="2"/>
      <c r="AT12" s="2"/>
      <c r="AU12" s="2"/>
      <c r="AV12" s="2"/>
      <c r="AW12" s="2"/>
      <c r="AX12" s="298"/>
      <c r="AY12" s="308"/>
    </row>
    <row r="13" spans="1:89" s="67" customFormat="1" ht="30.6" customHeight="1">
      <c r="A13" s="85">
        <v>2129</v>
      </c>
      <c r="B13" s="86" t="s">
        <v>33</v>
      </c>
      <c r="C13" s="74" t="str">
        <f>'Anexo 1'!C13</f>
        <v>AyA</v>
      </c>
      <c r="D13" s="123">
        <f>+'Anexo 1'!E13</f>
        <v>130000000</v>
      </c>
      <c r="E13" s="194">
        <f>'Anexo 2'!E13</f>
        <v>50000000</v>
      </c>
      <c r="F13" s="123">
        <v>0</v>
      </c>
      <c r="G13" s="123">
        <v>200000</v>
      </c>
      <c r="H13" s="123">
        <v>3000000</v>
      </c>
      <c r="I13" s="123">
        <v>0</v>
      </c>
      <c r="J13" s="123">
        <v>5000000</v>
      </c>
      <c r="K13" s="123">
        <v>0</v>
      </c>
      <c r="L13" s="123">
        <v>0</v>
      </c>
      <c r="M13" s="87">
        <v>3000000</v>
      </c>
      <c r="N13" s="87">
        <v>3800000</v>
      </c>
      <c r="O13" s="87">
        <v>11000000</v>
      </c>
      <c r="P13" s="309">
        <f>+'Anexo 2'!F13+'Anexo 2'!G13</f>
        <v>24000000</v>
      </c>
      <c r="Q13" s="123">
        <v>0</v>
      </c>
      <c r="R13" s="123">
        <v>330416.67</v>
      </c>
      <c r="S13" s="123">
        <v>330163.89</v>
      </c>
      <c r="T13" s="123">
        <v>322147.21999999997</v>
      </c>
      <c r="U13" s="123">
        <v>320522.23</v>
      </c>
      <c r="V13" s="123">
        <v>312144.45</v>
      </c>
      <c r="W13" s="123">
        <v>308729.15999999997</v>
      </c>
      <c r="X13" s="123">
        <v>305041.67000000004</v>
      </c>
      <c r="Y13" s="123">
        <v>302643.06</v>
      </c>
      <c r="Z13" s="123">
        <f>147408.33+143437.22</f>
        <v>290845.55</v>
      </c>
      <c r="AA13" s="197">
        <v>262248.67000000004</v>
      </c>
      <c r="AB13" s="30">
        <v>0</v>
      </c>
      <c r="AC13" s="8">
        <v>1.5384615384615385E-3</v>
      </c>
      <c r="AD13" s="8">
        <v>2.4615384615384615E-2</v>
      </c>
      <c r="AE13" s="8">
        <v>2.4615384615384615E-2</v>
      </c>
      <c r="AF13" s="8">
        <v>6.3076923076923072E-2</v>
      </c>
      <c r="AG13" s="8">
        <v>6.3076923076923072E-2</v>
      </c>
      <c r="AH13" s="8">
        <v>6.3076923076923072E-2</v>
      </c>
      <c r="AI13" s="8">
        <v>8.615384615384615E-2</v>
      </c>
      <c r="AJ13" s="8">
        <v>0.11538461538461539</v>
      </c>
      <c r="AK13" s="8">
        <v>0.2</v>
      </c>
      <c r="AL13" s="42">
        <f>+'Anexo 2'!I13</f>
        <v>0.38461538461538464</v>
      </c>
      <c r="AM13" s="30">
        <v>0</v>
      </c>
      <c r="AN13" s="8">
        <v>3.1199999999999999E-2</v>
      </c>
      <c r="AO13" s="8">
        <v>4.3299999999999998E-2</v>
      </c>
      <c r="AP13" s="8">
        <v>6.6699999999999995E-2</v>
      </c>
      <c r="AQ13" s="8">
        <v>0.104</v>
      </c>
      <c r="AR13" s="8">
        <v>0.14829999999999999</v>
      </c>
      <c r="AS13" s="4">
        <v>0.26419999999999999</v>
      </c>
      <c r="AT13" s="4">
        <v>0.30680000000000002</v>
      </c>
      <c r="AU13" s="4">
        <v>0.4042</v>
      </c>
      <c r="AV13" s="4">
        <v>0.47389999999999999</v>
      </c>
      <c r="AW13" s="4">
        <f>+'Anexo 2'!J13</f>
        <v>0.62119999999999997</v>
      </c>
      <c r="AX13" s="310">
        <v>2</v>
      </c>
      <c r="AY13" s="195"/>
      <c r="AZ13" s="311"/>
      <c r="BA13" s="33"/>
    </row>
    <row r="14" spans="1:89" s="67" customFormat="1" ht="43.95" customHeight="1">
      <c r="A14" s="85">
        <v>2164</v>
      </c>
      <c r="B14" s="86" t="s">
        <v>135</v>
      </c>
      <c r="C14" s="74" t="str">
        <f>'Anexo 1'!C14</f>
        <v>AyA</v>
      </c>
      <c r="D14" s="123">
        <f>+'Anexo 1'!E14</f>
        <v>154562390.28999999</v>
      </c>
      <c r="E14" s="194">
        <f>'Anexo 2'!E14</f>
        <v>61354499.489999995</v>
      </c>
      <c r="F14" s="123" t="s">
        <v>36</v>
      </c>
      <c r="G14" s="123" t="s">
        <v>36</v>
      </c>
      <c r="H14" s="123" t="s">
        <v>36</v>
      </c>
      <c r="I14" s="123">
        <v>0</v>
      </c>
      <c r="J14" s="123">
        <v>1500000</v>
      </c>
      <c r="K14" s="123">
        <v>0</v>
      </c>
      <c r="L14" s="123">
        <v>9467661.4900000002</v>
      </c>
      <c r="M14" s="87">
        <v>5886838</v>
      </c>
      <c r="N14" s="87">
        <v>0</v>
      </c>
      <c r="O14" s="87">
        <v>8500000</v>
      </c>
      <c r="P14" s="309">
        <f>+'Anexo 2'!F14+'Anexo 2'!G14</f>
        <v>36000000</v>
      </c>
      <c r="Q14" s="123" t="s">
        <v>36</v>
      </c>
      <c r="R14" s="123" t="s">
        <v>36</v>
      </c>
      <c r="S14" s="123" t="s">
        <v>36</v>
      </c>
      <c r="T14" s="123" t="s">
        <v>36</v>
      </c>
      <c r="U14" s="123" t="s">
        <v>36</v>
      </c>
      <c r="V14" s="123" t="s">
        <v>36</v>
      </c>
      <c r="W14" s="123" t="s">
        <v>36</v>
      </c>
      <c r="X14" s="123" t="s">
        <v>36</v>
      </c>
      <c r="Y14" s="123" t="s">
        <v>36</v>
      </c>
      <c r="Z14" s="123" t="s">
        <v>36</v>
      </c>
      <c r="AA14" s="87" t="s">
        <v>36</v>
      </c>
      <c r="AB14" s="30" t="s">
        <v>36</v>
      </c>
      <c r="AC14" s="8" t="s">
        <v>36</v>
      </c>
      <c r="AD14" s="8" t="s">
        <v>36</v>
      </c>
      <c r="AE14" s="8">
        <v>0</v>
      </c>
      <c r="AF14" s="8">
        <v>9.7048188578450593E-3</v>
      </c>
      <c r="AG14" s="8">
        <v>9.7048188578450593E-3</v>
      </c>
      <c r="AH14" s="8">
        <v>7.0959445369742025E-2</v>
      </c>
      <c r="AI14" s="8">
        <v>0.10904657632672794</v>
      </c>
      <c r="AJ14" s="8">
        <v>0.10904657632672794</v>
      </c>
      <c r="AK14" s="8">
        <v>0.1640405498545166</v>
      </c>
      <c r="AL14" s="42">
        <f>+'Anexo 2'!I14</f>
        <v>0.396956202442798</v>
      </c>
      <c r="AM14" s="30" t="s">
        <v>36</v>
      </c>
      <c r="AN14" s="8" t="s">
        <v>36</v>
      </c>
      <c r="AO14" s="8" t="s">
        <v>36</v>
      </c>
      <c r="AP14" s="8">
        <v>0</v>
      </c>
      <c r="AQ14" s="8">
        <v>0.118505012987553</v>
      </c>
      <c r="AR14" s="8">
        <v>0.13700000000000001</v>
      </c>
      <c r="AS14" s="4">
        <v>0.19315930093031164</v>
      </c>
      <c r="AT14" s="4">
        <v>0.20380000000000001</v>
      </c>
      <c r="AU14" s="4">
        <v>0.2344</v>
      </c>
      <c r="AV14" s="4">
        <v>0.36912614855912457</v>
      </c>
      <c r="AW14" s="4">
        <f>+'Anexo 2'!J14</f>
        <v>0.51953178</v>
      </c>
      <c r="AX14" s="310">
        <v>2</v>
      </c>
      <c r="AY14" s="195"/>
      <c r="AZ14" s="311"/>
      <c r="BA14" s="33"/>
    </row>
    <row r="15" spans="1:89" s="67" customFormat="1" ht="28.95" customHeight="1">
      <c r="A15" s="85" t="s">
        <v>38</v>
      </c>
      <c r="B15" s="86" t="s">
        <v>39</v>
      </c>
      <c r="C15" s="74" t="str">
        <f>'Anexo 1'!C15</f>
        <v>AyA</v>
      </c>
      <c r="D15" s="123">
        <f>+'Anexo 1'!E15</f>
        <v>111128810</v>
      </c>
      <c r="E15" s="194">
        <f>'Anexo 2'!E15</f>
        <v>17088000</v>
      </c>
      <c r="F15" s="123" t="s">
        <v>36</v>
      </c>
      <c r="G15" s="123" t="s">
        <v>36</v>
      </c>
      <c r="H15" s="123" t="s">
        <v>36</v>
      </c>
      <c r="I15" s="123" t="s">
        <v>36</v>
      </c>
      <c r="J15" s="123">
        <v>0</v>
      </c>
      <c r="K15" s="123">
        <v>0</v>
      </c>
      <c r="L15" s="123">
        <v>1000000</v>
      </c>
      <c r="M15" s="87">
        <v>1088000</v>
      </c>
      <c r="N15" s="87">
        <v>1900000</v>
      </c>
      <c r="O15" s="87">
        <v>5100000</v>
      </c>
      <c r="P15" s="309">
        <f>+'Anexo 2'!F15+'Anexo 2'!G15</f>
        <v>8000000</v>
      </c>
      <c r="Q15" s="123" t="s">
        <v>36</v>
      </c>
      <c r="R15" s="123" t="s">
        <v>36</v>
      </c>
      <c r="S15" s="123" t="s">
        <v>36</v>
      </c>
      <c r="T15" s="123" t="s">
        <v>36</v>
      </c>
      <c r="U15" s="123">
        <v>112231.92</v>
      </c>
      <c r="V15" s="123">
        <v>225333.52000000002</v>
      </c>
      <c r="W15" s="123">
        <v>225660.46000000002</v>
      </c>
      <c r="X15" s="123">
        <v>214396.94</v>
      </c>
      <c r="Y15" s="123">
        <v>217514.51</v>
      </c>
      <c r="Z15" s="123">
        <f>106443.53+106494.24</f>
        <v>212937.77000000002</v>
      </c>
      <c r="AA15" s="87">
        <v>196580.04</v>
      </c>
      <c r="AB15" s="30" t="s">
        <v>36</v>
      </c>
      <c r="AC15" s="8" t="s">
        <v>36</v>
      </c>
      <c r="AD15" s="8" t="s">
        <v>36</v>
      </c>
      <c r="AE15" s="8" t="s">
        <v>36</v>
      </c>
      <c r="AF15" s="8">
        <v>0</v>
      </c>
      <c r="AG15" s="8">
        <v>0</v>
      </c>
      <c r="AH15" s="8">
        <v>8.9985666183233677E-3</v>
      </c>
      <c r="AI15" s="8">
        <v>1.8958180151483671E-2</v>
      </c>
      <c r="AJ15" s="8">
        <v>3.5886283673873587E-2</v>
      </c>
      <c r="AK15" s="8">
        <v>8.1778973427322765E-2</v>
      </c>
      <c r="AL15" s="42">
        <f>+'Anexo 2'!I15</f>
        <v>0.15376750637390971</v>
      </c>
      <c r="AM15" s="30" t="s">
        <v>36</v>
      </c>
      <c r="AN15" s="8" t="s">
        <v>36</v>
      </c>
      <c r="AO15" s="8" t="s">
        <v>36</v>
      </c>
      <c r="AP15" s="8">
        <v>0</v>
      </c>
      <c r="AQ15" s="8">
        <v>0</v>
      </c>
      <c r="AR15" s="8">
        <v>9.1619426159301826E-2</v>
      </c>
      <c r="AS15" s="4">
        <v>0.11447100739696221</v>
      </c>
      <c r="AT15" s="4">
        <v>0.11650000000000001</v>
      </c>
      <c r="AU15" s="4">
        <v>0.1431</v>
      </c>
      <c r="AV15" s="4">
        <v>0.1343</v>
      </c>
      <c r="AW15" s="4">
        <f>+'Anexo 2'!J15</f>
        <v>0.17509499470672732</v>
      </c>
      <c r="AX15" s="310">
        <v>2</v>
      </c>
      <c r="AY15" s="195"/>
      <c r="AZ15" s="311"/>
      <c r="BA15" s="33"/>
    </row>
    <row r="16" spans="1:89" s="67" customFormat="1" ht="27.6" customHeight="1">
      <c r="A16" s="85">
        <v>2198</v>
      </c>
      <c r="B16" s="86" t="s">
        <v>169</v>
      </c>
      <c r="C16" s="74" t="str">
        <f>'Anexo 1'!C16</f>
        <v>AyA/SENARA</v>
      </c>
      <c r="D16" s="123">
        <f>+'Anexo 1'!E16</f>
        <v>55080000</v>
      </c>
      <c r="E16" s="194">
        <f>'Anexo 2'!E16</f>
        <v>36620000</v>
      </c>
      <c r="F16" s="123" t="s">
        <v>36</v>
      </c>
      <c r="G16" s="123" t="s">
        <v>36</v>
      </c>
      <c r="H16" s="123" t="s">
        <v>36</v>
      </c>
      <c r="I16" s="123" t="s">
        <v>36</v>
      </c>
      <c r="J16" s="123">
        <v>0</v>
      </c>
      <c r="K16" s="123">
        <v>500000</v>
      </c>
      <c r="L16" s="123">
        <v>0</v>
      </c>
      <c r="M16" s="87">
        <v>0</v>
      </c>
      <c r="N16" s="87">
        <v>0</v>
      </c>
      <c r="O16" s="87">
        <v>8000000</v>
      </c>
      <c r="P16" s="309">
        <f>+'Anexo 2'!F16+'Anexo 2'!G16</f>
        <v>28120000</v>
      </c>
      <c r="Q16" s="123" t="s">
        <v>36</v>
      </c>
      <c r="R16" s="123" t="s">
        <v>36</v>
      </c>
      <c r="S16" s="123" t="s">
        <v>36</v>
      </c>
      <c r="T16" s="123" t="s">
        <v>36</v>
      </c>
      <c r="U16" s="123" t="s">
        <v>36</v>
      </c>
      <c r="V16" s="123" t="s">
        <v>36</v>
      </c>
      <c r="W16" s="123" t="s">
        <v>36</v>
      </c>
      <c r="X16" s="123" t="s">
        <v>36</v>
      </c>
      <c r="Y16" s="123" t="s">
        <v>36</v>
      </c>
      <c r="Z16" s="87" t="s">
        <v>36</v>
      </c>
      <c r="AA16" s="87" t="s">
        <v>36</v>
      </c>
      <c r="AB16" s="30" t="s">
        <v>36</v>
      </c>
      <c r="AC16" s="8" t="s">
        <v>36</v>
      </c>
      <c r="AD16" s="8" t="s">
        <v>36</v>
      </c>
      <c r="AE16" s="8" t="s">
        <v>36</v>
      </c>
      <c r="AF16" s="8">
        <v>0</v>
      </c>
      <c r="AG16" s="8">
        <v>9.0777051561365292E-3</v>
      </c>
      <c r="AH16" s="8">
        <v>9.0777051561365292E-3</v>
      </c>
      <c r="AI16" s="8">
        <v>9.0777051561365292E-3</v>
      </c>
      <c r="AJ16" s="8">
        <v>9.0777051561365292E-3</v>
      </c>
      <c r="AK16" s="8">
        <v>0.15432098765432098</v>
      </c>
      <c r="AL16" s="42">
        <f>+'Anexo 2'!I16</f>
        <v>0.66485112563543936</v>
      </c>
      <c r="AM16" s="30" t="s">
        <v>36</v>
      </c>
      <c r="AN16" s="8" t="s">
        <v>36</v>
      </c>
      <c r="AO16" s="8" t="s">
        <v>36</v>
      </c>
      <c r="AP16" s="8">
        <v>0</v>
      </c>
      <c r="AQ16" s="8">
        <v>9.1399999999999995E-2</v>
      </c>
      <c r="AR16" s="8">
        <v>0.15978758169934643</v>
      </c>
      <c r="AS16" s="4">
        <v>0.18149999999999999</v>
      </c>
      <c r="AT16" s="4">
        <v>0.23300000000000001</v>
      </c>
      <c r="AU16" s="4">
        <v>0.2535</v>
      </c>
      <c r="AV16" s="4">
        <v>0.24610000000000001</v>
      </c>
      <c r="AW16" s="4">
        <f>+'Anexo 2'!J16</f>
        <v>0.45889999999999997</v>
      </c>
      <c r="AX16" s="310">
        <v>2</v>
      </c>
      <c r="AY16" s="195"/>
      <c r="AZ16" s="311"/>
      <c r="BA16" s="33"/>
    </row>
    <row r="17" spans="1:65" s="67" customFormat="1" ht="41.4" customHeight="1">
      <c r="A17" s="85">
        <v>2220</v>
      </c>
      <c r="B17" s="86" t="s">
        <v>170</v>
      </c>
      <c r="C17" s="74" t="str">
        <f>'Anexo 1'!C17</f>
        <v xml:space="preserve">SENARA </v>
      </c>
      <c r="D17" s="123">
        <f>+'Anexo 1'!E17</f>
        <v>425000000</v>
      </c>
      <c r="E17" s="194">
        <f>'Anexo 2'!E17</f>
        <v>112700714.5</v>
      </c>
      <c r="F17" s="123" t="s">
        <v>36</v>
      </c>
      <c r="G17" s="123" t="s">
        <v>36</v>
      </c>
      <c r="H17" s="123" t="s">
        <v>36</v>
      </c>
      <c r="I17" s="123" t="s">
        <v>36</v>
      </c>
      <c r="J17" s="123" t="s">
        <v>36</v>
      </c>
      <c r="K17" s="123" t="s">
        <v>36</v>
      </c>
      <c r="L17" s="123">
        <v>0</v>
      </c>
      <c r="M17" s="87">
        <v>0</v>
      </c>
      <c r="N17" s="87">
        <v>0</v>
      </c>
      <c r="O17" s="87">
        <v>0</v>
      </c>
      <c r="P17" s="309">
        <f>+'Anexo 2'!F17+'Anexo 2'!G17</f>
        <v>112700714.5</v>
      </c>
      <c r="Q17" s="123" t="s">
        <v>36</v>
      </c>
      <c r="R17" s="123" t="s">
        <v>36</v>
      </c>
      <c r="S17" s="123" t="s">
        <v>36</v>
      </c>
      <c r="T17" s="123" t="s">
        <v>36</v>
      </c>
      <c r="U17" s="123" t="s">
        <v>36</v>
      </c>
      <c r="V17" s="123" t="s">
        <v>36</v>
      </c>
      <c r="W17" s="123" t="s">
        <v>36</v>
      </c>
      <c r="X17" s="123">
        <v>540104.17000000004</v>
      </c>
      <c r="Y17" s="123">
        <v>1077256.9500000002</v>
      </c>
      <c r="Z17" s="87">
        <v>1074305.56</v>
      </c>
      <c r="AA17" s="197">
        <v>1013066.02</v>
      </c>
      <c r="AB17" s="30" t="s">
        <v>36</v>
      </c>
      <c r="AC17" s="8" t="s">
        <v>36</v>
      </c>
      <c r="AD17" s="8" t="s">
        <v>36</v>
      </c>
      <c r="AE17" s="8" t="s">
        <v>36</v>
      </c>
      <c r="AF17" s="8" t="s">
        <v>36</v>
      </c>
      <c r="AG17" s="8" t="s">
        <v>36</v>
      </c>
      <c r="AH17" s="8" t="s">
        <v>36</v>
      </c>
      <c r="AI17" s="8">
        <v>0</v>
      </c>
      <c r="AJ17" s="8">
        <v>0</v>
      </c>
      <c r="AK17" s="8">
        <v>0</v>
      </c>
      <c r="AL17" s="42">
        <f>+'Anexo 2'!I17</f>
        <v>0.26517815176470588</v>
      </c>
      <c r="AM17" s="30" t="s">
        <v>36</v>
      </c>
      <c r="AN17" s="8" t="s">
        <v>36</v>
      </c>
      <c r="AO17" s="8" t="s">
        <v>36</v>
      </c>
      <c r="AP17" s="8" t="s">
        <v>36</v>
      </c>
      <c r="AQ17" s="8" t="s">
        <v>36</v>
      </c>
      <c r="AR17" s="8" t="s">
        <v>36</v>
      </c>
      <c r="AS17" s="4" t="s">
        <v>36</v>
      </c>
      <c r="AT17" s="4" t="s">
        <v>77</v>
      </c>
      <c r="AU17" s="4">
        <v>2.9999999999999997E-4</v>
      </c>
      <c r="AV17" s="4">
        <v>7.46E-2</v>
      </c>
      <c r="AW17" s="4">
        <f>+'Anexo 2'!J17</f>
        <v>0.1129</v>
      </c>
      <c r="AX17" s="310">
        <v>2</v>
      </c>
      <c r="AY17" s="195"/>
      <c r="AZ17" s="311"/>
      <c r="BA17" s="33"/>
    </row>
    <row r="18" spans="1:65" s="67" customFormat="1" ht="28.95" customHeight="1">
      <c r="A18" s="100">
        <v>2317</v>
      </c>
      <c r="B18" s="101" t="s">
        <v>171</v>
      </c>
      <c r="C18" s="74" t="str">
        <f>'Anexo 1'!C18</f>
        <v xml:space="preserve">CNE </v>
      </c>
      <c r="D18" s="123">
        <f>+'Anexo 1'!E18</f>
        <v>700000000</v>
      </c>
      <c r="E18" s="194">
        <f>'Anexo 2'!E18</f>
        <v>207564110.88</v>
      </c>
      <c r="F18" s="123" t="s">
        <v>36</v>
      </c>
      <c r="G18" s="123" t="s">
        <v>36</v>
      </c>
      <c r="H18" s="123" t="s">
        <v>36</v>
      </c>
      <c r="I18" s="123" t="s">
        <v>36</v>
      </c>
      <c r="J18" s="123" t="s">
        <v>36</v>
      </c>
      <c r="K18" s="123" t="s">
        <v>36</v>
      </c>
      <c r="L18" s="123" t="s">
        <v>36</v>
      </c>
      <c r="M18" s="87" t="s">
        <v>36</v>
      </c>
      <c r="N18" s="87">
        <v>0</v>
      </c>
      <c r="O18" s="87">
        <v>74689275.579999998</v>
      </c>
      <c r="P18" s="309">
        <f>+'Anexo 2'!F18+'Anexo 2'!G18</f>
        <v>132874835.3</v>
      </c>
      <c r="Q18" s="123" t="s">
        <v>36</v>
      </c>
      <c r="R18" s="123" t="s">
        <v>36</v>
      </c>
      <c r="S18" s="123" t="s">
        <v>36</v>
      </c>
      <c r="T18" s="123" t="s">
        <v>36</v>
      </c>
      <c r="U18" s="123" t="s">
        <v>36</v>
      </c>
      <c r="V18" s="123" t="s">
        <v>36</v>
      </c>
      <c r="W18" s="123" t="s">
        <v>36</v>
      </c>
      <c r="X18" s="123" t="s">
        <v>36</v>
      </c>
      <c r="Y18" s="123" t="s">
        <v>36</v>
      </c>
      <c r="Z18" s="87">
        <v>847377.59</v>
      </c>
      <c r="AA18" s="197">
        <v>1584988.98</v>
      </c>
      <c r="AB18" s="30" t="s">
        <v>36</v>
      </c>
      <c r="AC18" s="8" t="s">
        <v>36</v>
      </c>
      <c r="AD18" s="8" t="s">
        <v>36</v>
      </c>
      <c r="AE18" s="8" t="s">
        <v>36</v>
      </c>
      <c r="AF18" s="8" t="s">
        <v>36</v>
      </c>
      <c r="AG18" s="8" t="s">
        <v>36</v>
      </c>
      <c r="AH18" s="8" t="s">
        <v>36</v>
      </c>
      <c r="AI18" s="8" t="s">
        <v>36</v>
      </c>
      <c r="AJ18" s="8" t="s">
        <v>36</v>
      </c>
      <c r="AK18" s="8">
        <v>0.10669896511428571</v>
      </c>
      <c r="AL18" s="42">
        <f>+'Anexo 2'!I18</f>
        <v>0.29652015840000001</v>
      </c>
      <c r="AM18" s="30" t="s">
        <v>36</v>
      </c>
      <c r="AN18" s="8" t="s">
        <v>36</v>
      </c>
      <c r="AO18" s="8" t="s">
        <v>36</v>
      </c>
      <c r="AP18" s="8" t="s">
        <v>36</v>
      </c>
      <c r="AQ18" s="8" t="s">
        <v>36</v>
      </c>
      <c r="AR18" s="8" t="s">
        <v>36</v>
      </c>
      <c r="AS18" s="4" t="s">
        <v>36</v>
      </c>
      <c r="AT18" s="4" t="s">
        <v>36</v>
      </c>
      <c r="AU18" s="4" t="s">
        <v>36</v>
      </c>
      <c r="AV18" s="4">
        <v>0.1384</v>
      </c>
      <c r="AW18" s="4">
        <f>+'Anexo 2'!J18</f>
        <v>0.26550000000000001</v>
      </c>
      <c r="AX18" s="312">
        <v>3</v>
      </c>
      <c r="AY18" s="195"/>
      <c r="AZ18" s="311"/>
      <c r="BA18" s="33"/>
    </row>
    <row r="19" spans="1:65" s="111" customFormat="1" ht="13.95" customHeight="1">
      <c r="A19" s="276"/>
      <c r="B19" s="277"/>
      <c r="C19" s="107"/>
      <c r="D19" s="201">
        <f t="shared" ref="D19:AA19" si="0">SUM(D13:D18)</f>
        <v>1575771200.29</v>
      </c>
      <c r="E19" s="205">
        <f t="shared" si="0"/>
        <v>485327324.87</v>
      </c>
      <c r="F19" s="201">
        <f t="shared" si="0"/>
        <v>0</v>
      </c>
      <c r="G19" s="201">
        <f t="shared" si="0"/>
        <v>200000</v>
      </c>
      <c r="H19" s="201">
        <f t="shared" si="0"/>
        <v>3000000</v>
      </c>
      <c r="I19" s="201">
        <f t="shared" si="0"/>
        <v>0</v>
      </c>
      <c r="J19" s="201">
        <f t="shared" si="0"/>
        <v>6500000</v>
      </c>
      <c r="K19" s="201">
        <f t="shared" si="0"/>
        <v>500000</v>
      </c>
      <c r="L19" s="201">
        <f t="shared" si="0"/>
        <v>10467661.49</v>
      </c>
      <c r="M19" s="201">
        <f t="shared" si="0"/>
        <v>9974838</v>
      </c>
      <c r="N19" s="201">
        <f t="shared" si="0"/>
        <v>5700000</v>
      </c>
      <c r="O19" s="201">
        <f t="shared" si="0"/>
        <v>107289275.58</v>
      </c>
      <c r="P19" s="205">
        <f t="shared" si="0"/>
        <v>341695549.80000001</v>
      </c>
      <c r="Q19" s="201">
        <f t="shared" si="0"/>
        <v>0</v>
      </c>
      <c r="R19" s="201">
        <f t="shared" si="0"/>
        <v>330416.67</v>
      </c>
      <c r="S19" s="201">
        <f t="shared" si="0"/>
        <v>330163.89</v>
      </c>
      <c r="T19" s="201">
        <f t="shared" si="0"/>
        <v>322147.21999999997</v>
      </c>
      <c r="U19" s="201">
        <f t="shared" si="0"/>
        <v>432754.14999999997</v>
      </c>
      <c r="V19" s="201">
        <f t="shared" si="0"/>
        <v>537477.97</v>
      </c>
      <c r="W19" s="201">
        <f t="shared" si="0"/>
        <v>534389.62</v>
      </c>
      <c r="X19" s="201">
        <f t="shared" si="0"/>
        <v>1059542.78</v>
      </c>
      <c r="Y19" s="201">
        <f t="shared" si="0"/>
        <v>1597414.5200000003</v>
      </c>
      <c r="Z19" s="201">
        <f t="shared" si="0"/>
        <v>2425466.4700000002</v>
      </c>
      <c r="AA19" s="201">
        <f t="shared" si="0"/>
        <v>3056883.71</v>
      </c>
      <c r="AB19" s="34"/>
      <c r="AC19" s="9"/>
      <c r="AD19" s="9"/>
      <c r="AE19" s="9"/>
      <c r="AF19" s="9"/>
      <c r="AG19" s="9"/>
      <c r="AL19" s="42"/>
      <c r="AM19" s="30"/>
      <c r="AN19" s="8"/>
      <c r="AO19" s="8"/>
      <c r="AP19" s="8"/>
      <c r="AQ19" s="8"/>
      <c r="AR19" s="8"/>
      <c r="AS19" s="7"/>
      <c r="AT19" s="7"/>
      <c r="AU19" s="7"/>
      <c r="AV19" s="7"/>
      <c r="AW19" s="7"/>
      <c r="AX19" s="313"/>
      <c r="AY19" s="195"/>
      <c r="AZ19" s="311"/>
      <c r="BA19" s="33"/>
    </row>
    <row r="20" spans="1:65" s="111" customFormat="1" ht="13.95" customHeight="1">
      <c r="A20" s="276"/>
      <c r="B20" s="277"/>
      <c r="C20" s="107"/>
      <c r="D20" s="201"/>
      <c r="E20" s="205"/>
      <c r="F20" s="201"/>
      <c r="G20" s="201"/>
      <c r="H20" s="201"/>
      <c r="I20" s="201"/>
      <c r="J20" s="201"/>
      <c r="K20" s="201"/>
      <c r="L20" s="201"/>
      <c r="M20" s="109"/>
      <c r="N20" s="109"/>
      <c r="O20" s="109"/>
      <c r="P20" s="252"/>
      <c r="Q20" s="201"/>
      <c r="R20" s="201"/>
      <c r="S20" s="201"/>
      <c r="T20" s="201"/>
      <c r="U20" s="201"/>
      <c r="V20" s="201"/>
      <c r="AA20" s="109"/>
      <c r="AB20" s="34"/>
      <c r="AC20" s="9"/>
      <c r="AD20" s="9"/>
      <c r="AE20" s="9"/>
      <c r="AF20" s="9"/>
      <c r="AG20" s="9"/>
      <c r="AL20" s="42"/>
      <c r="AM20" s="30"/>
      <c r="AN20" s="8"/>
      <c r="AO20" s="8"/>
      <c r="AP20" s="8"/>
      <c r="AQ20" s="8"/>
      <c r="AR20" s="8"/>
      <c r="AS20" s="7"/>
      <c r="AT20" s="7"/>
      <c r="AU20" s="7"/>
      <c r="AV20" s="7"/>
      <c r="AW20" s="7"/>
      <c r="AX20" s="313"/>
      <c r="AY20" s="195"/>
      <c r="AZ20" s="311"/>
      <c r="BA20" s="33"/>
    </row>
    <row r="21" spans="1:65" s="67" customFormat="1" ht="13.95" customHeight="1">
      <c r="A21" s="278" t="s">
        <v>50</v>
      </c>
      <c r="B21" s="279"/>
      <c r="C21" s="74"/>
      <c r="D21" s="123"/>
      <c r="E21" s="194"/>
      <c r="F21" s="123"/>
      <c r="G21" s="123"/>
      <c r="H21" s="123"/>
      <c r="I21" s="123"/>
      <c r="J21" s="123"/>
      <c r="K21" s="123"/>
      <c r="L21" s="123"/>
      <c r="M21" s="87"/>
      <c r="N21" s="87"/>
      <c r="O21" s="87"/>
      <c r="P21" s="253"/>
      <c r="Q21" s="123"/>
      <c r="R21" s="123"/>
      <c r="S21" s="123"/>
      <c r="T21" s="123"/>
      <c r="U21" s="123"/>
      <c r="V21" s="123"/>
      <c r="X21" s="123"/>
      <c r="Y21" s="123"/>
      <c r="Z21" s="123"/>
      <c r="AA21" s="87"/>
      <c r="AB21" s="30"/>
      <c r="AC21" s="8"/>
      <c r="AD21" s="8"/>
      <c r="AE21" s="8"/>
      <c r="AF21" s="8"/>
      <c r="AG21" s="8"/>
      <c r="AL21" s="42"/>
      <c r="AM21" s="30"/>
      <c r="AN21" s="8"/>
      <c r="AO21" s="8"/>
      <c r="AP21" s="8"/>
      <c r="AQ21" s="8"/>
      <c r="AR21" s="8"/>
      <c r="AS21" s="4"/>
      <c r="AT21" s="4"/>
      <c r="AU21" s="4"/>
      <c r="AV21" s="4"/>
      <c r="AW21" s="4"/>
      <c r="AX21" s="313"/>
      <c r="AY21" s="195"/>
      <c r="AZ21" s="311"/>
      <c r="BA21" s="33"/>
    </row>
    <row r="22" spans="1:65" s="67" customFormat="1" ht="13.95" customHeight="1">
      <c r="A22" s="85" t="s">
        <v>172</v>
      </c>
      <c r="B22" s="448" t="s">
        <v>173</v>
      </c>
      <c r="C22" s="433" t="str">
        <f>'Anexo 1'!C22</f>
        <v>MOPT</v>
      </c>
      <c r="D22" s="123">
        <f>+'Anexo 1'!E22</f>
        <v>400000000</v>
      </c>
      <c r="E22" s="194">
        <f>'Anexo 2'!E22</f>
        <v>318000000</v>
      </c>
      <c r="F22" s="123">
        <v>0</v>
      </c>
      <c r="G22" s="123">
        <v>5000000</v>
      </c>
      <c r="H22" s="123">
        <v>45000000</v>
      </c>
      <c r="I22" s="123">
        <v>120000000</v>
      </c>
      <c r="J22" s="123">
        <v>0</v>
      </c>
      <c r="K22" s="123">
        <v>0</v>
      </c>
      <c r="L22" s="123">
        <v>30000000</v>
      </c>
      <c r="M22" s="87">
        <v>80000000</v>
      </c>
      <c r="N22" s="87">
        <v>3000000</v>
      </c>
      <c r="O22" s="197">
        <v>30000000</v>
      </c>
      <c r="P22" s="309">
        <f>+'Anexo 2'!F22+'Anexo 2'!G22</f>
        <v>5000000</v>
      </c>
      <c r="Q22" s="123">
        <v>1369863.01</v>
      </c>
      <c r="R22" s="123">
        <v>2278532.2599999998</v>
      </c>
      <c r="S22" s="123">
        <v>1966518.08</v>
      </c>
      <c r="T22" s="123">
        <v>1785068.5</v>
      </c>
      <c r="U22" s="123">
        <v>1230547.94</v>
      </c>
      <c r="V22" s="123">
        <v>1150671.45</v>
      </c>
      <c r="W22" s="123">
        <v>1055629.9099999999</v>
      </c>
      <c r="X22" s="123">
        <v>830136.99</v>
      </c>
      <c r="Y22" s="123">
        <v>598191.78</v>
      </c>
      <c r="Z22" s="123">
        <f>292841.57+246871.58</f>
        <v>539713.15</v>
      </c>
      <c r="AA22" s="197">
        <v>431589.69999999995</v>
      </c>
      <c r="AB22" s="30">
        <v>0</v>
      </c>
      <c r="AC22" s="8">
        <v>1.1111111111111112E-2</v>
      </c>
      <c r="AD22" s="8">
        <v>0.125</v>
      </c>
      <c r="AE22" s="8">
        <v>0.42499999999999999</v>
      </c>
      <c r="AF22" s="8">
        <v>0.42499999999999999</v>
      </c>
      <c r="AG22" s="8">
        <v>0.42499999999999999</v>
      </c>
      <c r="AH22" s="8">
        <v>0.5</v>
      </c>
      <c r="AI22" s="8">
        <v>0.7</v>
      </c>
      <c r="AJ22" s="8">
        <v>0.70750000000000002</v>
      </c>
      <c r="AK22" s="8">
        <v>0.78249999999999997</v>
      </c>
      <c r="AL22" s="42">
        <f>+'Anexo 2'!I22</f>
        <v>0.79500000000000004</v>
      </c>
      <c r="AM22" s="481">
        <v>0</v>
      </c>
      <c r="AN22" s="474">
        <v>0.13</v>
      </c>
      <c r="AO22" s="474">
        <v>0.31</v>
      </c>
      <c r="AP22" s="474">
        <v>0.49</v>
      </c>
      <c r="AQ22" s="474">
        <v>0.59</v>
      </c>
      <c r="AR22" s="474">
        <v>0.74</v>
      </c>
      <c r="AS22" s="460">
        <v>0.47</v>
      </c>
      <c r="AT22" s="476">
        <v>0.57969999999999999</v>
      </c>
      <c r="AU22" s="476">
        <v>0.53690000000000004</v>
      </c>
      <c r="AV22" s="476">
        <v>0.58740000000000003</v>
      </c>
      <c r="AW22" s="460">
        <f>'Anexo 2'!J22</f>
        <v>0.65910000000000002</v>
      </c>
      <c r="AX22" s="475">
        <v>2</v>
      </c>
      <c r="AY22" s="195"/>
      <c r="AZ22" s="311"/>
      <c r="BA22" s="33"/>
    </row>
    <row r="23" spans="1:65" s="67" customFormat="1" ht="13.95" customHeight="1">
      <c r="A23" s="115" t="s">
        <v>54</v>
      </c>
      <c r="B23" s="448"/>
      <c r="C23" s="433"/>
      <c r="D23" s="123">
        <f>+'Anexo 1'!E23</f>
        <v>50000000</v>
      </c>
      <c r="E23" s="194">
        <f>'Anexo 2'!E23</f>
        <v>30000000</v>
      </c>
      <c r="F23" s="123">
        <v>0</v>
      </c>
      <c r="G23" s="123">
        <v>0</v>
      </c>
      <c r="H23" s="123">
        <v>0</v>
      </c>
      <c r="I23" s="123">
        <v>0</v>
      </c>
      <c r="J23" s="123">
        <v>0</v>
      </c>
      <c r="K23" s="123">
        <v>15000000</v>
      </c>
      <c r="L23" s="123">
        <v>5000000</v>
      </c>
      <c r="M23" s="87">
        <v>10000000</v>
      </c>
      <c r="N23" s="87">
        <v>0</v>
      </c>
      <c r="O23" s="197">
        <v>0</v>
      </c>
      <c r="P23" s="309">
        <f>+'Anexo 2'!F23+'Anexo 2'!G23</f>
        <v>0</v>
      </c>
      <c r="Q23" s="123">
        <v>171232.87</v>
      </c>
      <c r="R23" s="123">
        <v>286447.34000000003</v>
      </c>
      <c r="S23" s="123">
        <v>249854.04</v>
      </c>
      <c r="T23" s="123">
        <v>250000</v>
      </c>
      <c r="U23" s="123">
        <v>250020.01</v>
      </c>
      <c r="V23" s="123">
        <v>250145.97</v>
      </c>
      <c r="W23" s="123">
        <v>176300.79999999999</v>
      </c>
      <c r="X23" s="123">
        <v>143698.63</v>
      </c>
      <c r="Y23" s="123">
        <v>100000</v>
      </c>
      <c r="Z23" s="123">
        <f>50058.38+50000</f>
        <v>100058.38</v>
      </c>
      <c r="AA23" s="197">
        <v>99941.62</v>
      </c>
      <c r="AB23" s="30">
        <v>0</v>
      </c>
      <c r="AC23" s="8">
        <v>0</v>
      </c>
      <c r="AD23" s="8">
        <v>0</v>
      </c>
      <c r="AE23" s="8">
        <v>0</v>
      </c>
      <c r="AF23" s="8">
        <v>0</v>
      </c>
      <c r="AG23" s="8">
        <v>0.3</v>
      </c>
      <c r="AH23" s="8">
        <v>0.4</v>
      </c>
      <c r="AI23" s="8">
        <v>0.6</v>
      </c>
      <c r="AJ23" s="8">
        <v>0.6</v>
      </c>
      <c r="AK23" s="8">
        <v>0.6</v>
      </c>
      <c r="AL23" s="42">
        <f>+'Anexo 2'!I23</f>
        <v>0.6</v>
      </c>
      <c r="AM23" s="481"/>
      <c r="AN23" s="474"/>
      <c r="AO23" s="474"/>
      <c r="AP23" s="474"/>
      <c r="AQ23" s="474">
        <f>+'Anexo 2'!J23</f>
        <v>0</v>
      </c>
      <c r="AR23" s="474"/>
      <c r="AS23" s="460"/>
      <c r="AT23" s="476"/>
      <c r="AU23" s="476"/>
      <c r="AV23" s="476"/>
      <c r="AW23" s="460"/>
      <c r="AX23" s="475"/>
      <c r="AY23" s="195"/>
      <c r="AZ23" s="311"/>
      <c r="BA23" s="33"/>
    </row>
    <row r="24" spans="1:65" s="56" customFormat="1" ht="25.95" customHeight="1">
      <c r="A24" s="314" t="s">
        <v>55</v>
      </c>
      <c r="B24" s="116" t="s">
        <v>110</v>
      </c>
      <c r="C24" s="74" t="str">
        <f>'Anexo 1'!C24</f>
        <v xml:space="preserve">COMEX </v>
      </c>
      <c r="D24" s="123">
        <f>+'Anexo 1'!E24</f>
        <v>100000000</v>
      </c>
      <c r="E24" s="315">
        <f>'Anexo 2'!E24</f>
        <v>100000000</v>
      </c>
      <c r="F24" s="102" t="s">
        <v>36</v>
      </c>
      <c r="G24" s="102" t="s">
        <v>36</v>
      </c>
      <c r="H24" s="102">
        <v>0</v>
      </c>
      <c r="I24" s="102">
        <v>0</v>
      </c>
      <c r="J24" s="102">
        <v>5145797.18</v>
      </c>
      <c r="K24" s="102">
        <v>0</v>
      </c>
      <c r="L24" s="102">
        <v>15406901.199999999</v>
      </c>
      <c r="M24" s="197">
        <v>32091430.600000005</v>
      </c>
      <c r="N24" s="197">
        <v>38705289.620000005</v>
      </c>
      <c r="O24" s="87">
        <v>0</v>
      </c>
      <c r="P24" s="309">
        <f>+'Anexo 2'!F24+'Anexo 2'!G24</f>
        <v>8650581.4000000004</v>
      </c>
      <c r="Q24" s="102" t="s">
        <v>36</v>
      </c>
      <c r="R24" s="102" t="s">
        <v>36</v>
      </c>
      <c r="S24" s="102">
        <v>874141.03</v>
      </c>
      <c r="T24" s="102">
        <v>499003.72</v>
      </c>
      <c r="U24" s="102">
        <v>498315.07</v>
      </c>
      <c r="V24" s="102">
        <v>473928.73</v>
      </c>
      <c r="W24" s="102">
        <v>469989.67</v>
      </c>
      <c r="X24" s="102">
        <v>371635.6</v>
      </c>
      <c r="Y24" s="102">
        <v>204029.61</v>
      </c>
      <c r="Z24" s="102">
        <f>14239.85+21744.64</f>
        <v>35984.49</v>
      </c>
      <c r="AA24" s="87">
        <v>37786.629999999997</v>
      </c>
      <c r="AB24" s="31" t="s">
        <v>36</v>
      </c>
      <c r="AC24" s="10" t="s">
        <v>36</v>
      </c>
      <c r="AD24" s="10" t="s">
        <v>36</v>
      </c>
      <c r="AE24" s="10">
        <v>0</v>
      </c>
      <c r="AF24" s="10">
        <v>5.1457971799999995E-2</v>
      </c>
      <c r="AG24" s="10">
        <v>5.1457971799999995E-2</v>
      </c>
      <c r="AH24" s="10">
        <v>0.20552698379999998</v>
      </c>
      <c r="AI24" s="10">
        <v>0.52644128980000005</v>
      </c>
      <c r="AJ24" s="10">
        <v>0.91349418599999999</v>
      </c>
      <c r="AK24" s="10">
        <v>0.91349418599999999</v>
      </c>
      <c r="AL24" s="42">
        <f>+'Anexo 2'!I24</f>
        <v>1</v>
      </c>
      <c r="AM24" s="31" t="s">
        <v>36</v>
      </c>
      <c r="AN24" s="10" t="s">
        <v>36</v>
      </c>
      <c r="AO24" s="10">
        <v>0</v>
      </c>
      <c r="AP24" s="10">
        <v>0</v>
      </c>
      <c r="AQ24" s="10">
        <v>7.5999999999999998E-2</v>
      </c>
      <c r="AR24" s="10">
        <v>0.19453353999999998</v>
      </c>
      <c r="AS24" s="11">
        <v>0.31290000000000001</v>
      </c>
      <c r="AT24" s="11">
        <v>0.46100000000000002</v>
      </c>
      <c r="AU24" s="11">
        <v>0.56769999999999998</v>
      </c>
      <c r="AV24" s="11">
        <v>0.69940000000000002</v>
      </c>
      <c r="AW24" s="4">
        <f>+'Anexo 2'!J24</f>
        <v>0.99950000000000006</v>
      </c>
      <c r="AX24" s="310">
        <v>2</v>
      </c>
      <c r="AY24" s="195"/>
      <c r="AZ24" s="311"/>
      <c r="BA24" s="33"/>
    </row>
    <row r="25" spans="1:65" s="67" customFormat="1" ht="25.95" customHeight="1">
      <c r="A25" s="115" t="s">
        <v>58</v>
      </c>
      <c r="B25" s="116" t="s">
        <v>59</v>
      </c>
      <c r="C25" s="74" t="str">
        <f>'Anexo 1'!C25</f>
        <v>MOPT</v>
      </c>
      <c r="D25" s="123">
        <f>+'Anexo 1'!E25</f>
        <v>144036000</v>
      </c>
      <c r="E25" s="194">
        <f>'Anexo 2'!E25</f>
        <v>139989292.25</v>
      </c>
      <c r="F25" s="123" t="s">
        <v>36</v>
      </c>
      <c r="G25" s="123" t="s">
        <v>36</v>
      </c>
      <c r="H25" s="123" t="s">
        <v>36</v>
      </c>
      <c r="I25" s="123">
        <v>0</v>
      </c>
      <c r="J25" s="123">
        <v>11450375.07</v>
      </c>
      <c r="K25" s="123">
        <v>32874109.239999998</v>
      </c>
      <c r="L25" s="123">
        <v>10000000</v>
      </c>
      <c r="M25" s="87">
        <v>7664808.1200000001</v>
      </c>
      <c r="N25" s="87">
        <v>30000000</v>
      </c>
      <c r="O25" s="197">
        <v>25000000</v>
      </c>
      <c r="P25" s="309">
        <f>+'Anexo 2'!F25+'Anexo 2'!G25</f>
        <v>23000000</v>
      </c>
      <c r="Q25" s="123" t="s">
        <v>36</v>
      </c>
      <c r="R25" s="123" t="s">
        <v>36</v>
      </c>
      <c r="S25" s="123" t="s">
        <v>36</v>
      </c>
      <c r="T25" s="123">
        <v>0</v>
      </c>
      <c r="U25" s="123">
        <v>530146.37</v>
      </c>
      <c r="V25" s="123">
        <v>656164.29</v>
      </c>
      <c r="W25" s="123">
        <v>513855.42</v>
      </c>
      <c r="X25" s="123">
        <v>439212.82</v>
      </c>
      <c r="Y25" s="123">
        <v>388452.71</v>
      </c>
      <c r="Z25" s="123">
        <f>153290.35+129405.75</f>
        <v>282696.09999999998</v>
      </c>
      <c r="AA25" s="197">
        <v>152179.21</v>
      </c>
      <c r="AB25" s="30" t="s">
        <v>36</v>
      </c>
      <c r="AC25" s="8" t="s">
        <v>36</v>
      </c>
      <c r="AD25" s="8" t="s">
        <v>36</v>
      </c>
      <c r="AE25" s="8">
        <v>0</v>
      </c>
      <c r="AF25" s="8">
        <v>7.9496619386819969E-2</v>
      </c>
      <c r="AG25" s="8">
        <v>0.30773198582298872</v>
      </c>
      <c r="AH25" s="8">
        <v>0.37715907349551503</v>
      </c>
      <c r="AI25" s="8">
        <v>0.43037360402954816</v>
      </c>
      <c r="AJ25" s="8">
        <v>0.63865486704712715</v>
      </c>
      <c r="AK25" s="8">
        <v>0.8122225862284429</v>
      </c>
      <c r="AL25" s="42">
        <f>+'Anexo 2'!I25</f>
        <v>0.97190488662556584</v>
      </c>
      <c r="AM25" s="30" t="s">
        <v>36</v>
      </c>
      <c r="AN25" s="8" t="s">
        <v>36</v>
      </c>
      <c r="AO25" s="8" t="s">
        <v>36</v>
      </c>
      <c r="AP25" s="8">
        <v>0</v>
      </c>
      <c r="AQ25" s="8">
        <v>0.12</v>
      </c>
      <c r="AR25" s="8">
        <v>0.25</v>
      </c>
      <c r="AS25" s="4">
        <v>0.44</v>
      </c>
      <c r="AT25" s="4">
        <v>0.61</v>
      </c>
      <c r="AU25" s="4">
        <v>0.7</v>
      </c>
      <c r="AV25" s="4">
        <v>0.87</v>
      </c>
      <c r="AW25" s="4">
        <f>+'Anexo 2'!J25</f>
        <v>0.98</v>
      </c>
      <c r="AX25" s="310">
        <v>2</v>
      </c>
      <c r="AY25" s="195"/>
      <c r="AZ25" s="311"/>
      <c r="BA25" s="33"/>
      <c r="BB25" s="123"/>
      <c r="BC25" s="123"/>
      <c r="BD25" s="123"/>
      <c r="BE25" s="87"/>
      <c r="BF25" s="87"/>
      <c r="BG25" s="56"/>
      <c r="BH25" s="56"/>
      <c r="BI25" s="186"/>
      <c r="BJ25" s="186"/>
      <c r="BL25" s="186"/>
      <c r="BM25" s="186"/>
    </row>
    <row r="26" spans="1:65" s="67" customFormat="1" ht="28.95" customHeight="1">
      <c r="A26" s="115" t="str">
        <f>+'Anexo 1'!A26</f>
        <v>4864/OC-CR</v>
      </c>
      <c r="B26" s="101" t="s">
        <v>61</v>
      </c>
      <c r="C26" s="74" t="str">
        <f>'Anexo 1'!C26</f>
        <v>MOPT</v>
      </c>
      <c r="D26" s="123">
        <f>+'Anexo 1'!E26</f>
        <v>125000000</v>
      </c>
      <c r="E26" s="194">
        <f>'Anexo 2'!E26</f>
        <v>81500000</v>
      </c>
      <c r="F26" s="123" t="s">
        <v>36</v>
      </c>
      <c r="G26" s="123" t="s">
        <v>36</v>
      </c>
      <c r="H26" s="123" t="s">
        <v>36</v>
      </c>
      <c r="I26" s="123" t="s">
        <v>36</v>
      </c>
      <c r="J26" s="123" t="s">
        <v>36</v>
      </c>
      <c r="K26" s="123">
        <v>0</v>
      </c>
      <c r="L26" s="123">
        <v>20000000</v>
      </c>
      <c r="M26" s="87">
        <v>0</v>
      </c>
      <c r="N26" s="87">
        <v>20000000</v>
      </c>
      <c r="O26" s="87">
        <v>8000000</v>
      </c>
      <c r="P26" s="309">
        <f>+'Anexo 2'!F26+'Anexo 2'!G26</f>
        <v>33500000</v>
      </c>
      <c r="Q26" s="123" t="s">
        <v>36</v>
      </c>
      <c r="R26" s="123" t="s">
        <v>36</v>
      </c>
      <c r="S26" s="123" t="s">
        <v>36</v>
      </c>
      <c r="T26" s="123" t="s">
        <v>36</v>
      </c>
      <c r="U26" s="123" t="s">
        <v>36</v>
      </c>
      <c r="V26" s="123">
        <v>0</v>
      </c>
      <c r="W26" s="123">
        <v>809476.57</v>
      </c>
      <c r="X26" s="123">
        <v>525000.01</v>
      </c>
      <c r="Y26" s="123">
        <v>525000.01</v>
      </c>
      <c r="Z26" s="123">
        <v>433699.76</v>
      </c>
      <c r="AA26" s="87">
        <v>320631.55</v>
      </c>
      <c r="AB26" s="316" t="s">
        <v>36</v>
      </c>
      <c r="AC26" s="123" t="s">
        <v>36</v>
      </c>
      <c r="AD26" s="123" t="s">
        <v>36</v>
      </c>
      <c r="AE26" s="123" t="s">
        <v>36</v>
      </c>
      <c r="AF26" s="123" t="s">
        <v>36</v>
      </c>
      <c r="AG26" s="123">
        <v>0</v>
      </c>
      <c r="AH26" s="8">
        <v>0.16</v>
      </c>
      <c r="AI26" s="8">
        <v>0.16</v>
      </c>
      <c r="AJ26" s="8">
        <v>0.32</v>
      </c>
      <c r="AK26" s="8">
        <v>0.38400000000000001</v>
      </c>
      <c r="AL26" s="42">
        <f>+'Anexo 2'!I26</f>
        <v>0.65200000000000002</v>
      </c>
      <c r="AM26" s="316" t="s">
        <v>36</v>
      </c>
      <c r="AN26" s="123" t="s">
        <v>36</v>
      </c>
      <c r="AO26" s="123" t="s">
        <v>36</v>
      </c>
      <c r="AP26" s="123" t="s">
        <v>36</v>
      </c>
      <c r="AQ26" s="123" t="s">
        <v>36</v>
      </c>
      <c r="AR26" s="123">
        <v>0</v>
      </c>
      <c r="AS26" s="4">
        <v>0.40300000000000002</v>
      </c>
      <c r="AT26" s="4">
        <v>0.441</v>
      </c>
      <c r="AU26" s="4">
        <v>0.51919999999999999</v>
      </c>
      <c r="AV26" s="4">
        <v>0.60289999999999999</v>
      </c>
      <c r="AW26" s="4">
        <f>+'Anexo 2'!J26</f>
        <v>0.77929999999999999</v>
      </c>
      <c r="AX26" s="310">
        <v>1</v>
      </c>
      <c r="AY26" s="195"/>
      <c r="AZ26" s="311"/>
      <c r="BA26" s="33"/>
    </row>
    <row r="27" spans="1:65" s="67" customFormat="1" ht="25.95" customHeight="1">
      <c r="A27" s="115" t="str">
        <f>+'Anexo 1'!A27</f>
        <v>4871/OC-CR</v>
      </c>
      <c r="B27" s="101" t="s">
        <v>157</v>
      </c>
      <c r="C27" s="74" t="str">
        <f>'Anexo 1'!C27</f>
        <v>MJP</v>
      </c>
      <c r="D27" s="123">
        <f>+'Anexo 1'!E27</f>
        <v>100000000</v>
      </c>
      <c r="E27" s="194">
        <f>'Anexo 2'!E27</f>
        <v>64923616.759999998</v>
      </c>
      <c r="F27" s="123" t="s">
        <v>36</v>
      </c>
      <c r="G27" s="123" t="s">
        <v>36</v>
      </c>
      <c r="H27" s="123" t="s">
        <v>36</v>
      </c>
      <c r="I27" s="123" t="s">
        <v>36</v>
      </c>
      <c r="J27" s="123" t="s">
        <v>36</v>
      </c>
      <c r="K27" s="123" t="s">
        <v>36</v>
      </c>
      <c r="L27" s="123">
        <v>850000</v>
      </c>
      <c r="M27" s="87">
        <v>5073616.76</v>
      </c>
      <c r="N27" s="87">
        <v>12000000</v>
      </c>
      <c r="O27" s="87">
        <v>20000000</v>
      </c>
      <c r="P27" s="309">
        <f>+'Anexo 2'!F27+'Anexo 2'!G27</f>
        <v>27000000</v>
      </c>
      <c r="Q27" s="123" t="s">
        <v>36</v>
      </c>
      <c r="R27" s="123" t="s">
        <v>36</v>
      </c>
      <c r="S27" s="123" t="s">
        <v>36</v>
      </c>
      <c r="T27" s="123" t="s">
        <v>36</v>
      </c>
      <c r="U27" s="123" t="s">
        <v>36</v>
      </c>
      <c r="V27" s="123" t="s">
        <v>36</v>
      </c>
      <c r="W27" s="123">
        <v>666262.44999999995</v>
      </c>
      <c r="X27" s="123">
        <v>496751.37</v>
      </c>
      <c r="Y27" s="123">
        <v>471841.45</v>
      </c>
      <c r="Z27" s="123">
        <v>374708.15</v>
      </c>
      <c r="AA27" s="87">
        <v>290281.67000000004</v>
      </c>
      <c r="AB27" s="316" t="s">
        <v>36</v>
      </c>
      <c r="AC27" s="123" t="s">
        <v>36</v>
      </c>
      <c r="AD27" s="123" t="s">
        <v>36</v>
      </c>
      <c r="AE27" s="123" t="s">
        <v>36</v>
      </c>
      <c r="AF27" s="123" t="s">
        <v>36</v>
      </c>
      <c r="AG27" s="123" t="s">
        <v>36</v>
      </c>
      <c r="AH27" s="8">
        <v>8.5000000000000006E-3</v>
      </c>
      <c r="AI27" s="8">
        <v>5.92361676E-2</v>
      </c>
      <c r="AJ27" s="8">
        <v>0.17923616759999997</v>
      </c>
      <c r="AK27" s="8">
        <v>0.37923616759999995</v>
      </c>
      <c r="AL27" s="42">
        <f>+'Anexo 2'!I27</f>
        <v>0.64923616760000002</v>
      </c>
      <c r="AM27" s="316" t="s">
        <v>36</v>
      </c>
      <c r="AN27" s="123" t="s">
        <v>36</v>
      </c>
      <c r="AO27" s="123" t="s">
        <v>36</v>
      </c>
      <c r="AP27" s="123" t="s">
        <v>36</v>
      </c>
      <c r="AQ27" s="123" t="s">
        <v>36</v>
      </c>
      <c r="AR27" s="123" t="s">
        <v>36</v>
      </c>
      <c r="AS27" s="4">
        <v>2.9818721799999997E-3</v>
      </c>
      <c r="AT27" s="4">
        <v>0.15090000000000001</v>
      </c>
      <c r="AU27" s="4">
        <v>0.4405</v>
      </c>
      <c r="AV27" s="4">
        <v>0.42920000000000003</v>
      </c>
      <c r="AW27" s="4">
        <f>+'Anexo 2'!J27</f>
        <v>0.64729999999999999</v>
      </c>
      <c r="AX27" s="310">
        <v>2</v>
      </c>
      <c r="AY27" s="195"/>
      <c r="AZ27" s="311"/>
      <c r="BA27" s="33"/>
    </row>
    <row r="28" spans="1:65" s="67" customFormat="1" ht="28.95" customHeight="1">
      <c r="A28" s="119" t="s">
        <v>65</v>
      </c>
      <c r="B28" s="120" t="s">
        <v>66</v>
      </c>
      <c r="C28" s="74" t="str">
        <f>'Anexo 1'!C28</f>
        <v xml:space="preserve">MOPT </v>
      </c>
      <c r="D28" s="123">
        <f>+'Anexo 1'!E28</f>
        <v>225000000</v>
      </c>
      <c r="E28" s="194">
        <f>'Anexo 2'!E28</f>
        <v>8347875.3099999996</v>
      </c>
      <c r="F28" s="123" t="s">
        <v>36</v>
      </c>
      <c r="G28" s="123" t="s">
        <v>36</v>
      </c>
      <c r="H28" s="123" t="s">
        <v>36</v>
      </c>
      <c r="I28" s="123" t="s">
        <v>36</v>
      </c>
      <c r="J28" s="123" t="s">
        <v>36</v>
      </c>
      <c r="K28" s="123" t="s">
        <v>36</v>
      </c>
      <c r="L28" s="123" t="s">
        <v>36</v>
      </c>
      <c r="M28" s="87" t="s">
        <v>36</v>
      </c>
      <c r="N28" s="87" t="s">
        <v>36</v>
      </c>
      <c r="O28" s="87">
        <v>0</v>
      </c>
      <c r="P28" s="309">
        <f>+'Anexo 2'!F28+'Anexo 2'!G28</f>
        <v>8347875.3099999996</v>
      </c>
      <c r="Q28" s="123" t="s">
        <v>36</v>
      </c>
      <c r="R28" s="123" t="s">
        <v>36</v>
      </c>
      <c r="S28" s="123" t="s">
        <v>36</v>
      </c>
      <c r="T28" s="123" t="s">
        <v>36</v>
      </c>
      <c r="U28" s="123" t="s">
        <v>36</v>
      </c>
      <c r="V28" s="123" t="s">
        <v>36</v>
      </c>
      <c r="W28" s="123" t="s">
        <v>36</v>
      </c>
      <c r="X28" s="123" t="s">
        <v>36</v>
      </c>
      <c r="Y28" s="123" t="s">
        <v>36</v>
      </c>
      <c r="Z28" s="123">
        <f>303125+571875</f>
        <v>875000</v>
      </c>
      <c r="AA28" s="87">
        <v>1120335.03</v>
      </c>
      <c r="AB28" s="316" t="s">
        <v>36</v>
      </c>
      <c r="AC28" s="123" t="s">
        <v>36</v>
      </c>
      <c r="AD28" s="123" t="s">
        <v>36</v>
      </c>
      <c r="AE28" s="123" t="s">
        <v>36</v>
      </c>
      <c r="AF28" s="123" t="s">
        <v>36</v>
      </c>
      <c r="AG28" s="123" t="s">
        <v>36</v>
      </c>
      <c r="AH28" s="8" t="s">
        <v>36</v>
      </c>
      <c r="AI28" s="8" t="s">
        <v>36</v>
      </c>
      <c r="AJ28" s="8" t="s">
        <v>36</v>
      </c>
      <c r="AK28" s="8">
        <v>0</v>
      </c>
      <c r="AL28" s="42">
        <f>+'Anexo 2'!I28</f>
        <v>3.7101668044444445E-2</v>
      </c>
      <c r="AM28" s="316" t="s">
        <v>36</v>
      </c>
      <c r="AN28" s="123" t="s">
        <v>36</v>
      </c>
      <c r="AO28" s="123" t="s">
        <v>36</v>
      </c>
      <c r="AP28" s="123" t="s">
        <v>36</v>
      </c>
      <c r="AQ28" s="123" t="s">
        <v>36</v>
      </c>
      <c r="AR28" s="123" t="s">
        <v>36</v>
      </c>
      <c r="AS28" s="4" t="s">
        <v>36</v>
      </c>
      <c r="AT28" s="4" t="s">
        <v>36</v>
      </c>
      <c r="AU28" s="4" t="s">
        <v>36</v>
      </c>
      <c r="AV28" s="4">
        <v>3.8899999999999997E-2</v>
      </c>
      <c r="AW28" s="4">
        <f>+'Anexo 2'!J28</f>
        <v>0.14910000000000001</v>
      </c>
      <c r="AX28" s="310">
        <v>2</v>
      </c>
      <c r="AY28" s="195"/>
      <c r="AZ28" s="311"/>
      <c r="BA28" s="33"/>
    </row>
    <row r="29" spans="1:65" s="111" customFormat="1" ht="13.95" customHeight="1">
      <c r="A29" s="276"/>
      <c r="B29" s="277"/>
      <c r="C29" s="107"/>
      <c r="D29" s="201">
        <f t="shared" ref="D29:AA29" si="1">SUM(D22:D28)</f>
        <v>1144036000</v>
      </c>
      <c r="E29" s="205">
        <f t="shared" si="1"/>
        <v>742760784.31999993</v>
      </c>
      <c r="F29" s="201">
        <f t="shared" si="1"/>
        <v>0</v>
      </c>
      <c r="G29" s="201">
        <f t="shared" si="1"/>
        <v>5000000</v>
      </c>
      <c r="H29" s="201">
        <f t="shared" si="1"/>
        <v>45000000</v>
      </c>
      <c r="I29" s="201">
        <f t="shared" si="1"/>
        <v>120000000</v>
      </c>
      <c r="J29" s="201">
        <f t="shared" si="1"/>
        <v>16596172.25</v>
      </c>
      <c r="K29" s="201">
        <f t="shared" si="1"/>
        <v>47874109.239999995</v>
      </c>
      <c r="L29" s="201">
        <f t="shared" si="1"/>
        <v>81256901.200000003</v>
      </c>
      <c r="M29" s="201">
        <f t="shared" si="1"/>
        <v>134829855.48000002</v>
      </c>
      <c r="N29" s="201">
        <f t="shared" si="1"/>
        <v>103705289.62</v>
      </c>
      <c r="O29" s="201">
        <f t="shared" si="1"/>
        <v>83000000</v>
      </c>
      <c r="P29" s="205">
        <f t="shared" si="1"/>
        <v>105498456.71000001</v>
      </c>
      <c r="Q29" s="201">
        <f t="shared" si="1"/>
        <v>1541095.88</v>
      </c>
      <c r="R29" s="201">
        <f t="shared" si="1"/>
        <v>2564979.5999999996</v>
      </c>
      <c r="S29" s="201">
        <f t="shared" si="1"/>
        <v>3090513.1500000004</v>
      </c>
      <c r="T29" s="201">
        <f t="shared" si="1"/>
        <v>2534072.2199999997</v>
      </c>
      <c r="U29" s="201">
        <f t="shared" si="1"/>
        <v>2509029.39</v>
      </c>
      <c r="V29" s="201">
        <f t="shared" si="1"/>
        <v>2530910.44</v>
      </c>
      <c r="W29" s="201">
        <f t="shared" si="1"/>
        <v>3691514.8199999994</v>
      </c>
      <c r="X29" s="201">
        <f t="shared" si="1"/>
        <v>2806435.42</v>
      </c>
      <c r="Y29" s="201">
        <f t="shared" si="1"/>
        <v>2287515.56</v>
      </c>
      <c r="Z29" s="201">
        <f t="shared" si="1"/>
        <v>2641860.0299999998</v>
      </c>
      <c r="AA29" s="201">
        <f t="shared" si="1"/>
        <v>2452745.41</v>
      </c>
      <c r="AB29" s="316"/>
      <c r="AC29" s="123"/>
      <c r="AD29" s="123"/>
      <c r="AE29" s="123"/>
      <c r="AF29" s="123"/>
      <c r="AG29" s="9"/>
      <c r="AL29" s="42"/>
      <c r="AM29" s="30"/>
      <c r="AN29" s="8"/>
      <c r="AO29" s="8"/>
      <c r="AP29" s="8"/>
      <c r="AQ29" s="8"/>
      <c r="AR29" s="8"/>
      <c r="AS29" s="7"/>
      <c r="AT29" s="7"/>
      <c r="AU29" s="7"/>
      <c r="AV29" s="7"/>
      <c r="AW29" s="7"/>
      <c r="AX29" s="313"/>
      <c r="AY29" s="195"/>
      <c r="AZ29" s="311"/>
      <c r="BA29" s="33"/>
    </row>
    <row r="30" spans="1:65" s="67" customFormat="1" ht="13.95" customHeight="1">
      <c r="A30" s="281"/>
      <c r="B30" s="279"/>
      <c r="C30" s="74"/>
      <c r="D30" s="123"/>
      <c r="E30" s="194"/>
      <c r="F30" s="123"/>
      <c r="G30" s="123"/>
      <c r="H30" s="123"/>
      <c r="I30" s="123"/>
      <c r="J30" s="123"/>
      <c r="L30" s="123"/>
      <c r="M30" s="87"/>
      <c r="N30" s="87"/>
      <c r="O30" s="87"/>
      <c r="P30" s="253"/>
      <c r="Q30" s="123"/>
      <c r="R30" s="123"/>
      <c r="S30" s="123"/>
      <c r="T30" s="123"/>
      <c r="U30" s="123"/>
      <c r="V30" s="123"/>
      <c r="AA30" s="87"/>
      <c r="AB30" s="30"/>
      <c r="AC30" s="8"/>
      <c r="AD30" s="8"/>
      <c r="AE30" s="8"/>
      <c r="AF30" s="8"/>
      <c r="AG30" s="8"/>
      <c r="AL30" s="42"/>
      <c r="AM30" s="30"/>
      <c r="AN30" s="8"/>
      <c r="AO30" s="8"/>
      <c r="AP30" s="8"/>
      <c r="AQ30" s="8"/>
      <c r="AR30" s="8"/>
      <c r="AS30" s="4"/>
      <c r="AT30" s="4"/>
      <c r="AU30" s="4"/>
      <c r="AV30" s="4"/>
      <c r="AW30" s="4"/>
      <c r="AX30" s="313"/>
      <c r="AY30" s="195"/>
      <c r="AZ30" s="311"/>
      <c r="BA30" s="33"/>
    </row>
    <row r="31" spans="1:65" s="67" customFormat="1" ht="13.95" customHeight="1">
      <c r="A31" s="278" t="s">
        <v>68</v>
      </c>
      <c r="B31" s="279"/>
      <c r="C31" s="74"/>
      <c r="D31" s="123"/>
      <c r="E31" s="194"/>
      <c r="F31" s="123"/>
      <c r="G31" s="123"/>
      <c r="H31" s="123"/>
      <c r="I31" s="123"/>
      <c r="J31" s="123"/>
      <c r="L31" s="123"/>
      <c r="M31" s="87"/>
      <c r="N31" s="87"/>
      <c r="O31" s="87"/>
      <c r="P31" s="253"/>
      <c r="Q31" s="123"/>
      <c r="R31" s="123"/>
      <c r="S31" s="123"/>
      <c r="T31" s="123"/>
      <c r="U31" s="123"/>
      <c r="V31" s="123"/>
      <c r="AA31" s="87"/>
      <c r="AB31" s="30"/>
      <c r="AC31" s="8"/>
      <c r="AD31" s="8"/>
      <c r="AE31" s="8"/>
      <c r="AF31" s="8"/>
      <c r="AG31" s="8"/>
      <c r="AL31" s="42"/>
      <c r="AM31" s="30"/>
      <c r="AN31" s="8"/>
      <c r="AO31" s="8"/>
      <c r="AP31" s="8"/>
      <c r="AQ31" s="8"/>
      <c r="AR31" s="8"/>
      <c r="AS31" s="4"/>
      <c r="AT31" s="4"/>
      <c r="AU31" s="4"/>
      <c r="AV31" s="4"/>
      <c r="AW31" s="4"/>
      <c r="AX31" s="313"/>
      <c r="AY31" s="195"/>
      <c r="AZ31" s="311"/>
      <c r="BA31" s="33"/>
    </row>
    <row r="32" spans="1:65" s="67" customFormat="1" ht="28.95" customHeight="1">
      <c r="A32" s="85" t="s">
        <v>69</v>
      </c>
      <c r="B32" s="101" t="s">
        <v>174</v>
      </c>
      <c r="C32" s="74" t="str">
        <f>'Anexo 1'!C32</f>
        <v>MH</v>
      </c>
      <c r="D32" s="123">
        <f>+'Anexo 1'!E32</f>
        <v>141640000</v>
      </c>
      <c r="E32" s="194">
        <f>'Anexo 2'!E32</f>
        <v>24285253.939999998</v>
      </c>
      <c r="F32" s="123" t="s">
        <v>36</v>
      </c>
      <c r="G32" s="123" t="s">
        <v>36</v>
      </c>
      <c r="H32" s="123" t="s">
        <v>36</v>
      </c>
      <c r="I32" s="123" t="s">
        <v>36</v>
      </c>
      <c r="J32" s="123" t="s">
        <v>36</v>
      </c>
      <c r="K32" s="123">
        <v>0</v>
      </c>
      <c r="L32" s="123">
        <v>3238550</v>
      </c>
      <c r="M32" s="87">
        <v>2114200</v>
      </c>
      <c r="N32" s="87">
        <v>3947150.0199999996</v>
      </c>
      <c r="O32" s="87">
        <v>5587431.1099999994</v>
      </c>
      <c r="P32" s="309">
        <f>+'Anexo 2'!F32+'Anexo 2'!G32</f>
        <v>9397922.8100000005</v>
      </c>
      <c r="Q32" s="123" t="s">
        <v>36</v>
      </c>
      <c r="R32" s="123" t="s">
        <v>36</v>
      </c>
      <c r="S32" s="123" t="s">
        <v>36</v>
      </c>
      <c r="T32" s="123" t="s">
        <v>36</v>
      </c>
      <c r="U32" s="123" t="s">
        <v>36</v>
      </c>
      <c r="V32" s="123">
        <v>0</v>
      </c>
      <c r="W32" s="123">
        <v>561781.87</v>
      </c>
      <c r="X32" s="123">
        <v>379666.23</v>
      </c>
      <c r="Y32" s="123">
        <v>373438.26</v>
      </c>
      <c r="Z32" s="123">
        <f>183298.28+181444.57</f>
        <v>364742.85</v>
      </c>
      <c r="AA32" s="197">
        <v>326950.96999999997</v>
      </c>
      <c r="AB32" s="30" t="s">
        <v>36</v>
      </c>
      <c r="AC32" s="8" t="s">
        <v>36</v>
      </c>
      <c r="AD32" s="8" t="s">
        <v>36</v>
      </c>
      <c r="AE32" s="8" t="s">
        <v>36</v>
      </c>
      <c r="AF32" s="8" t="s">
        <v>36</v>
      </c>
      <c r="AG32" s="8">
        <v>0</v>
      </c>
      <c r="AH32" s="8">
        <v>2.0675114913176709E-2</v>
      </c>
      <c r="AI32" s="8">
        <v>3.4172305924412665E-2</v>
      </c>
      <c r="AJ32" s="8">
        <v>5.9371169688457605E-2</v>
      </c>
      <c r="AK32" s="8">
        <v>9.5041695160878445E-2</v>
      </c>
      <c r="AL32" s="42">
        <f>+'Anexo 2'!I32</f>
        <v>0.17145759630048008</v>
      </c>
      <c r="AM32" s="30" t="s">
        <v>36</v>
      </c>
      <c r="AN32" s="8" t="s">
        <v>36</v>
      </c>
      <c r="AO32" s="8" t="s">
        <v>36</v>
      </c>
      <c r="AP32" s="8" t="s">
        <v>36</v>
      </c>
      <c r="AQ32" s="8" t="s">
        <v>36</v>
      </c>
      <c r="AR32" s="8">
        <v>0</v>
      </c>
      <c r="AS32" s="4">
        <v>6.3E-3</v>
      </c>
      <c r="AT32" s="4">
        <v>4.9200000000000001E-2</v>
      </c>
      <c r="AU32" s="4">
        <v>8.1900000000000001E-2</v>
      </c>
      <c r="AV32" s="4">
        <v>0.23569999999999999</v>
      </c>
      <c r="AW32" s="4">
        <f>+'Anexo 2'!J32</f>
        <v>0.50380000000000003</v>
      </c>
      <c r="AX32" s="310">
        <v>2</v>
      </c>
      <c r="AY32" s="195"/>
      <c r="AZ32" s="311"/>
      <c r="BA32" s="33"/>
    </row>
    <row r="33" spans="1:89" s="67" customFormat="1" ht="43.95" customHeight="1">
      <c r="A33" s="132" t="s">
        <v>73</v>
      </c>
      <c r="B33" s="86" t="s">
        <v>175</v>
      </c>
      <c r="C33" s="74" t="str">
        <f>'Anexo 1'!C33</f>
        <v>CNE</v>
      </c>
      <c r="D33" s="123">
        <f>+'Anexo 1'!E33</f>
        <v>160000000</v>
      </c>
      <c r="E33" s="194" t="str">
        <f>'Anexo 2'!E33</f>
        <v>N/A</v>
      </c>
      <c r="F33" s="123" t="s">
        <v>36</v>
      </c>
      <c r="G33" s="123" t="s">
        <v>36</v>
      </c>
      <c r="H33" s="123" t="s">
        <v>36</v>
      </c>
      <c r="I33" s="123" t="s">
        <v>36</v>
      </c>
      <c r="J33" s="123" t="s">
        <v>36</v>
      </c>
      <c r="K33" s="123" t="s">
        <v>36</v>
      </c>
      <c r="L33" s="123" t="s">
        <v>36</v>
      </c>
      <c r="M33" s="87" t="s">
        <v>36</v>
      </c>
      <c r="N33" s="87" t="s">
        <v>36</v>
      </c>
      <c r="O33" s="87" t="s">
        <v>36</v>
      </c>
      <c r="P33" s="309" t="s">
        <v>36</v>
      </c>
      <c r="Q33" s="123" t="s">
        <v>36</v>
      </c>
      <c r="R33" s="123" t="s">
        <v>36</v>
      </c>
      <c r="S33" s="123" t="s">
        <v>36</v>
      </c>
      <c r="T33" s="123" t="s">
        <v>36</v>
      </c>
      <c r="U33" s="123" t="s">
        <v>36</v>
      </c>
      <c r="V33" s="123" t="s">
        <v>36</v>
      </c>
      <c r="W33" s="123" t="s">
        <v>36</v>
      </c>
      <c r="X33" s="123" t="s">
        <v>36</v>
      </c>
      <c r="Y33" s="123" t="s">
        <v>36</v>
      </c>
      <c r="Z33" s="123" t="s">
        <v>36</v>
      </c>
      <c r="AA33" s="87" t="s">
        <v>36</v>
      </c>
      <c r="AB33" s="30" t="s">
        <v>36</v>
      </c>
      <c r="AC33" s="8" t="s">
        <v>36</v>
      </c>
      <c r="AD33" s="8" t="s">
        <v>36</v>
      </c>
      <c r="AE33" s="8" t="s">
        <v>36</v>
      </c>
      <c r="AF33" s="8" t="s">
        <v>36</v>
      </c>
      <c r="AG33" s="8" t="s">
        <v>36</v>
      </c>
      <c r="AH33" s="8" t="s">
        <v>36</v>
      </c>
      <c r="AI33" s="8" t="s">
        <v>36</v>
      </c>
      <c r="AJ33" s="8" t="s">
        <v>36</v>
      </c>
      <c r="AK33" s="8">
        <v>0</v>
      </c>
      <c r="AL33" s="42">
        <f>+'Anexo 2'!I33</f>
        <v>0</v>
      </c>
      <c r="AM33" s="30" t="s">
        <v>36</v>
      </c>
      <c r="AN33" s="8" t="s">
        <v>36</v>
      </c>
      <c r="AO33" s="8" t="s">
        <v>36</v>
      </c>
      <c r="AP33" s="8" t="s">
        <v>36</v>
      </c>
      <c r="AQ33" s="8" t="s">
        <v>36</v>
      </c>
      <c r="AR33" s="8" t="s">
        <v>36</v>
      </c>
      <c r="AS33" s="4" t="s">
        <v>36</v>
      </c>
      <c r="AT33" s="4" t="s">
        <v>36</v>
      </c>
      <c r="AU33" s="4" t="s">
        <v>36</v>
      </c>
      <c r="AV33" s="4" t="s">
        <v>36</v>
      </c>
      <c r="AW33" s="4" t="str">
        <f>+'Anexo 2'!J33</f>
        <v>N/A</v>
      </c>
      <c r="AX33" s="317" t="s">
        <v>36</v>
      </c>
      <c r="AY33" s="195"/>
      <c r="AZ33" s="311"/>
      <c r="BA33" s="33"/>
    </row>
    <row r="34" spans="1:89" s="111" customFormat="1" ht="13.95" customHeight="1">
      <c r="A34" s="276"/>
      <c r="B34" s="277"/>
      <c r="C34" s="107"/>
      <c r="D34" s="201">
        <f t="shared" ref="D34:Z34" si="2">SUM(D32:D33)</f>
        <v>301640000</v>
      </c>
      <c r="E34" s="205">
        <f t="shared" si="2"/>
        <v>24285253.939999998</v>
      </c>
      <c r="F34" s="201">
        <f t="shared" si="2"/>
        <v>0</v>
      </c>
      <c r="G34" s="201">
        <f t="shared" si="2"/>
        <v>0</v>
      </c>
      <c r="H34" s="201">
        <f t="shared" si="2"/>
        <v>0</v>
      </c>
      <c r="I34" s="201">
        <f t="shared" si="2"/>
        <v>0</v>
      </c>
      <c r="J34" s="201">
        <f t="shared" si="2"/>
        <v>0</v>
      </c>
      <c r="K34" s="201">
        <f t="shared" si="2"/>
        <v>0</v>
      </c>
      <c r="L34" s="201">
        <f t="shared" si="2"/>
        <v>3238550</v>
      </c>
      <c r="M34" s="201">
        <f t="shared" si="2"/>
        <v>2114200</v>
      </c>
      <c r="N34" s="201">
        <f t="shared" si="2"/>
        <v>3947150.0199999996</v>
      </c>
      <c r="O34" s="201">
        <f t="shared" si="2"/>
        <v>5587431.1099999994</v>
      </c>
      <c r="P34" s="205">
        <f t="shared" si="2"/>
        <v>9397922.8100000005</v>
      </c>
      <c r="Q34" s="201">
        <f t="shared" si="2"/>
        <v>0</v>
      </c>
      <c r="R34" s="201">
        <f t="shared" si="2"/>
        <v>0</v>
      </c>
      <c r="S34" s="201">
        <f t="shared" si="2"/>
        <v>0</v>
      </c>
      <c r="T34" s="201">
        <f t="shared" si="2"/>
        <v>0</v>
      </c>
      <c r="U34" s="201">
        <f t="shared" si="2"/>
        <v>0</v>
      </c>
      <c r="V34" s="201">
        <f t="shared" si="2"/>
        <v>0</v>
      </c>
      <c r="W34" s="201">
        <f t="shared" si="2"/>
        <v>561781.87</v>
      </c>
      <c r="X34" s="201">
        <f t="shared" si="2"/>
        <v>379666.23</v>
      </c>
      <c r="Y34" s="201">
        <f t="shared" si="2"/>
        <v>373438.26</v>
      </c>
      <c r="Z34" s="201">
        <f t="shared" si="2"/>
        <v>364742.85</v>
      </c>
      <c r="AA34" s="201">
        <f t="shared" ref="AA34" si="3">SUM(AA32:AA33)</f>
        <v>326950.96999999997</v>
      </c>
      <c r="AB34" s="34"/>
      <c r="AC34" s="9"/>
      <c r="AD34" s="9"/>
      <c r="AE34" s="9"/>
      <c r="AF34" s="9"/>
      <c r="AG34" s="9"/>
      <c r="AL34" s="42"/>
      <c r="AM34" s="30"/>
      <c r="AN34" s="8"/>
      <c r="AO34" s="8"/>
      <c r="AP34" s="8"/>
      <c r="AQ34" s="8"/>
      <c r="AR34" s="8"/>
      <c r="AS34" s="7"/>
      <c r="AT34" s="7"/>
      <c r="AU34" s="7"/>
      <c r="AV34" s="7"/>
      <c r="AW34" s="7"/>
      <c r="AX34" s="313"/>
      <c r="AY34" s="195"/>
      <c r="AZ34" s="311"/>
      <c r="BA34" s="33"/>
    </row>
    <row r="35" spans="1:89" s="67" customFormat="1" ht="13.95" customHeight="1">
      <c r="A35" s="281"/>
      <c r="B35" s="157"/>
      <c r="C35" s="74"/>
      <c r="D35" s="123"/>
      <c r="E35" s="194"/>
      <c r="F35" s="123"/>
      <c r="G35" s="123"/>
      <c r="H35" s="123"/>
      <c r="I35" s="123"/>
      <c r="J35" s="123"/>
      <c r="L35" s="123"/>
      <c r="M35" s="87"/>
      <c r="N35" s="87"/>
      <c r="O35" s="87"/>
      <c r="P35" s="253"/>
      <c r="Q35" s="123"/>
      <c r="R35" s="123"/>
      <c r="S35" s="123"/>
      <c r="T35" s="123"/>
      <c r="U35" s="123"/>
      <c r="V35" s="123"/>
      <c r="AA35" s="87"/>
      <c r="AB35" s="30"/>
      <c r="AC35" s="8"/>
      <c r="AD35" s="8"/>
      <c r="AE35" s="8"/>
      <c r="AF35" s="8"/>
      <c r="AG35" s="8"/>
      <c r="AL35" s="42"/>
      <c r="AM35" s="30"/>
      <c r="AN35" s="8"/>
      <c r="AO35" s="8"/>
      <c r="AP35" s="8"/>
      <c r="AQ35" s="8"/>
      <c r="AR35" s="8"/>
      <c r="AS35" s="4"/>
      <c r="AT35" s="4"/>
      <c r="AU35" s="4"/>
      <c r="AV35" s="4"/>
      <c r="AW35" s="4"/>
      <c r="AX35" s="313"/>
      <c r="AY35" s="195"/>
      <c r="AZ35" s="311"/>
      <c r="BA35" s="33"/>
    </row>
    <row r="36" spans="1:89" s="67" customFormat="1" ht="13.95" customHeight="1">
      <c r="A36" s="278" t="s">
        <v>78</v>
      </c>
      <c r="C36" s="74"/>
      <c r="D36" s="123"/>
      <c r="E36" s="194"/>
      <c r="F36" s="123"/>
      <c r="G36" s="123"/>
      <c r="H36" s="123"/>
      <c r="I36" s="123"/>
      <c r="J36" s="123"/>
      <c r="L36" s="123"/>
      <c r="M36" s="87"/>
      <c r="N36" s="87"/>
      <c r="O36" s="87"/>
      <c r="P36" s="253"/>
      <c r="Q36" s="123"/>
      <c r="R36" s="123"/>
      <c r="S36" s="123"/>
      <c r="T36" s="123"/>
      <c r="U36" s="123"/>
      <c r="V36" s="123"/>
      <c r="AA36" s="87"/>
      <c r="AB36" s="30"/>
      <c r="AC36" s="8"/>
      <c r="AD36" s="8"/>
      <c r="AE36" s="8"/>
      <c r="AF36" s="8"/>
      <c r="AG36" s="8"/>
      <c r="AL36" s="42"/>
      <c r="AM36" s="30"/>
      <c r="AN36" s="8"/>
      <c r="AO36" s="8"/>
      <c r="AP36" s="8"/>
      <c r="AQ36" s="8"/>
      <c r="AR36" s="8"/>
      <c r="AS36" s="4"/>
      <c r="AT36" s="4"/>
      <c r="AU36" s="4"/>
      <c r="AV36" s="4"/>
      <c r="AW36" s="4"/>
      <c r="AX36" s="313"/>
      <c r="AY36" s="195"/>
      <c r="AZ36" s="311"/>
      <c r="BA36" s="33"/>
    </row>
    <row r="37" spans="1:89" s="67" customFormat="1" ht="28.95" customHeight="1">
      <c r="A37" s="276" t="s">
        <v>79</v>
      </c>
      <c r="B37" s="318" t="s">
        <v>176</v>
      </c>
      <c r="C37" s="74" t="str">
        <f>'Anexo 1'!C37</f>
        <v>ICE</v>
      </c>
      <c r="D37" s="123">
        <f>+'Anexo 1'!E37</f>
        <v>165727220.55729133</v>
      </c>
      <c r="E37" s="194">
        <f>'Anexo 2'!E37</f>
        <v>42570885.544857487</v>
      </c>
      <c r="F37" s="123" t="s">
        <v>36</v>
      </c>
      <c r="G37" s="123" t="s">
        <v>36</v>
      </c>
      <c r="H37" s="123">
        <v>0</v>
      </c>
      <c r="I37" s="123">
        <f>17318639/P70</f>
        <v>110429.37575718931</v>
      </c>
      <c r="J37" s="123">
        <f>1216372948/P70</f>
        <v>7755996.6077918755</v>
      </c>
      <c r="K37" s="123">
        <f>1118131105/P70</f>
        <v>7129574.0929669067</v>
      </c>
      <c r="L37" s="123">
        <f>1399114822/P70</f>
        <v>8921219.2947777845</v>
      </c>
      <c r="M37" s="123">
        <f>549543611/P70</f>
        <v>3504071.9951539882</v>
      </c>
      <c r="N37" s="123">
        <f>1191255844/P70</f>
        <v>7595841.6374418158</v>
      </c>
      <c r="O37" s="123">
        <f>754003013/P70</f>
        <v>4807772.8304533567</v>
      </c>
      <c r="P37" s="309">
        <f>+'Anexo 2'!F37+'Anexo 2'!G37</f>
        <v>2745979.7105145697</v>
      </c>
      <c r="Q37" s="123" t="s">
        <v>36</v>
      </c>
      <c r="R37" s="123" t="s">
        <v>36</v>
      </c>
      <c r="S37" s="123">
        <v>0</v>
      </c>
      <c r="T37" s="123">
        <v>3273322.4019999998</v>
      </c>
      <c r="U37" s="123">
        <v>235399.253</v>
      </c>
      <c r="V37" s="87">
        <v>344548.27</v>
      </c>
      <c r="W37" s="123">
        <v>204064.986</v>
      </c>
      <c r="X37" s="123">
        <v>164612.24900000001</v>
      </c>
      <c r="Y37" s="123">
        <v>149433.86199999999</v>
      </c>
      <c r="Z37" s="123">
        <v>127791.245</v>
      </c>
      <c r="AA37" s="123">
        <v>129728.13500000001</v>
      </c>
      <c r="AB37" s="30" t="s">
        <v>36</v>
      </c>
      <c r="AC37" s="8" t="s">
        <v>36</v>
      </c>
      <c r="AD37" s="8" t="s">
        <v>36</v>
      </c>
      <c r="AE37" s="8">
        <v>6.663321534377284E-4</v>
      </c>
      <c r="AF37" s="8">
        <v>4.7466106998576431E-2</v>
      </c>
      <c r="AG37" s="8">
        <v>9.0486041014197216E-2</v>
      </c>
      <c r="AH37" s="8">
        <v>0.14431678327113232</v>
      </c>
      <c r="AI37" s="8">
        <v>0.16546039494440384</v>
      </c>
      <c r="AJ37" s="8">
        <v>0.21129379281289679</v>
      </c>
      <c r="AK37" s="8">
        <v>0.24030395067523375</v>
      </c>
      <c r="AL37" s="42">
        <f>+'Anexo 2'!I37</f>
        <v>0.25687322457773842</v>
      </c>
      <c r="AM37" s="30" t="s">
        <v>36</v>
      </c>
      <c r="AN37" s="8" t="s">
        <v>36</v>
      </c>
      <c r="AO37" s="8">
        <v>2.5000000000000001E-3</v>
      </c>
      <c r="AP37" s="8">
        <v>1.6477200000000001E-2</v>
      </c>
      <c r="AQ37" s="8">
        <v>0.10839093399999999</v>
      </c>
      <c r="AR37" s="8">
        <v>0.16761234999999997</v>
      </c>
      <c r="AS37" s="4">
        <v>0.2567179544</v>
      </c>
      <c r="AT37" s="4">
        <v>0.3014</v>
      </c>
      <c r="AU37" s="4">
        <v>0.35139999999999999</v>
      </c>
      <c r="AV37" s="4">
        <v>0.42599999999999999</v>
      </c>
      <c r="AW37" s="4">
        <f>+'Anexo 2'!J37</f>
        <v>0.50829999999999997</v>
      </c>
      <c r="AX37" s="312">
        <v>2</v>
      </c>
      <c r="AY37" s="195"/>
      <c r="AZ37" s="311"/>
      <c r="BA37" s="33"/>
    </row>
    <row r="38" spans="1:89" s="67" customFormat="1" ht="13.95" customHeight="1">
      <c r="A38" s="276"/>
      <c r="C38" s="74"/>
      <c r="D38" s="201">
        <f t="shared" ref="D38:Z38" si="4">SUM(D37:D37)</f>
        <v>165727220.55729133</v>
      </c>
      <c r="E38" s="205">
        <f t="shared" si="4"/>
        <v>42570885.544857487</v>
      </c>
      <c r="F38" s="201">
        <f t="shared" si="4"/>
        <v>0</v>
      </c>
      <c r="G38" s="201">
        <f t="shared" si="4"/>
        <v>0</v>
      </c>
      <c r="H38" s="201">
        <f t="shared" si="4"/>
        <v>0</v>
      </c>
      <c r="I38" s="201">
        <f t="shared" si="4"/>
        <v>110429.37575718931</v>
      </c>
      <c r="J38" s="201">
        <f t="shared" si="4"/>
        <v>7755996.6077918755</v>
      </c>
      <c r="K38" s="201">
        <f t="shared" si="4"/>
        <v>7129574.0929669067</v>
      </c>
      <c r="L38" s="201">
        <f t="shared" si="4"/>
        <v>8921219.2947777845</v>
      </c>
      <c r="M38" s="201">
        <f t="shared" si="4"/>
        <v>3504071.9951539882</v>
      </c>
      <c r="N38" s="201">
        <f t="shared" si="4"/>
        <v>7595841.6374418158</v>
      </c>
      <c r="O38" s="201">
        <f t="shared" si="4"/>
        <v>4807772.8304533567</v>
      </c>
      <c r="P38" s="205">
        <f t="shared" si="4"/>
        <v>2745979.7105145697</v>
      </c>
      <c r="Q38" s="201">
        <f t="shared" si="4"/>
        <v>0</v>
      </c>
      <c r="R38" s="201">
        <f t="shared" si="4"/>
        <v>0</v>
      </c>
      <c r="S38" s="201">
        <f t="shared" si="4"/>
        <v>0</v>
      </c>
      <c r="T38" s="201">
        <f t="shared" si="4"/>
        <v>3273322.4019999998</v>
      </c>
      <c r="U38" s="201">
        <f t="shared" si="4"/>
        <v>235399.253</v>
      </c>
      <c r="V38" s="201">
        <f t="shared" si="4"/>
        <v>344548.27</v>
      </c>
      <c r="W38" s="201">
        <f t="shared" si="4"/>
        <v>204064.986</v>
      </c>
      <c r="X38" s="201">
        <f t="shared" si="4"/>
        <v>164612.24900000001</v>
      </c>
      <c r="Y38" s="201">
        <f t="shared" si="4"/>
        <v>149433.86199999999</v>
      </c>
      <c r="Z38" s="201">
        <f t="shared" si="4"/>
        <v>127791.245</v>
      </c>
      <c r="AA38" s="201">
        <f t="shared" ref="AA38" si="5">SUM(AA37:AA37)</f>
        <v>129728.13500000001</v>
      </c>
      <c r="AB38" s="34"/>
      <c r="AC38" s="9"/>
      <c r="AD38" s="9"/>
      <c r="AE38" s="9"/>
      <c r="AF38" s="9"/>
      <c r="AG38" s="9"/>
      <c r="AL38" s="319"/>
      <c r="AM38" s="30"/>
      <c r="AN38" s="8"/>
      <c r="AO38" s="8"/>
      <c r="AP38" s="8"/>
      <c r="AQ38" s="8"/>
      <c r="AR38" s="8"/>
      <c r="AS38" s="4"/>
      <c r="AT38" s="4"/>
      <c r="AU38" s="4"/>
      <c r="AV38" s="4"/>
      <c r="AW38" s="4"/>
      <c r="AX38" s="313"/>
      <c r="AY38" s="195"/>
      <c r="AZ38" s="311"/>
      <c r="BA38" s="33"/>
    </row>
    <row r="39" spans="1:89" s="82" customFormat="1" ht="13.95" customHeight="1">
      <c r="A39" s="320"/>
      <c r="C39" s="150"/>
      <c r="D39" s="109"/>
      <c r="E39" s="252"/>
      <c r="F39" s="109"/>
      <c r="G39" s="109"/>
      <c r="H39" s="109"/>
      <c r="I39" s="109"/>
      <c r="J39" s="109"/>
      <c r="L39" s="109"/>
      <c r="M39" s="109"/>
      <c r="N39" s="109"/>
      <c r="O39" s="109"/>
      <c r="P39" s="252"/>
      <c r="Q39" s="109"/>
      <c r="R39" s="109"/>
      <c r="S39" s="201"/>
      <c r="T39" s="201"/>
      <c r="U39" s="201"/>
      <c r="V39" s="201"/>
      <c r="AA39" s="109"/>
      <c r="AB39" s="34"/>
      <c r="AC39" s="9"/>
      <c r="AD39" s="9"/>
      <c r="AE39" s="9"/>
      <c r="AF39" s="9"/>
      <c r="AG39" s="9"/>
      <c r="AH39" s="9"/>
      <c r="AI39" s="9"/>
      <c r="AJ39" s="9"/>
      <c r="AK39" s="9"/>
      <c r="AL39" s="35"/>
      <c r="AM39" s="30"/>
      <c r="AN39" s="8"/>
      <c r="AO39" s="8"/>
      <c r="AP39" s="8"/>
      <c r="AQ39" s="8"/>
      <c r="AR39" s="8"/>
      <c r="AS39" s="67"/>
      <c r="AT39" s="67"/>
      <c r="AU39" s="67"/>
      <c r="AV39" s="67"/>
      <c r="AW39" s="67"/>
      <c r="AX39" s="313"/>
      <c r="AY39" s="195"/>
      <c r="AZ39" s="287"/>
      <c r="BA39" s="33"/>
    </row>
    <row r="40" spans="1:89" ht="13.95" customHeight="1">
      <c r="A40" s="321"/>
      <c r="B40" s="322"/>
      <c r="C40" s="323"/>
      <c r="D40" s="324"/>
      <c r="E40" s="325"/>
      <c r="F40" s="109"/>
      <c r="G40" s="201"/>
      <c r="H40" s="201"/>
      <c r="I40" s="201"/>
      <c r="J40" s="201"/>
      <c r="L40" s="201"/>
      <c r="M40" s="201"/>
      <c r="N40" s="201"/>
      <c r="O40" s="201"/>
      <c r="P40" s="205"/>
      <c r="Q40" s="201"/>
      <c r="R40" s="201"/>
      <c r="S40" s="201"/>
      <c r="T40" s="201"/>
      <c r="U40" s="201"/>
      <c r="V40" s="201"/>
      <c r="AA40" s="201"/>
      <c r="AB40" s="34"/>
      <c r="AC40" s="9"/>
      <c r="AD40" s="9"/>
      <c r="AE40" s="9"/>
      <c r="AF40" s="9"/>
      <c r="AG40" s="9"/>
      <c r="AH40" s="9"/>
      <c r="AI40" s="9"/>
      <c r="AJ40" s="9"/>
      <c r="AK40" s="9"/>
      <c r="AL40" s="35"/>
      <c r="AM40" s="30"/>
      <c r="AN40" s="8"/>
      <c r="AO40" s="8"/>
      <c r="AP40" s="8"/>
      <c r="AQ40" s="8"/>
      <c r="AR40" s="8"/>
      <c r="AS40" s="67"/>
      <c r="AT40" s="67"/>
      <c r="AU40" s="67"/>
      <c r="AV40" s="67"/>
      <c r="AW40" s="67"/>
      <c r="AX40" s="313"/>
      <c r="AY40" s="195"/>
      <c r="BA40" s="33"/>
    </row>
    <row r="41" spans="1:89" s="67" customFormat="1" ht="13.95" customHeight="1">
      <c r="A41" s="276" t="s">
        <v>83</v>
      </c>
      <c r="B41" s="140"/>
      <c r="C41" s="148"/>
      <c r="D41" s="201">
        <f t="shared" ref="D41:AA41" si="6">D19+D29+D34+D38</f>
        <v>3187174420.8472915</v>
      </c>
      <c r="E41" s="205">
        <f t="shared" si="6"/>
        <v>1294944248.6748576</v>
      </c>
      <c r="F41" s="201">
        <f t="shared" si="6"/>
        <v>0</v>
      </c>
      <c r="G41" s="201">
        <f t="shared" si="6"/>
        <v>5200000</v>
      </c>
      <c r="H41" s="201">
        <f t="shared" si="6"/>
        <v>48000000</v>
      </c>
      <c r="I41" s="201">
        <f t="shared" si="6"/>
        <v>120110429.37575719</v>
      </c>
      <c r="J41" s="201">
        <f t="shared" si="6"/>
        <v>30852168.857791875</v>
      </c>
      <c r="K41" s="201">
        <f t="shared" si="6"/>
        <v>55503683.332966901</v>
      </c>
      <c r="L41" s="201">
        <f t="shared" si="6"/>
        <v>103884331.98477778</v>
      </c>
      <c r="M41" s="201">
        <f t="shared" si="6"/>
        <v>150422965.47515401</v>
      </c>
      <c r="N41" s="201">
        <f t="shared" si="6"/>
        <v>120948281.27744181</v>
      </c>
      <c r="O41" s="201">
        <f t="shared" si="6"/>
        <v>200684479.52045336</v>
      </c>
      <c r="P41" s="205">
        <f t="shared" si="6"/>
        <v>459337909.03051454</v>
      </c>
      <c r="Q41" s="201">
        <f t="shared" si="6"/>
        <v>1541095.88</v>
      </c>
      <c r="R41" s="201">
        <f t="shared" si="6"/>
        <v>2895396.2699999996</v>
      </c>
      <c r="S41" s="201">
        <f t="shared" si="6"/>
        <v>3420677.0400000005</v>
      </c>
      <c r="T41" s="201">
        <f t="shared" si="6"/>
        <v>6129541.8419999992</v>
      </c>
      <c r="U41" s="201">
        <f t="shared" si="6"/>
        <v>3177182.7930000001</v>
      </c>
      <c r="V41" s="201">
        <f t="shared" si="6"/>
        <v>3412936.68</v>
      </c>
      <c r="W41" s="201">
        <f t="shared" si="6"/>
        <v>4991751.2959999992</v>
      </c>
      <c r="X41" s="201">
        <f t="shared" si="6"/>
        <v>4410256.6789999995</v>
      </c>
      <c r="Y41" s="201">
        <f t="shared" si="6"/>
        <v>4407802.2019999996</v>
      </c>
      <c r="Z41" s="201">
        <f t="shared" si="6"/>
        <v>5559860.5949999997</v>
      </c>
      <c r="AA41" s="201">
        <f t="shared" si="6"/>
        <v>5966308.2249999996</v>
      </c>
      <c r="AB41" s="34"/>
      <c r="AC41" s="9"/>
      <c r="AD41" s="9"/>
      <c r="AE41" s="9"/>
      <c r="AF41" s="9"/>
      <c r="AG41" s="9"/>
      <c r="AH41" s="9"/>
      <c r="AI41" s="9"/>
      <c r="AJ41" s="9"/>
      <c r="AK41" s="9"/>
      <c r="AL41" s="35"/>
      <c r="AM41" s="30"/>
      <c r="AN41" s="8"/>
      <c r="AO41" s="8"/>
      <c r="AP41" s="8"/>
      <c r="AQ41" s="8"/>
      <c r="AR41" s="8"/>
      <c r="AX41" s="313"/>
      <c r="AY41" s="195"/>
      <c r="AZ41" s="326"/>
      <c r="BA41" s="33"/>
    </row>
    <row r="42" spans="1:89" s="337" customFormat="1" ht="13.95" customHeight="1" thickBot="1">
      <c r="A42" s="327"/>
      <c r="B42" s="328"/>
      <c r="C42" s="329"/>
      <c r="D42" s="330"/>
      <c r="E42" s="331"/>
      <c r="F42" s="332"/>
      <c r="G42" s="254"/>
      <c r="H42" s="254"/>
      <c r="I42" s="254"/>
      <c r="J42" s="254"/>
      <c r="K42" s="254"/>
      <c r="L42" s="254"/>
      <c r="M42" s="254"/>
      <c r="N42" s="254"/>
      <c r="O42" s="254"/>
      <c r="P42" s="255"/>
      <c r="Q42" s="254"/>
      <c r="R42" s="254"/>
      <c r="S42" s="254"/>
      <c r="T42" s="254"/>
      <c r="U42" s="254"/>
      <c r="V42" s="254"/>
      <c r="W42" s="254"/>
      <c r="X42" s="254"/>
      <c r="Y42" s="254"/>
      <c r="Z42" s="254"/>
      <c r="AA42" s="254"/>
      <c r="AB42" s="36"/>
      <c r="AC42" s="12"/>
      <c r="AD42" s="13"/>
      <c r="AE42" s="13"/>
      <c r="AF42" s="13"/>
      <c r="AG42" s="13"/>
      <c r="AH42" s="13"/>
      <c r="AI42" s="12"/>
      <c r="AJ42" s="12"/>
      <c r="AK42" s="12"/>
      <c r="AL42" s="37"/>
      <c r="AM42" s="32"/>
      <c r="AN42" s="13"/>
      <c r="AO42" s="13"/>
      <c r="AP42" s="14"/>
      <c r="AQ42" s="14"/>
      <c r="AR42" s="14"/>
      <c r="AS42" s="333"/>
      <c r="AT42" s="333"/>
      <c r="AU42" s="333"/>
      <c r="AV42" s="333"/>
      <c r="AW42" s="333"/>
      <c r="AX42" s="334"/>
      <c r="AY42" s="195"/>
      <c r="AZ42" s="335"/>
      <c r="BA42" s="335"/>
      <c r="BB42" s="336"/>
      <c r="BC42" s="336"/>
      <c r="BD42" s="336"/>
      <c r="BE42" s="336"/>
      <c r="BF42" s="336"/>
      <c r="BG42" s="336"/>
      <c r="BH42" s="336"/>
      <c r="BI42" s="336"/>
      <c r="BJ42" s="336"/>
      <c r="BK42" s="336"/>
      <c r="BL42" s="336"/>
      <c r="BM42" s="336"/>
      <c r="BN42" s="336"/>
      <c r="BO42" s="336"/>
      <c r="BP42" s="336"/>
      <c r="BQ42" s="336"/>
      <c r="BR42" s="336"/>
      <c r="BS42" s="336"/>
      <c r="BT42" s="336"/>
      <c r="BU42" s="336"/>
      <c r="BV42" s="336"/>
      <c r="BW42" s="336"/>
      <c r="BX42" s="336"/>
      <c r="BY42" s="336"/>
      <c r="BZ42" s="336"/>
      <c r="CA42" s="336"/>
      <c r="CB42" s="336"/>
      <c r="CC42" s="336"/>
      <c r="CD42" s="336"/>
      <c r="CE42" s="336"/>
      <c r="CF42" s="336"/>
      <c r="CG42" s="336"/>
      <c r="CH42" s="336"/>
      <c r="CI42" s="336"/>
      <c r="CJ42" s="336"/>
      <c r="CK42" s="336"/>
    </row>
    <row r="43" spans="1:89" s="323" customFormat="1" ht="13.95" customHeight="1">
      <c r="A43" s="338"/>
      <c r="B43" s="338"/>
      <c r="C43" s="338"/>
      <c r="E43" s="339"/>
      <c r="F43" s="338"/>
      <c r="G43" s="338"/>
      <c r="H43" s="338"/>
      <c r="I43" s="147"/>
      <c r="J43" s="147"/>
      <c r="K43" s="147"/>
      <c r="L43" s="147"/>
      <c r="M43" s="340"/>
      <c r="N43" s="341"/>
      <c r="O43" s="341"/>
      <c r="P43" s="341"/>
      <c r="Q43" s="147"/>
      <c r="R43" s="147"/>
      <c r="S43" s="147"/>
      <c r="T43" s="147"/>
      <c r="U43" s="147"/>
      <c r="V43" s="147"/>
      <c r="W43" s="147"/>
      <c r="X43" s="147"/>
      <c r="Y43" s="147"/>
      <c r="Z43" s="147"/>
      <c r="AA43" s="147"/>
      <c r="AB43" s="147"/>
      <c r="AC43" s="147"/>
      <c r="AD43" s="338"/>
      <c r="AE43" s="338"/>
      <c r="AF43" s="338"/>
      <c r="AG43" s="338"/>
      <c r="AH43" s="338"/>
      <c r="AI43" s="338"/>
      <c r="AJ43" s="338"/>
      <c r="AK43" s="338"/>
      <c r="AL43" s="338"/>
      <c r="AS43" s="150"/>
      <c r="AT43" s="150"/>
      <c r="AU43" s="148"/>
      <c r="AV43" s="148"/>
      <c r="AW43" s="148"/>
      <c r="AX43" s="342"/>
      <c r="AY43" s="150"/>
      <c r="AZ43" s="343"/>
      <c r="BA43" s="343"/>
      <c r="BB43" s="150"/>
      <c r="BC43" s="150"/>
      <c r="BD43" s="150"/>
      <c r="BE43" s="150"/>
      <c r="BF43" s="150"/>
      <c r="BG43" s="150"/>
      <c r="BH43" s="150"/>
      <c r="BI43" s="150"/>
      <c r="BJ43" s="150"/>
      <c r="BK43" s="150"/>
      <c r="BL43" s="150"/>
      <c r="BM43" s="150"/>
      <c r="BN43" s="150"/>
      <c r="BO43" s="150"/>
      <c r="BP43" s="150"/>
      <c r="BQ43" s="150"/>
      <c r="BR43" s="150"/>
      <c r="BS43" s="150"/>
      <c r="BT43" s="150"/>
      <c r="BU43" s="150"/>
      <c r="BV43" s="150"/>
      <c r="BW43" s="150"/>
      <c r="BX43" s="150"/>
      <c r="BY43" s="150"/>
      <c r="BZ43" s="150"/>
      <c r="CA43" s="150"/>
      <c r="CB43" s="150"/>
      <c r="CC43" s="150"/>
      <c r="CD43" s="150"/>
      <c r="CE43" s="150"/>
      <c r="CF43" s="150"/>
      <c r="CG43" s="150"/>
      <c r="CH43" s="150"/>
      <c r="CI43" s="150"/>
      <c r="CJ43" s="150"/>
      <c r="CK43" s="150"/>
    </row>
    <row r="44" spans="1:89" s="323" customFormat="1" ht="13.95" customHeight="1">
      <c r="A44" s="111" t="s">
        <v>84</v>
      </c>
      <c r="B44" s="338"/>
      <c r="C44" s="338"/>
      <c r="E44" s="339"/>
      <c r="F44" s="338"/>
      <c r="I44" s="148"/>
      <c r="J44" s="148"/>
      <c r="K44" s="43"/>
      <c r="L44" s="43"/>
      <c r="M44" s="43"/>
      <c r="N44" s="44"/>
      <c r="O44" s="44"/>
      <c r="P44" s="44"/>
      <c r="Q44" s="45"/>
      <c r="R44" s="45"/>
      <c r="S44" s="45"/>
      <c r="T44" s="45"/>
      <c r="U44" s="45"/>
      <c r="V44" s="45"/>
      <c r="W44" s="45"/>
      <c r="X44" s="45"/>
      <c r="Y44" s="45"/>
      <c r="Z44" s="45"/>
      <c r="AA44" s="45"/>
      <c r="AB44" s="147"/>
      <c r="AC44" s="147"/>
      <c r="AD44" s="338"/>
      <c r="AE44" s="338"/>
      <c r="AF44" s="338"/>
      <c r="AG44" s="338"/>
      <c r="AH44" s="338"/>
      <c r="AI44" s="338"/>
      <c r="AJ44" s="338"/>
      <c r="AK44" s="338"/>
      <c r="AL44" s="338"/>
      <c r="AS44" s="150"/>
      <c r="AT44" s="150"/>
      <c r="AU44" s="148"/>
      <c r="AV44" s="148"/>
      <c r="AW44" s="148"/>
      <c r="AX44" s="342"/>
      <c r="AY44" s="150"/>
      <c r="AZ44" s="343"/>
      <c r="BA44" s="343"/>
      <c r="BB44" s="150"/>
      <c r="BC44" s="150"/>
      <c r="BD44" s="150"/>
      <c r="BE44" s="150"/>
      <c r="BF44" s="150"/>
      <c r="BG44" s="150"/>
      <c r="BH44" s="150"/>
      <c r="BI44" s="150"/>
      <c r="BJ44" s="150"/>
      <c r="BK44" s="150"/>
      <c r="BL44" s="150"/>
      <c r="BM44" s="150"/>
      <c r="BN44" s="150"/>
      <c r="BO44" s="150"/>
      <c r="BP44" s="150"/>
      <c r="BQ44" s="150"/>
      <c r="BR44" s="150"/>
      <c r="BS44" s="150"/>
      <c r="BT44" s="150"/>
      <c r="BU44" s="150"/>
      <c r="BV44" s="150"/>
      <c r="BW44" s="150"/>
      <c r="BX44" s="150"/>
      <c r="BY44" s="150"/>
      <c r="BZ44" s="150"/>
      <c r="CA44" s="150"/>
      <c r="CB44" s="150"/>
      <c r="CC44" s="150"/>
      <c r="CD44" s="150"/>
      <c r="CE44" s="150"/>
      <c r="CF44" s="150"/>
      <c r="CG44" s="150"/>
      <c r="CH44" s="150"/>
      <c r="CI44" s="150"/>
      <c r="CJ44" s="150"/>
      <c r="CK44" s="150"/>
    </row>
    <row r="45" spans="1:89" s="150" customFormat="1" ht="13.95" customHeight="1">
      <c r="A45" s="148"/>
      <c r="I45" s="344"/>
      <c r="J45" s="344"/>
      <c r="K45" s="344"/>
      <c r="L45" s="344"/>
      <c r="M45" s="344"/>
      <c r="N45" s="345"/>
      <c r="O45" s="345"/>
      <c r="P45" s="345"/>
      <c r="Q45" s="344"/>
      <c r="R45" s="344"/>
      <c r="S45" s="344"/>
      <c r="T45" s="344"/>
      <c r="U45" s="344"/>
      <c r="V45" s="344"/>
      <c r="W45" s="344"/>
      <c r="X45" s="344"/>
      <c r="Y45" s="344"/>
      <c r="Z45" s="344"/>
      <c r="AA45" s="344"/>
      <c r="AX45" s="342"/>
      <c r="AZ45" s="343"/>
      <c r="BA45" s="343"/>
    </row>
    <row r="46" spans="1:89" s="150" customFormat="1" ht="22.95" customHeight="1">
      <c r="A46" s="151" t="s">
        <v>85</v>
      </c>
      <c r="B46" s="149"/>
      <c r="N46" s="159"/>
      <c r="O46" s="159"/>
      <c r="P46" s="159"/>
      <c r="AD46" s="46"/>
      <c r="AX46" s="342"/>
      <c r="AZ46" s="343"/>
      <c r="BA46" s="343"/>
    </row>
    <row r="47" spans="1:89" s="150" customFormat="1" ht="22.95" customHeight="1">
      <c r="A47" s="221" t="s">
        <v>177</v>
      </c>
      <c r="B47" s="153"/>
      <c r="C47" s="153"/>
      <c r="D47" s="153"/>
      <c r="E47" s="153"/>
      <c r="F47" s="153"/>
      <c r="G47" s="153"/>
      <c r="H47" s="153"/>
      <c r="I47" s="153"/>
      <c r="J47" s="153"/>
      <c r="K47" s="153"/>
      <c r="L47" s="153"/>
      <c r="M47" s="153"/>
      <c r="N47" s="346"/>
      <c r="O47" s="346"/>
      <c r="P47" s="346"/>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153"/>
      <c r="AP47" s="153"/>
      <c r="AZ47" s="343"/>
      <c r="BA47" s="343"/>
    </row>
    <row r="48" spans="1:89" s="150" customFormat="1" ht="22.95" customHeight="1">
      <c r="A48" s="221" t="s">
        <v>178</v>
      </c>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Z48" s="343"/>
      <c r="BA48" s="343"/>
    </row>
    <row r="49" spans="1:89" s="150" customFormat="1" ht="22.95" customHeight="1">
      <c r="A49" s="150" t="s">
        <v>179</v>
      </c>
      <c r="B49" s="159"/>
      <c r="C49" s="159"/>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c r="AZ49" s="343"/>
      <c r="BA49" s="343"/>
    </row>
    <row r="50" spans="1:89" s="159" customFormat="1" ht="22.95" customHeight="1">
      <c r="A50" s="148" t="s">
        <v>180</v>
      </c>
      <c r="B50" s="174"/>
      <c r="C50" s="174"/>
      <c r="D50" s="174"/>
      <c r="E50" s="174"/>
      <c r="F50" s="174"/>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53"/>
      <c r="AJ50" s="153"/>
      <c r="AK50" s="153"/>
      <c r="AL50" s="153"/>
      <c r="AM50" s="153"/>
      <c r="AN50" s="153"/>
      <c r="AO50" s="153"/>
      <c r="AP50" s="153"/>
      <c r="AZ50" s="347"/>
      <c r="BA50" s="347"/>
    </row>
    <row r="51" spans="1:89" s="159" customFormat="1" ht="22.95" customHeight="1">
      <c r="A51" s="221" t="s">
        <v>181</v>
      </c>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153"/>
      <c r="AN51" s="153"/>
      <c r="AO51" s="153"/>
      <c r="AP51" s="153"/>
      <c r="AZ51" s="347"/>
      <c r="BA51" s="347"/>
    </row>
    <row r="52" spans="1:89" s="150" customFormat="1" ht="22.95" customHeight="1">
      <c r="A52" s="221" t="s">
        <v>182</v>
      </c>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153"/>
      <c r="AO52" s="153"/>
      <c r="AP52" s="153"/>
      <c r="AQ52" s="153"/>
      <c r="AR52" s="153"/>
      <c r="AZ52" s="343"/>
      <c r="BA52" s="343"/>
    </row>
    <row r="53" spans="1:89" s="150" customFormat="1" ht="13.95" customHeight="1">
      <c r="A53" s="221" t="s">
        <v>144</v>
      </c>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Z53" s="343"/>
      <c r="BA53" s="343"/>
    </row>
    <row r="54" spans="1:89" s="150" customFormat="1" ht="13.95" customHeight="1">
      <c r="AQ54" s="153"/>
      <c r="AR54" s="153"/>
      <c r="AZ54" s="343"/>
      <c r="BA54" s="343"/>
    </row>
    <row r="55" spans="1:89" s="150" customFormat="1" ht="27" customHeight="1">
      <c r="AQ55" s="153"/>
      <c r="AR55" s="153"/>
      <c r="AZ55" s="343"/>
      <c r="BA55" s="343"/>
    </row>
    <row r="56" spans="1:89" s="150" customFormat="1" ht="27" customHeight="1">
      <c r="A56" s="149" t="s">
        <v>89</v>
      </c>
      <c r="AQ56" s="153"/>
      <c r="AR56" s="153"/>
      <c r="AZ56" s="343"/>
      <c r="BA56" s="343"/>
    </row>
    <row r="57" spans="1:89" s="150" customFormat="1" ht="27" customHeight="1">
      <c r="A57" s="152" t="s">
        <v>90</v>
      </c>
      <c r="AQ57" s="153"/>
      <c r="AR57" s="153"/>
      <c r="AZ57" s="343"/>
      <c r="BA57" s="343"/>
    </row>
    <row r="58" spans="1:89" s="82" customFormat="1" ht="17.25" customHeight="1">
      <c r="A58" s="152" t="s">
        <v>91</v>
      </c>
      <c r="AQ58" s="348"/>
      <c r="AR58" s="348"/>
      <c r="AY58" s="95"/>
      <c r="AZ58" s="287"/>
      <c r="BA58" s="287"/>
    </row>
    <row r="59" spans="1:89" s="82" customFormat="1">
      <c r="AY59" s="95"/>
      <c r="AZ59" s="287"/>
      <c r="BA59" s="287"/>
    </row>
    <row r="60" spans="1:89" s="82" customFormat="1">
      <c r="A60" s="480"/>
      <c r="B60" s="480"/>
      <c r="C60" s="480"/>
      <c r="D60" s="480"/>
      <c r="E60" s="480"/>
      <c r="F60" s="480"/>
      <c r="G60" s="480"/>
      <c r="H60" s="480"/>
      <c r="I60" s="480"/>
      <c r="J60" s="480"/>
      <c r="K60" s="480"/>
      <c r="L60" s="480"/>
      <c r="M60" s="480"/>
      <c r="N60" s="480"/>
      <c r="O60" s="480"/>
      <c r="P60" s="480"/>
      <c r="Q60" s="480"/>
      <c r="R60" s="480"/>
      <c r="S60" s="480"/>
      <c r="T60" s="480"/>
      <c r="U60" s="480"/>
      <c r="V60" s="480"/>
      <c r="W60" s="480"/>
      <c r="X60" s="480"/>
      <c r="Y60" s="480"/>
      <c r="Z60" s="480"/>
      <c r="AA60" s="480"/>
      <c r="AB60" s="480"/>
      <c r="AC60" s="480"/>
      <c r="AD60" s="480"/>
      <c r="AE60" s="480"/>
      <c r="AF60" s="480"/>
      <c r="AG60" s="480"/>
      <c r="AH60" s="480"/>
      <c r="AI60" s="480"/>
      <c r="AJ60" s="480"/>
      <c r="AK60" s="480"/>
      <c r="AL60" s="480"/>
      <c r="AM60" s="480"/>
      <c r="AN60" s="480"/>
      <c r="AO60" s="480"/>
      <c r="AP60" s="480"/>
      <c r="AQ60" s="348"/>
      <c r="AR60" s="348"/>
      <c r="AY60" s="95"/>
      <c r="AZ60" s="287"/>
      <c r="BA60" s="287"/>
    </row>
    <row r="61" spans="1:89" s="82" customFormat="1">
      <c r="B61" s="172"/>
      <c r="AY61" s="95"/>
      <c r="AZ61" s="287"/>
      <c r="BA61" s="287"/>
    </row>
    <row r="62" spans="1:89" s="82" customFormat="1">
      <c r="B62" s="172"/>
      <c r="AY62" s="95"/>
      <c r="AZ62" s="287"/>
      <c r="BA62" s="287"/>
    </row>
    <row r="63" spans="1:89">
      <c r="AS63" s="263"/>
      <c r="AT63" s="263"/>
      <c r="AU63" s="263"/>
      <c r="AV63" s="263"/>
      <c r="AW63" s="263"/>
      <c r="AX63" s="263"/>
      <c r="AY63" s="349"/>
      <c r="AZ63" s="350"/>
      <c r="BA63" s="350"/>
      <c r="BB63" s="263"/>
      <c r="BC63" s="263"/>
      <c r="BD63" s="263"/>
      <c r="BE63" s="263"/>
      <c r="BF63" s="263"/>
      <c r="BG63" s="263"/>
      <c r="BH63" s="263"/>
      <c r="BI63" s="263"/>
      <c r="BJ63" s="263"/>
      <c r="BK63" s="263"/>
      <c r="BL63" s="263"/>
      <c r="BM63" s="263"/>
      <c r="BN63" s="263"/>
      <c r="BO63" s="263"/>
      <c r="BP63" s="263"/>
      <c r="BQ63" s="263"/>
      <c r="BR63" s="263"/>
      <c r="BS63" s="263"/>
      <c r="BT63" s="263"/>
      <c r="BU63" s="263"/>
      <c r="BV63" s="263"/>
      <c r="BW63" s="263"/>
      <c r="BX63" s="263"/>
      <c r="BY63" s="263"/>
      <c r="BZ63" s="263"/>
      <c r="CA63" s="263"/>
      <c r="CB63" s="263"/>
      <c r="CC63" s="263"/>
      <c r="CD63" s="263"/>
      <c r="CE63" s="263"/>
      <c r="CF63" s="263"/>
      <c r="CG63" s="263"/>
      <c r="CH63" s="263"/>
      <c r="CI63" s="263"/>
      <c r="CJ63" s="263"/>
      <c r="CK63" s="263"/>
    </row>
    <row r="67" spans="1:91">
      <c r="D67" s="351" t="s">
        <v>183</v>
      </c>
      <c r="E67" s="238"/>
    </row>
    <row r="68" spans="1:91">
      <c r="A68" s="263"/>
      <c r="B68" s="263"/>
      <c r="F68" s="352">
        <v>2015</v>
      </c>
      <c r="G68" s="352">
        <v>2016</v>
      </c>
      <c r="H68" s="352">
        <v>2017</v>
      </c>
      <c r="I68" s="353">
        <v>2018</v>
      </c>
      <c r="J68" s="353">
        <v>2019</v>
      </c>
      <c r="K68" s="353">
        <v>2020</v>
      </c>
      <c r="L68" s="353">
        <v>2021</v>
      </c>
      <c r="M68" s="353">
        <v>2022</v>
      </c>
      <c r="N68" s="353">
        <v>2023</v>
      </c>
      <c r="O68" s="353">
        <v>2024</v>
      </c>
      <c r="P68" s="353" t="s">
        <v>184</v>
      </c>
      <c r="Q68" s="353"/>
      <c r="R68" s="353"/>
      <c r="S68" s="353"/>
      <c r="T68" s="353"/>
      <c r="U68" s="353"/>
      <c r="V68" s="353"/>
      <c r="W68" s="353"/>
      <c r="X68" s="353"/>
      <c r="Y68" s="353"/>
      <c r="Z68" s="353"/>
      <c r="AA68" s="353"/>
      <c r="AB68" s="263"/>
      <c r="AC68" s="263"/>
      <c r="AS68" s="263"/>
      <c r="AT68" s="263"/>
      <c r="AU68" s="263"/>
      <c r="AV68" s="263"/>
      <c r="AW68" s="263"/>
      <c r="AX68" s="263"/>
      <c r="AY68" s="349"/>
      <c r="AZ68" s="350"/>
      <c r="BA68" s="350"/>
      <c r="BB68" s="263"/>
      <c r="BC68" s="263"/>
      <c r="BD68" s="263"/>
      <c r="BE68" s="263"/>
      <c r="BF68" s="263"/>
      <c r="BG68" s="263"/>
      <c r="BH68" s="263"/>
      <c r="BI68" s="263"/>
      <c r="BJ68" s="263"/>
      <c r="BK68" s="263"/>
      <c r="BL68" s="263"/>
      <c r="BM68" s="263"/>
      <c r="BN68" s="263"/>
      <c r="BO68" s="263"/>
      <c r="BP68" s="263"/>
      <c r="BQ68" s="263"/>
      <c r="BR68" s="263"/>
      <c r="BS68" s="263"/>
      <c r="BT68" s="263"/>
      <c r="BU68" s="263"/>
      <c r="BV68" s="263"/>
      <c r="BW68" s="263"/>
      <c r="BX68" s="263"/>
      <c r="BY68" s="263"/>
      <c r="BZ68" s="263"/>
      <c r="CA68" s="263"/>
      <c r="CB68" s="263"/>
      <c r="CC68" s="263"/>
      <c r="CD68" s="263"/>
      <c r="CE68" s="263"/>
      <c r="CF68" s="263"/>
      <c r="CG68" s="263"/>
      <c r="CH68" s="263"/>
      <c r="CI68" s="263"/>
      <c r="CJ68" s="263"/>
      <c r="CK68" s="263"/>
    </row>
    <row r="69" spans="1:91">
      <c r="A69" s="263"/>
      <c r="B69" s="263"/>
      <c r="D69" s="238"/>
      <c r="E69" s="351" t="s">
        <v>185</v>
      </c>
      <c r="F69" s="15">
        <v>1.0862000000000001</v>
      </c>
      <c r="G69" s="15">
        <v>1.0517000000000001</v>
      </c>
      <c r="H69" s="15">
        <v>1.2004999999999999</v>
      </c>
      <c r="I69" s="15">
        <v>1.1445000000000001</v>
      </c>
      <c r="J69" s="16">
        <v>1.1237999999999999</v>
      </c>
      <c r="K69" s="16">
        <v>1.2281</v>
      </c>
      <c r="L69" s="16">
        <v>1.1347</v>
      </c>
      <c r="M69" s="16">
        <v>1.0670999999999999</v>
      </c>
      <c r="N69" s="15">
        <v>1.1052</v>
      </c>
      <c r="O69" s="15"/>
      <c r="P69" s="15">
        <v>1.1740999999999999</v>
      </c>
      <c r="Q69" s="351" t="s">
        <v>185</v>
      </c>
      <c r="R69" s="17"/>
      <c r="S69" s="17"/>
      <c r="T69" s="17"/>
      <c r="U69" s="17"/>
      <c r="V69" s="17"/>
      <c r="W69" s="17"/>
      <c r="X69" s="17"/>
      <c r="Y69" s="17"/>
      <c r="Z69" s="17"/>
      <c r="AA69" s="17"/>
      <c r="AB69" s="263"/>
      <c r="AC69" s="263"/>
      <c r="AS69" s="263"/>
      <c r="AT69" s="263"/>
      <c r="AU69" s="263"/>
      <c r="AV69" s="263"/>
      <c r="AW69" s="263"/>
      <c r="AX69" s="263"/>
      <c r="AY69" s="263"/>
      <c r="AZ69" s="350"/>
      <c r="BA69" s="354"/>
      <c r="BB69" s="263"/>
      <c r="BC69" s="355"/>
      <c r="BD69" s="263"/>
      <c r="BE69" s="263"/>
      <c r="BF69" s="263"/>
      <c r="BG69" s="263"/>
      <c r="BH69" s="263"/>
      <c r="BI69" s="263"/>
      <c r="BJ69" s="263"/>
      <c r="BK69" s="263"/>
      <c r="BL69" s="263"/>
      <c r="BM69" s="263"/>
      <c r="BN69" s="263"/>
      <c r="BO69" s="263"/>
      <c r="BP69" s="263"/>
      <c r="BQ69" s="263"/>
      <c r="BR69" s="263"/>
      <c r="BS69" s="263"/>
      <c r="BT69" s="263"/>
      <c r="BU69" s="263"/>
      <c r="BV69" s="263"/>
      <c r="BW69" s="263"/>
      <c r="BX69" s="263"/>
      <c r="BY69" s="263"/>
      <c r="BZ69" s="263"/>
      <c r="CA69" s="263"/>
      <c r="CB69" s="263"/>
      <c r="CC69" s="263"/>
      <c r="CD69" s="263"/>
      <c r="CE69" s="263"/>
      <c r="CF69" s="263"/>
      <c r="CG69" s="263"/>
      <c r="CH69" s="263"/>
      <c r="CI69" s="263"/>
      <c r="CJ69" s="263"/>
      <c r="CK69" s="263"/>
    </row>
    <row r="70" spans="1:91">
      <c r="A70" s="263"/>
      <c r="B70" s="263"/>
      <c r="D70" s="238"/>
      <c r="E70" s="351" t="s">
        <v>186</v>
      </c>
      <c r="F70" s="15">
        <v>120.22</v>
      </c>
      <c r="G70" s="15">
        <v>116.96</v>
      </c>
      <c r="H70" s="15">
        <v>112.69</v>
      </c>
      <c r="I70" s="15">
        <v>110.03</v>
      </c>
      <c r="J70" s="15">
        <v>108.5</v>
      </c>
      <c r="K70" s="15">
        <v>103.07</v>
      </c>
      <c r="L70" s="16">
        <v>115.1</v>
      </c>
      <c r="M70" s="16">
        <v>131.85</v>
      </c>
      <c r="N70" s="15">
        <v>141.78</v>
      </c>
      <c r="O70" s="15">
        <v>157.01</v>
      </c>
      <c r="P70" s="15">
        <v>156.83000000000001</v>
      </c>
      <c r="Q70" s="351" t="s">
        <v>186</v>
      </c>
      <c r="R70" s="18"/>
      <c r="S70" s="18"/>
      <c r="T70" s="18"/>
      <c r="U70" s="18"/>
      <c r="V70" s="18"/>
      <c r="W70" s="18"/>
      <c r="X70" s="18"/>
      <c r="Y70" s="18"/>
      <c r="Z70" s="18"/>
      <c r="AA70" s="18"/>
      <c r="AB70" s="263"/>
      <c r="AC70" s="263"/>
      <c r="AS70" s="263"/>
      <c r="AT70" s="263"/>
      <c r="AU70" s="263"/>
      <c r="AV70" s="263"/>
      <c r="AW70" s="263"/>
      <c r="AX70" s="263"/>
      <c r="AY70" s="263"/>
      <c r="AZ70" s="350"/>
      <c r="BA70" s="354"/>
      <c r="BB70" s="263"/>
      <c r="BC70" s="355"/>
      <c r="BD70" s="263"/>
      <c r="BE70" s="263"/>
      <c r="BF70" s="263"/>
      <c r="BG70" s="263"/>
      <c r="BH70" s="263"/>
      <c r="BI70" s="263"/>
      <c r="BJ70" s="263"/>
      <c r="BK70" s="263"/>
      <c r="BL70" s="263"/>
      <c r="BM70" s="263"/>
      <c r="BN70" s="263"/>
      <c r="BO70" s="263"/>
      <c r="BP70" s="263"/>
      <c r="BQ70" s="263"/>
      <c r="BR70" s="263"/>
      <c r="BS70" s="263"/>
      <c r="BT70" s="263"/>
      <c r="BU70" s="263"/>
      <c r="BV70" s="263"/>
      <c r="BW70" s="263"/>
      <c r="BX70" s="263"/>
      <c r="BY70" s="263"/>
      <c r="BZ70" s="263"/>
      <c r="CA70" s="263"/>
      <c r="CB70" s="263"/>
      <c r="CC70" s="263"/>
      <c r="CD70" s="263"/>
      <c r="CE70" s="263"/>
      <c r="CF70" s="263"/>
      <c r="CG70" s="263"/>
      <c r="CH70" s="263"/>
      <c r="CI70" s="263"/>
      <c r="CJ70" s="263"/>
      <c r="CK70" s="263"/>
    </row>
    <row r="71" spans="1:91">
      <c r="A71" s="263"/>
      <c r="B71" s="263"/>
      <c r="D71" s="238"/>
      <c r="E71" s="351" t="s">
        <v>187</v>
      </c>
      <c r="F71" s="15">
        <v>6.4936999999999996</v>
      </c>
      <c r="G71" s="15">
        <v>6.9450000000000003</v>
      </c>
      <c r="H71" s="15">
        <v>6.5068000000000001</v>
      </c>
      <c r="I71" s="15">
        <v>6.8784999999999998</v>
      </c>
      <c r="J71" s="15">
        <v>6.9615</v>
      </c>
      <c r="K71" s="15">
        <v>6.5350999999999999</v>
      </c>
      <c r="L71" s="16">
        <v>6.3525</v>
      </c>
      <c r="M71" s="16">
        <v>6.8962000000000003</v>
      </c>
      <c r="N71" s="15">
        <v>7.1017000000000001</v>
      </c>
      <c r="O71" s="15"/>
      <c r="P71" s="15"/>
      <c r="Q71" s="351" t="s">
        <v>187</v>
      </c>
      <c r="R71" s="17"/>
      <c r="S71" s="17"/>
      <c r="T71" s="17"/>
      <c r="U71" s="17"/>
      <c r="V71" s="17"/>
      <c r="W71" s="17"/>
      <c r="X71" s="17"/>
      <c r="Y71" s="17"/>
      <c r="Z71" s="17"/>
      <c r="AA71" s="17"/>
      <c r="AB71" s="263"/>
      <c r="AC71" s="263"/>
      <c r="AS71" s="263"/>
      <c r="AT71" s="263"/>
      <c r="AU71" s="263"/>
      <c r="AV71" s="263"/>
      <c r="AW71" s="263"/>
      <c r="AX71" s="263"/>
      <c r="AY71" s="263"/>
      <c r="AZ71" s="350"/>
      <c r="BA71" s="354"/>
      <c r="BB71" s="263"/>
      <c r="BC71" s="355"/>
      <c r="BD71" s="263"/>
      <c r="BE71" s="263"/>
      <c r="BF71" s="263"/>
      <c r="BG71" s="263"/>
      <c r="BH71" s="263"/>
      <c r="BI71" s="263"/>
      <c r="BJ71" s="263"/>
      <c r="BK71" s="263"/>
      <c r="BL71" s="263"/>
      <c r="BM71" s="263"/>
      <c r="BN71" s="263"/>
      <c r="BO71" s="263"/>
      <c r="BP71" s="263"/>
      <c r="BQ71" s="263"/>
      <c r="BR71" s="263"/>
      <c r="BS71" s="263"/>
      <c r="BT71" s="263"/>
      <c r="BU71" s="263"/>
      <c r="BV71" s="263"/>
      <c r="BW71" s="263"/>
      <c r="BX71" s="263"/>
      <c r="BY71" s="263"/>
      <c r="BZ71" s="263"/>
      <c r="CA71" s="263"/>
      <c r="CB71" s="263"/>
      <c r="CC71" s="263"/>
      <c r="CD71" s="263"/>
      <c r="CE71" s="263"/>
      <c r="CF71" s="263"/>
      <c r="CG71" s="263"/>
      <c r="CH71" s="263"/>
      <c r="CI71" s="263"/>
      <c r="CJ71" s="263"/>
      <c r="CK71" s="263"/>
    </row>
    <row r="72" spans="1:91">
      <c r="E72" s="351" t="s">
        <v>188</v>
      </c>
      <c r="F72" s="15"/>
      <c r="G72" s="15"/>
      <c r="H72" s="15"/>
      <c r="I72" s="15"/>
      <c r="J72" s="15"/>
      <c r="K72" s="15">
        <v>1.4402699999999999</v>
      </c>
      <c r="L72" s="15"/>
      <c r="M72" s="15"/>
      <c r="N72" s="15"/>
      <c r="O72" s="15"/>
      <c r="P72" s="15"/>
      <c r="Q72" s="351" t="s">
        <v>188</v>
      </c>
      <c r="AB72" s="263"/>
      <c r="AC72" s="263"/>
      <c r="AD72" s="67"/>
      <c r="AE72" s="67"/>
      <c r="AS72" s="263"/>
      <c r="AT72" s="263"/>
      <c r="AY72" s="82"/>
      <c r="BA72" s="356"/>
      <c r="BC72" s="357"/>
      <c r="CL72" s="82"/>
      <c r="CM72" s="82"/>
    </row>
  </sheetData>
  <sheetProtection algorithmName="SHA-512" hashValue="CWsU2WNLnDLwyKDGMvyn87yiWfl9KIEdhNWk0caovpX08ME3ffwp8QLqTqPRGs9Mk6/9+w0nW5rYUmX1kHcbCQ==" saltValue="W2CtpKph6e10kRIyyLoTGA==" spinCount="100000" sheet="1" objects="1" scenarios="1"/>
  <sortState xmlns:xlrd2="http://schemas.microsoft.com/office/spreadsheetml/2017/richdata2" ref="A47:A53">
    <sortCondition ref="A47:A53"/>
  </sortState>
  <mergeCells count="29">
    <mergeCell ref="A60:AP60"/>
    <mergeCell ref="AP22:AP23"/>
    <mergeCell ref="AO22:AO23"/>
    <mergeCell ref="AM22:AM23"/>
    <mergeCell ref="AN22:AN23"/>
    <mergeCell ref="C22:C23"/>
    <mergeCell ref="B22:B23"/>
    <mergeCell ref="Q9:AA9"/>
    <mergeCell ref="AB9:AL9"/>
    <mergeCell ref="AM9:AW9"/>
    <mergeCell ref="A5:AX5"/>
    <mergeCell ref="A4:AX4"/>
    <mergeCell ref="A6:AX6"/>
    <mergeCell ref="A7:AX7"/>
    <mergeCell ref="AX9:AX10"/>
    <mergeCell ref="D9:D10"/>
    <mergeCell ref="E9:E10"/>
    <mergeCell ref="A9:A10"/>
    <mergeCell ref="B9:B10"/>
    <mergeCell ref="C9:C10"/>
    <mergeCell ref="F9:P9"/>
    <mergeCell ref="AQ22:AQ23"/>
    <mergeCell ref="AX22:AX23"/>
    <mergeCell ref="AR22:AR23"/>
    <mergeCell ref="AS22:AS23"/>
    <mergeCell ref="AU22:AU23"/>
    <mergeCell ref="AT22:AT23"/>
    <mergeCell ref="AW22:AW23"/>
    <mergeCell ref="AV22:AV23"/>
  </mergeCells>
  <phoneticPr fontId="16" type="noConversion"/>
  <conditionalFormatting sqref="AX13:AX18">
    <cfRule type="iconSet" priority="43">
      <iconSet iconSet="3TrafficLights2" showValue="0" reverse="1">
        <cfvo type="percent" val="0"/>
        <cfvo type="num" val="2"/>
        <cfvo type="num" val="3"/>
      </iconSet>
    </cfRule>
    <cfRule type="cellIs" dxfId="3" priority="44" operator="equal">
      <formula>1</formula>
    </cfRule>
    <cfRule type="iconSet" priority="45">
      <iconSet iconSet="3TrafficLights2">
        <cfvo type="percent" val="0"/>
        <cfvo type="percent" val="33"/>
        <cfvo type="percent" val="67"/>
      </iconSet>
    </cfRule>
  </conditionalFormatting>
  <conditionalFormatting sqref="AX22 AX24:AX28">
    <cfRule type="cellIs" dxfId="2" priority="2" operator="equal">
      <formula>1</formula>
    </cfRule>
  </conditionalFormatting>
  <conditionalFormatting sqref="AX24:AX25">
    <cfRule type="iconSet" priority="1">
      <iconSet iconSet="3TrafficLights2" showValue="0" reverse="1">
        <cfvo type="percent" val="0"/>
        <cfvo type="num" val="2"/>
        <cfvo type="num" val="3"/>
      </iconSet>
    </cfRule>
    <cfRule type="iconSet" priority="3">
      <iconSet iconSet="3TrafficLights2">
        <cfvo type="percent" val="0"/>
        <cfvo type="percent" val="33"/>
        <cfvo type="percent" val="67"/>
      </iconSet>
    </cfRule>
  </conditionalFormatting>
  <conditionalFormatting sqref="AX25:AX28 AX22">
    <cfRule type="iconSet" priority="48">
      <iconSet iconSet="3TrafficLights2" showValue="0" reverse="1">
        <cfvo type="percent" val="0"/>
        <cfvo type="num" val="2"/>
        <cfvo type="num" val="3"/>
      </iconSet>
    </cfRule>
    <cfRule type="iconSet" priority="49">
      <iconSet iconSet="3TrafficLights2">
        <cfvo type="percent" val="0"/>
        <cfvo type="percent" val="33"/>
        <cfvo type="percent" val="67"/>
      </iconSet>
    </cfRule>
  </conditionalFormatting>
  <conditionalFormatting sqref="AX32:AX33">
    <cfRule type="iconSet" priority="22">
      <iconSet iconSet="3TrafficLights2" showValue="0" reverse="1">
        <cfvo type="percent" val="0"/>
        <cfvo type="num" val="2"/>
        <cfvo type="num" val="3"/>
      </iconSet>
    </cfRule>
    <cfRule type="cellIs" dxfId="1" priority="23" operator="equal">
      <formula>1</formula>
    </cfRule>
    <cfRule type="iconSet" priority="24">
      <iconSet iconSet="3TrafficLights2">
        <cfvo type="percent" val="0"/>
        <cfvo type="percent" val="33"/>
        <cfvo type="percent" val="67"/>
      </iconSet>
    </cfRule>
  </conditionalFormatting>
  <conditionalFormatting sqref="AX37">
    <cfRule type="iconSet" priority="7">
      <iconSet iconSet="3TrafficLights2" showValue="0" reverse="1">
        <cfvo type="percent" val="0"/>
        <cfvo type="num" val="2"/>
        <cfvo type="num" val="3"/>
      </iconSet>
    </cfRule>
    <cfRule type="cellIs" dxfId="0" priority="8" operator="equal">
      <formula>1</formula>
    </cfRule>
    <cfRule type="iconSet" priority="9">
      <iconSet iconSet="3TrafficLights2">
        <cfvo type="percent" val="0"/>
        <cfvo type="percent" val="33"/>
        <cfvo type="percent" val="67"/>
      </iconSet>
    </cfRule>
  </conditionalFormatting>
  <printOptions horizontalCentered="1" verticalCentered="1"/>
  <pageMargins left="0.19685039370078741" right="0.15748031496062992" top="0.19685039370078741" bottom="0.19685039370078741" header="0" footer="0"/>
  <pageSetup scale="20" orientation="landscape" r:id="rId1"/>
  <headerFooter alignWithMargins="0"/>
  <ignoredErrors>
    <ignoredError sqref="AQ39:AQ42 AQ35:AR38 AR42:AS42 AR39:AR41 D38 AM35:AP38 A41:C41 AM43:AS45 AM46:AP46 A38:C38 Q42:W46 AB39:AH46 A42:E43 D39:E40 A36 L39:L40 Q35:W36 AB35:AH36 L42:L46 AB38:AH38 AB37:AG37 A37 E37 A39:C40 Q39:W40 AM39:AP42 AJ38 P39:P40 A59:E60 L59:L63 F59:I63 V59:W63 Q59:T63 AH59:AH63 AB59:AF63 AM59:AP63 K59:K63 B46:E46 B61:E63 O20:O21 B45:E45 B44:E44 C35:E35 F42:K43 F39:K40 F36:L36 F37:H37 F46:K46 F45 F44:K44 F35:L35 P35:P36 P20:P21 P19 AL13:AL25 AW13:AW21 AW23:AW25 H45:K45 O30:O31 P34 O39:O40 Q37:U37 W37 C36:E36 P29:P31 AL26:AL37 AW26:AW37" unlockedFormula="1"/>
    <ignoredError sqref="AS23 AS19:AS21 AS29:AS31 AS34" numberStoredAsText="1"/>
    <ignoredError sqref="A11:E12 A30:A31 A32 A20:A21 AM23:AP23 AM22:AP22 AM19:AR21 A4 AQ22:AR22 AR23 AY4 AQ23 AM34:AR34 L20:L21 A19 L30:L31 AB19:AH21 AM11:AS12 AX11:AY12 AB11:AH12 Q11:W12 A7 A6 A29 A34 AB29:AH31 Q16:S16 Q14:S14 A16 A14:A15 E14:E15 A24:A25 E22 Q20:W21 AB22:AG25 Q15:U15 AB32:AG32 AM29:AR32 D30:E31 Q30:W31 AM24:AR25 AB34:AG34 Q22:W25 AM13:AR16 A13 Q13:W13 AB13:AG16 E23 E16 E13 E24:E25 E32 F11:L12 F20:K21 F14:K15 F22:K22 F30:K31 F23:K23 F16:K16 F13:K13 F24:K25 F32:K32 Q32:V32 C30:C31 C20:E21 C19 C29 C34:D34 A26:A27 AB26:AG27 AM26:AR27 Q26:W27 E26:E27 F26:K27 AY7 AY5 AY6" numberStoredAsText="1" unlockedFormula="1"/>
    <ignoredError sqref="O35:O36" formula="1" unlockedFormula="1"/>
    <ignoredError sqref="O37"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1:V199"/>
  <sheetViews>
    <sheetView showGridLines="0" zoomScale="80" zoomScaleNormal="80" zoomScaleSheetLayoutView="55" workbookViewId="0">
      <selection activeCell="A5" sqref="A5:Q5"/>
    </sheetView>
  </sheetViews>
  <sheetFormatPr baseColWidth="10" defaultColWidth="11" defaultRowHeight="14.4"/>
  <cols>
    <col min="1" max="1" width="33.44140625" style="67" customWidth="1"/>
    <col min="2" max="2" width="79.6640625" style="67" customWidth="1"/>
    <col min="3" max="3" width="25.44140625" style="66" customWidth="1"/>
    <col min="4" max="4" width="29.33203125" style="19" customWidth="1"/>
    <col min="5" max="5" width="22.88671875" style="162" bestFit="1" customWidth="1"/>
    <col min="6" max="6" width="24.109375" style="162" bestFit="1" customWidth="1"/>
    <col min="7" max="7" width="24.88671875" style="162" bestFit="1" customWidth="1"/>
    <col min="8" max="8" width="22.88671875" style="162" bestFit="1" customWidth="1"/>
    <col min="9" max="9" width="24.21875" style="67" bestFit="1" customWidth="1"/>
    <col min="10" max="10" width="25" style="67" customWidth="1"/>
    <col min="11" max="11" width="24.21875" style="67" bestFit="1" customWidth="1"/>
    <col min="12" max="13" width="20.77734375" style="67" customWidth="1"/>
    <col min="14" max="14" width="22.77734375" style="67" bestFit="1" customWidth="1"/>
    <col min="15" max="15" width="22.88671875" style="67" bestFit="1" customWidth="1"/>
    <col min="16" max="17" width="18.44140625" style="67" customWidth="1"/>
    <col min="18" max="18" width="12.88671875" style="82" customWidth="1"/>
    <col min="19" max="22" width="11" style="82"/>
    <col min="23" max="16384" width="11" style="67"/>
  </cols>
  <sheetData>
    <row r="1" spans="1:22" ht="23.4" customHeight="1"/>
    <row r="2" spans="1:22" ht="23.4" customHeight="1"/>
    <row r="3" spans="1:22" ht="23.4" customHeight="1"/>
    <row r="4" spans="1:22" s="82" customFormat="1" ht="23.4" customHeight="1">
      <c r="A4" s="482" t="s">
        <v>189</v>
      </c>
      <c r="B4" s="482"/>
      <c r="C4" s="482"/>
      <c r="D4" s="482"/>
      <c r="E4" s="482"/>
      <c r="F4" s="482"/>
      <c r="G4" s="482"/>
      <c r="H4" s="482"/>
      <c r="I4" s="482"/>
      <c r="J4" s="482"/>
      <c r="K4" s="482"/>
      <c r="L4" s="482"/>
      <c r="M4" s="482"/>
      <c r="N4" s="482"/>
      <c r="O4" s="482"/>
      <c r="P4" s="482"/>
      <c r="Q4" s="482"/>
    </row>
    <row r="5" spans="1:22" s="82" customFormat="1" ht="18.600000000000001" customHeight="1">
      <c r="A5" s="483" t="s">
        <v>13</v>
      </c>
      <c r="B5" s="483"/>
      <c r="C5" s="483"/>
      <c r="D5" s="483"/>
      <c r="E5" s="483"/>
      <c r="F5" s="483"/>
      <c r="G5" s="483"/>
      <c r="H5" s="483"/>
      <c r="I5" s="483"/>
      <c r="J5" s="483"/>
      <c r="K5" s="483"/>
      <c r="L5" s="483"/>
      <c r="M5" s="483"/>
      <c r="N5" s="483"/>
      <c r="O5" s="483"/>
      <c r="P5" s="483"/>
      <c r="Q5" s="483"/>
    </row>
    <row r="6" spans="1:22" s="82" customFormat="1" ht="18.600000000000001" customHeight="1">
      <c r="A6" s="482" t="s">
        <v>17</v>
      </c>
      <c r="B6" s="482"/>
      <c r="C6" s="482"/>
      <c r="D6" s="482"/>
      <c r="E6" s="482"/>
      <c r="F6" s="482"/>
      <c r="G6" s="482"/>
      <c r="H6" s="482"/>
      <c r="I6" s="482"/>
      <c r="J6" s="482"/>
      <c r="K6" s="482"/>
      <c r="L6" s="482"/>
      <c r="M6" s="482"/>
      <c r="N6" s="482"/>
      <c r="O6" s="482"/>
      <c r="P6" s="482"/>
      <c r="Q6" s="482"/>
    </row>
    <row r="7" spans="1:22" s="82" customFormat="1" ht="18.600000000000001" customHeight="1">
      <c r="A7" s="482">
        <f>+'Anexo 1'!A7:J7</f>
        <v>46022</v>
      </c>
      <c r="B7" s="482"/>
      <c r="C7" s="482"/>
      <c r="D7" s="482"/>
      <c r="E7" s="482"/>
      <c r="F7" s="482"/>
      <c r="G7" s="482"/>
      <c r="H7" s="482"/>
      <c r="I7" s="482"/>
      <c r="J7" s="482"/>
      <c r="K7" s="482"/>
      <c r="L7" s="482"/>
      <c r="M7" s="482"/>
      <c r="N7" s="482"/>
      <c r="O7" s="482"/>
      <c r="P7" s="482"/>
      <c r="Q7" s="482"/>
    </row>
    <row r="8" spans="1:22" s="82" customFormat="1" ht="0.6" customHeight="1">
      <c r="A8" s="358"/>
      <c r="B8" s="358"/>
      <c r="C8" s="358"/>
      <c r="D8" s="358"/>
      <c r="E8" s="358"/>
      <c r="F8" s="358"/>
      <c r="G8" s="358"/>
      <c r="H8" s="358"/>
      <c r="I8" s="358"/>
      <c r="J8" s="358"/>
      <c r="K8" s="358"/>
      <c r="L8" s="358"/>
      <c r="M8" s="358"/>
      <c r="N8" s="358"/>
      <c r="O8" s="358"/>
      <c r="P8" s="358"/>
      <c r="Q8" s="358"/>
    </row>
    <row r="9" spans="1:22" s="82" customFormat="1" ht="13.95" customHeight="1" thickBot="1">
      <c r="A9" s="359"/>
      <c r="B9" s="359"/>
      <c r="C9" s="359"/>
      <c r="D9" s="359"/>
      <c r="E9" s="359"/>
      <c r="F9" s="359"/>
      <c r="G9" s="359"/>
      <c r="H9" s="359"/>
      <c r="I9" s="359"/>
      <c r="J9" s="359"/>
      <c r="K9" s="359"/>
      <c r="L9" s="359"/>
      <c r="M9" s="359"/>
      <c r="N9" s="359"/>
      <c r="O9" s="359"/>
      <c r="P9" s="359"/>
      <c r="Q9" s="359"/>
    </row>
    <row r="10" spans="1:22" ht="87" thickBot="1">
      <c r="A10" s="72" t="s">
        <v>18</v>
      </c>
      <c r="B10" s="72" t="s">
        <v>19</v>
      </c>
      <c r="C10" s="72" t="s">
        <v>20</v>
      </c>
      <c r="D10" s="72" t="s">
        <v>162</v>
      </c>
      <c r="E10" s="72" t="s">
        <v>190</v>
      </c>
      <c r="F10" s="72" t="s">
        <v>191</v>
      </c>
      <c r="G10" s="72" t="s">
        <v>192</v>
      </c>
      <c r="H10" s="72" t="s">
        <v>193</v>
      </c>
      <c r="I10" s="72" t="s">
        <v>194</v>
      </c>
      <c r="J10" s="72" t="s">
        <v>195</v>
      </c>
      <c r="K10" s="72" t="s">
        <v>196</v>
      </c>
      <c r="L10" s="72" t="s">
        <v>197</v>
      </c>
      <c r="M10" s="72" t="s">
        <v>198</v>
      </c>
      <c r="N10" s="72" t="s">
        <v>199</v>
      </c>
      <c r="O10" s="72" t="s">
        <v>200</v>
      </c>
      <c r="P10" s="72" t="s">
        <v>201</v>
      </c>
      <c r="Q10" s="72" t="s">
        <v>202</v>
      </c>
      <c r="R10" s="67"/>
      <c r="S10" s="67"/>
      <c r="T10" s="67"/>
      <c r="U10" s="67"/>
      <c r="V10" s="67"/>
    </row>
    <row r="11" spans="1:22" s="82" customFormat="1" ht="14.4" customHeight="1">
      <c r="A11" s="360"/>
      <c r="C11" s="289"/>
      <c r="D11" s="20"/>
      <c r="E11" s="361"/>
      <c r="F11" s="361"/>
      <c r="G11" s="361"/>
      <c r="H11" s="361"/>
      <c r="I11" s="362"/>
      <c r="J11" s="362"/>
      <c r="K11" s="362"/>
      <c r="L11" s="362"/>
      <c r="M11" s="362"/>
      <c r="N11" s="362"/>
      <c r="O11" s="362"/>
      <c r="P11" s="362"/>
      <c r="Q11" s="363"/>
    </row>
    <row r="12" spans="1:22" s="82" customFormat="1" ht="14.4" customHeight="1">
      <c r="A12" s="364" t="s">
        <v>32</v>
      </c>
      <c r="B12" s="166"/>
      <c r="C12" s="289"/>
      <c r="D12" s="20"/>
      <c r="E12" s="365"/>
      <c r="F12" s="365"/>
      <c r="G12" s="365"/>
      <c r="H12" s="365"/>
      <c r="I12" s="362"/>
      <c r="J12" s="362"/>
      <c r="K12" s="362"/>
      <c r="L12" s="362"/>
      <c r="M12" s="362"/>
      <c r="N12" s="362"/>
      <c r="O12" s="362"/>
      <c r="P12" s="362"/>
      <c r="Q12" s="366"/>
    </row>
    <row r="13" spans="1:22" ht="28.95" customHeight="1">
      <c r="A13" s="85">
        <v>2129</v>
      </c>
      <c r="B13" s="86" t="s">
        <v>33</v>
      </c>
      <c r="C13" s="74" t="str">
        <f>'Anexo 1'!C13</f>
        <v>AyA</v>
      </c>
      <c r="D13" s="123">
        <f>'Anexo 1'!E13</f>
        <v>130000000</v>
      </c>
      <c r="E13" s="87">
        <v>90055000</v>
      </c>
      <c r="F13" s="87">
        <v>92729100</v>
      </c>
      <c r="G13" s="87">
        <v>92729100</v>
      </c>
      <c r="H13" s="87">
        <v>88554970.5</v>
      </c>
      <c r="I13" s="123">
        <f t="shared" ref="I13:I37" si="0">F13-G13</f>
        <v>0</v>
      </c>
      <c r="J13" s="123">
        <f t="shared" ref="J13:J37" si="1">F13-E13</f>
        <v>2674100</v>
      </c>
      <c r="K13" s="123">
        <f t="shared" ref="K13:K37" si="2">H13-N13</f>
        <v>0</v>
      </c>
      <c r="L13" s="123">
        <f t="shared" ref="L13:L37" si="3">F13/G13</f>
        <v>1</v>
      </c>
      <c r="M13" s="23">
        <f t="shared" ref="M13:M37" si="4">F13/E13</f>
        <v>1.0296940758425406</v>
      </c>
      <c r="N13" s="123">
        <f t="shared" ref="N13:N37" si="5">G13+H13-F13</f>
        <v>88554970.5</v>
      </c>
      <c r="O13" s="123">
        <f t="shared" ref="O13:O37" si="6">N13-G13</f>
        <v>-4174129.5</v>
      </c>
      <c r="P13" s="123">
        <f>((+'Anexo 2'!K13*12)-(('Anexo 2'!M13)*12))/M13</f>
        <v>-39.559561942717728</v>
      </c>
      <c r="Q13" s="194">
        <f>(H13-F13)/(H13-G13)</f>
        <v>1</v>
      </c>
      <c r="R13" s="367"/>
      <c r="S13" s="67"/>
      <c r="T13" s="67"/>
      <c r="U13" s="67"/>
      <c r="V13" s="67"/>
    </row>
    <row r="14" spans="1:22" s="82" customFormat="1" ht="43.95" customHeight="1">
      <c r="A14" s="368">
        <v>2164</v>
      </c>
      <c r="B14" s="86" t="s">
        <v>135</v>
      </c>
      <c r="C14" s="74" t="str">
        <f>'Anexo 1'!C14</f>
        <v>AyA</v>
      </c>
      <c r="D14" s="123">
        <f>'Anexo 1'!E14</f>
        <v>154562390.28999999</v>
      </c>
      <c r="E14" s="87">
        <v>74148480.107609123</v>
      </c>
      <c r="F14" s="87">
        <v>72619233.74000001</v>
      </c>
      <c r="G14" s="87">
        <v>66739384.69757431</v>
      </c>
      <c r="H14" s="87">
        <v>212937123.66255394</v>
      </c>
      <c r="I14" s="123">
        <f t="shared" si="0"/>
        <v>5879849.0424256995</v>
      </c>
      <c r="J14" s="123">
        <f t="shared" si="1"/>
        <v>-1529246.3676091135</v>
      </c>
      <c r="K14" s="123">
        <f t="shared" si="2"/>
        <v>5879849.0424257219</v>
      </c>
      <c r="L14" s="123">
        <f t="shared" si="3"/>
        <v>1.0881016369729792</v>
      </c>
      <c r="M14" s="23">
        <f t="shared" si="4"/>
        <v>0.9793758905726756</v>
      </c>
      <c r="N14" s="123">
        <f t="shared" si="5"/>
        <v>207057274.62012821</v>
      </c>
      <c r="O14" s="123">
        <f t="shared" si="6"/>
        <v>140317889.9225539</v>
      </c>
      <c r="P14" s="123">
        <f>((+'Anexo 2'!K14*12)-(('Anexo 2'!M14)*12))/M14</f>
        <v>-32.662679777817786</v>
      </c>
      <c r="Q14" s="194">
        <f t="shared" ref="Q14:Q37" si="7">(H14-F14)/(H14-G14)</f>
        <v>0.95978153229966057</v>
      </c>
      <c r="R14" s="367"/>
    </row>
    <row r="15" spans="1:22" s="82" customFormat="1" ht="28.95" customHeight="1">
      <c r="A15" s="85" t="s">
        <v>38</v>
      </c>
      <c r="B15" s="86" t="s">
        <v>39</v>
      </c>
      <c r="C15" s="74" t="str">
        <f>'Anexo 1'!C15</f>
        <v>AyA</v>
      </c>
      <c r="D15" s="123">
        <f>'Anexo 1'!E15</f>
        <v>111128810</v>
      </c>
      <c r="E15" s="87">
        <v>28031720.27644556</v>
      </c>
      <c r="F15" s="87">
        <v>28390505.559520565</v>
      </c>
      <c r="G15" s="87">
        <v>24597349.036478713</v>
      </c>
      <c r="H15" s="87">
        <v>215578534.31705898</v>
      </c>
      <c r="I15" s="123">
        <f t="shared" si="0"/>
        <v>3793156.5230418518</v>
      </c>
      <c r="J15" s="123">
        <f t="shared" si="1"/>
        <v>358785.28307500482</v>
      </c>
      <c r="K15" s="123">
        <f t="shared" si="2"/>
        <v>3793156.5230418742</v>
      </c>
      <c r="L15" s="123">
        <f t="shared" si="3"/>
        <v>1.1542099726851243</v>
      </c>
      <c r="M15" s="23">
        <f t="shared" si="4"/>
        <v>1.0127992602500562</v>
      </c>
      <c r="N15" s="123">
        <f t="shared" si="5"/>
        <v>211785377.79401711</v>
      </c>
      <c r="O15" s="123">
        <f t="shared" si="6"/>
        <v>187188028.75753838</v>
      </c>
      <c r="P15" s="123">
        <f>((+'Anexo 2'!K15*12)-(('Anexo 2'!M15)*12))/M15</f>
        <v>-19.639045701902713</v>
      </c>
      <c r="Q15" s="194">
        <f t="shared" si="7"/>
        <v>0.98013858528802644</v>
      </c>
      <c r="R15" s="367"/>
    </row>
    <row r="16" spans="1:22" s="82" customFormat="1" ht="14.4" customHeight="1">
      <c r="A16" s="368">
        <v>2198</v>
      </c>
      <c r="B16" s="86" t="s">
        <v>41</v>
      </c>
      <c r="C16" s="74" t="str">
        <f>'Anexo 1'!C16</f>
        <v>AyA/SENARA</v>
      </c>
      <c r="D16" s="123">
        <f>'Anexo 1'!E16</f>
        <v>55080000</v>
      </c>
      <c r="E16" s="87">
        <v>32155527.5</v>
      </c>
      <c r="F16" s="87">
        <v>39756442.20112931</v>
      </c>
      <c r="G16" s="87">
        <v>28217512.204377852</v>
      </c>
      <c r="H16" s="87">
        <v>69703826.590000004</v>
      </c>
      <c r="I16" s="123">
        <f t="shared" si="0"/>
        <v>11538929.996751457</v>
      </c>
      <c r="J16" s="123">
        <f t="shared" si="1"/>
        <v>7600914.7011293098</v>
      </c>
      <c r="K16" s="123">
        <f t="shared" si="2"/>
        <v>11538929.99675145</v>
      </c>
      <c r="L16" s="123">
        <f t="shared" si="3"/>
        <v>1.4089279704452908</v>
      </c>
      <c r="M16" s="23">
        <f t="shared" si="4"/>
        <v>1.2363797235523288</v>
      </c>
      <c r="N16" s="123">
        <f t="shared" si="5"/>
        <v>58164896.593248554</v>
      </c>
      <c r="O16" s="123">
        <f t="shared" si="6"/>
        <v>29947384.388870701</v>
      </c>
      <c r="P16" s="123">
        <f>((+'Anexo 2'!K16*12)-(('Anexo 2'!M16)*12))/M16</f>
        <v>-34.142988457340486</v>
      </c>
      <c r="Q16" s="194">
        <f t="shared" si="7"/>
        <v>0.72186177134234686</v>
      </c>
      <c r="R16" s="367"/>
    </row>
    <row r="17" spans="1:22" s="82" customFormat="1" ht="28.95" customHeight="1">
      <c r="A17" s="368">
        <v>2220</v>
      </c>
      <c r="B17" s="86" t="s">
        <v>45</v>
      </c>
      <c r="C17" s="74" t="str">
        <f>'Anexo 1'!C17</f>
        <v xml:space="preserve">SENARA </v>
      </c>
      <c r="D17" s="123">
        <f>'Anexo 1'!E17</f>
        <v>425000000</v>
      </c>
      <c r="E17" s="87">
        <v>61067540.289799996</v>
      </c>
      <c r="F17" s="87">
        <v>128834115.74000001</v>
      </c>
      <c r="G17" s="87">
        <v>21528542.239999998</v>
      </c>
      <c r="H17" s="87">
        <v>673842395.79565001</v>
      </c>
      <c r="I17" s="123">
        <f t="shared" si="0"/>
        <v>107305573.50000001</v>
      </c>
      <c r="J17" s="123">
        <f t="shared" si="1"/>
        <v>67766575.450200021</v>
      </c>
      <c r="K17" s="123">
        <f t="shared" si="2"/>
        <v>107305573.5</v>
      </c>
      <c r="L17" s="123">
        <f t="shared" si="3"/>
        <v>5.9843399661601993</v>
      </c>
      <c r="M17" s="23">
        <f t="shared" si="4"/>
        <v>2.1096987880731612</v>
      </c>
      <c r="N17" s="123">
        <f t="shared" si="5"/>
        <v>566536822.29565001</v>
      </c>
      <c r="O17" s="123">
        <f t="shared" si="6"/>
        <v>545008280.05565</v>
      </c>
      <c r="P17" s="123">
        <f>((+'Anexo 2'!K17*12)-(('Anexo 2'!M17)*12))/M17</f>
        <v>7.7138844155108686</v>
      </c>
      <c r="Q17" s="194">
        <f t="shared" si="7"/>
        <v>0.8355000849436266</v>
      </c>
      <c r="R17" s="367"/>
    </row>
    <row r="18" spans="1:22" s="82" customFormat="1" ht="28.95" customHeight="1">
      <c r="A18" s="176">
        <v>2317</v>
      </c>
      <c r="B18" s="101" t="s">
        <v>48</v>
      </c>
      <c r="C18" s="74" t="str">
        <f>'Anexo 1'!C18</f>
        <v xml:space="preserve">CNE </v>
      </c>
      <c r="D18" s="123">
        <v>700000000</v>
      </c>
      <c r="E18" s="87">
        <v>507901219.67000002</v>
      </c>
      <c r="F18" s="87">
        <v>74689275.579999998</v>
      </c>
      <c r="G18" s="87">
        <v>57667970.969999999</v>
      </c>
      <c r="H18" s="87">
        <v>700000000</v>
      </c>
      <c r="I18" s="87">
        <f t="shared" si="0"/>
        <v>17021304.609999999</v>
      </c>
      <c r="J18" s="123">
        <f t="shared" si="1"/>
        <v>-433211944.09000003</v>
      </c>
      <c r="K18" s="123">
        <f t="shared" si="2"/>
        <v>17021304.610000014</v>
      </c>
      <c r="L18" s="123">
        <f t="shared" si="3"/>
        <v>1.2951604560329479</v>
      </c>
      <c r="M18" s="23">
        <f t="shared" si="4"/>
        <v>0.14705472774514708</v>
      </c>
      <c r="N18" s="123">
        <f t="shared" si="5"/>
        <v>682978695.38999999</v>
      </c>
      <c r="O18" s="123">
        <f t="shared" si="6"/>
        <v>625310724.41999996</v>
      </c>
      <c r="P18" s="123">
        <f>((+'Anexo 2'!K18*12)-(('Anexo 2'!M18)*12))/M18</f>
        <v>339.37602741721753</v>
      </c>
      <c r="Q18" s="194">
        <f t="shared" si="7"/>
        <v>0.97350076932065144</v>
      </c>
      <c r="R18" s="367"/>
    </row>
    <row r="19" spans="1:22" s="82" customFormat="1" ht="14.4" customHeight="1">
      <c r="A19" s="368"/>
      <c r="B19" s="106"/>
      <c r="C19" s="125"/>
      <c r="D19" s="201">
        <f>SUM(D13:D18)</f>
        <v>1575771200.29</v>
      </c>
      <c r="E19" s="87"/>
      <c r="F19" s="87"/>
      <c r="G19" s="87"/>
      <c r="H19" s="87"/>
      <c r="I19" s="123"/>
      <c r="J19" s="123"/>
      <c r="K19" s="123"/>
      <c r="L19" s="123"/>
      <c r="M19" s="23"/>
      <c r="N19" s="123"/>
      <c r="O19" s="123"/>
      <c r="P19" s="123"/>
      <c r="Q19" s="194"/>
      <c r="R19" s="367"/>
    </row>
    <row r="20" spans="1:22" s="82" customFormat="1" ht="14.4" customHeight="1">
      <c r="A20" s="368"/>
      <c r="B20" s="106"/>
      <c r="C20" s="125"/>
      <c r="D20" s="123"/>
      <c r="E20" s="87"/>
      <c r="F20" s="87"/>
      <c r="G20" s="87"/>
      <c r="H20" s="87"/>
      <c r="I20" s="123"/>
      <c r="J20" s="123"/>
      <c r="K20" s="123"/>
      <c r="L20" s="123"/>
      <c r="M20" s="23"/>
      <c r="N20" s="123"/>
      <c r="O20" s="123"/>
      <c r="P20" s="123"/>
      <c r="Q20" s="194"/>
      <c r="R20" s="367"/>
    </row>
    <row r="21" spans="1:22" s="82" customFormat="1" ht="14.4" customHeight="1">
      <c r="A21" s="369" t="s">
        <v>50</v>
      </c>
      <c r="B21" s="86"/>
      <c r="C21" s="98"/>
      <c r="D21" s="123"/>
      <c r="E21" s="87"/>
      <c r="F21" s="87"/>
      <c r="G21" s="87"/>
      <c r="H21" s="87"/>
      <c r="I21" s="123"/>
      <c r="J21" s="123"/>
      <c r="K21" s="123"/>
      <c r="L21" s="123"/>
      <c r="M21" s="23"/>
      <c r="N21" s="123"/>
      <c r="O21" s="123"/>
      <c r="P21" s="123"/>
      <c r="Q21" s="194"/>
      <c r="R21" s="367"/>
    </row>
    <row r="22" spans="1:22" ht="14.4" customHeight="1">
      <c r="A22" s="115" t="s">
        <v>51</v>
      </c>
      <c r="B22" s="448" t="s">
        <v>52</v>
      </c>
      <c r="C22" s="433" t="str">
        <f>'Anexo 1'!C22</f>
        <v>MOPT</v>
      </c>
      <c r="D22" s="123">
        <f>'Anexo 1'!E22</f>
        <v>400000000</v>
      </c>
      <c r="E22" s="462">
        <v>450000000</v>
      </c>
      <c r="F22" s="462">
        <v>107000000</v>
      </c>
      <c r="G22" s="462">
        <v>343000000</v>
      </c>
      <c r="H22" s="462">
        <v>320413700.56</v>
      </c>
      <c r="I22" s="458">
        <f t="shared" si="0"/>
        <v>-236000000</v>
      </c>
      <c r="J22" s="458">
        <f t="shared" si="1"/>
        <v>-343000000</v>
      </c>
      <c r="K22" s="458">
        <f t="shared" si="2"/>
        <v>-235999999.99999994</v>
      </c>
      <c r="L22" s="458">
        <f t="shared" si="3"/>
        <v>0.31195335276967928</v>
      </c>
      <c r="M22" s="484">
        <f>F22/E22</f>
        <v>0.23777777777777778</v>
      </c>
      <c r="N22" s="458">
        <f t="shared" si="5"/>
        <v>556413700.55999994</v>
      </c>
      <c r="O22" s="458">
        <f t="shared" si="6"/>
        <v>213413700.55999994</v>
      </c>
      <c r="P22" s="458">
        <f>((+'Anexo 2'!K22*12)-(('Anexo 2'!M22)*12))/M22</f>
        <v>-259.38804250416086</v>
      </c>
      <c r="Q22" s="461">
        <f t="shared" si="7"/>
        <v>-9.4488121494593997</v>
      </c>
      <c r="R22" s="367"/>
      <c r="S22" s="67"/>
      <c r="T22" s="67"/>
      <c r="U22" s="67"/>
      <c r="V22" s="67"/>
    </row>
    <row r="23" spans="1:22" ht="14.4" customHeight="1">
      <c r="A23" s="115" t="s">
        <v>54</v>
      </c>
      <c r="B23" s="448"/>
      <c r="C23" s="433"/>
      <c r="D23" s="123">
        <f>'Anexo 1'!E23</f>
        <v>50000000</v>
      </c>
      <c r="E23" s="462"/>
      <c r="F23" s="462"/>
      <c r="G23" s="462"/>
      <c r="H23" s="462"/>
      <c r="I23" s="458"/>
      <c r="J23" s="458">
        <f t="shared" si="1"/>
        <v>0</v>
      </c>
      <c r="K23" s="458">
        <f t="shared" si="2"/>
        <v>0</v>
      </c>
      <c r="L23" s="458" t="e">
        <f t="shared" si="3"/>
        <v>#DIV/0!</v>
      </c>
      <c r="M23" s="484" t="e">
        <f t="shared" si="4"/>
        <v>#DIV/0!</v>
      </c>
      <c r="N23" s="458">
        <f t="shared" si="5"/>
        <v>0</v>
      </c>
      <c r="O23" s="458">
        <f t="shared" si="6"/>
        <v>0</v>
      </c>
      <c r="P23" s="458" t="e">
        <f>((+'Anexo 2'!K23*12)-(('Anexo 2'!M23)*12))/M23</f>
        <v>#DIV/0!</v>
      </c>
      <c r="Q23" s="461" t="e">
        <f t="shared" si="7"/>
        <v>#DIV/0!</v>
      </c>
      <c r="R23" s="367"/>
      <c r="S23" s="67"/>
      <c r="T23" s="67"/>
      <c r="U23" s="67"/>
      <c r="V23" s="67"/>
    </row>
    <row r="24" spans="1:22" s="82" customFormat="1" ht="14.4" customHeight="1">
      <c r="A24" s="119" t="s">
        <v>55</v>
      </c>
      <c r="B24" s="116" t="s">
        <v>110</v>
      </c>
      <c r="C24" s="74" t="str">
        <f>'Anexo 1'!C24</f>
        <v xml:space="preserve">COMEX </v>
      </c>
      <c r="D24" s="123">
        <f>'Anexo 1'!E24</f>
        <v>100000000</v>
      </c>
      <c r="E24" s="87">
        <v>114635507.92</v>
      </c>
      <c r="F24" s="87">
        <v>119236914.58999997</v>
      </c>
      <c r="G24" s="87">
        <v>118652338.73</v>
      </c>
      <c r="H24" s="87">
        <v>119828194.63</v>
      </c>
      <c r="I24" s="123">
        <f t="shared" si="0"/>
        <v>584575.8599999696</v>
      </c>
      <c r="J24" s="123">
        <f t="shared" si="1"/>
        <v>4601406.669999972</v>
      </c>
      <c r="K24" s="123">
        <f t="shared" si="2"/>
        <v>584575.8599999547</v>
      </c>
      <c r="L24" s="123">
        <f t="shared" si="3"/>
        <v>1.004926795933877</v>
      </c>
      <c r="M24" s="23">
        <f t="shared" si="4"/>
        <v>1.0401394537651556</v>
      </c>
      <c r="N24" s="123">
        <f t="shared" si="5"/>
        <v>119243618.77000004</v>
      </c>
      <c r="O24" s="123">
        <f t="shared" si="6"/>
        <v>591280.04000003636</v>
      </c>
      <c r="P24" s="123">
        <f>((+'Anexo 2'!K24*12)-(('Anexo 2'!M24)*12))/M24</f>
        <v>-41.438068431105968</v>
      </c>
      <c r="Q24" s="194">
        <f t="shared" si="7"/>
        <v>0.50285076598248646</v>
      </c>
      <c r="R24" s="367"/>
    </row>
    <row r="25" spans="1:22" s="82" customFormat="1" ht="14.4" customHeight="1">
      <c r="A25" s="119" t="s">
        <v>58</v>
      </c>
      <c r="B25" s="116" t="s">
        <v>59</v>
      </c>
      <c r="C25" s="74" t="str">
        <f>'Anexo 1'!C25</f>
        <v>MOPT</v>
      </c>
      <c r="D25" s="123">
        <f>'Anexo 1'!E25</f>
        <v>144036000</v>
      </c>
      <c r="E25" s="87">
        <v>154663754.81999999</v>
      </c>
      <c r="F25" s="87">
        <v>149380201.03999999</v>
      </c>
      <c r="G25" s="87">
        <v>140057594.17000002</v>
      </c>
      <c r="H25" s="87">
        <v>154663755</v>
      </c>
      <c r="I25" s="123">
        <f t="shared" si="0"/>
        <v>9322606.869999975</v>
      </c>
      <c r="J25" s="123">
        <f t="shared" si="1"/>
        <v>-5283553.7800000012</v>
      </c>
      <c r="K25" s="123">
        <f t="shared" si="2"/>
        <v>9322606.869999975</v>
      </c>
      <c r="L25" s="123">
        <f t="shared" si="3"/>
        <v>1.0665626660606802</v>
      </c>
      <c r="M25" s="23">
        <f t="shared" si="4"/>
        <v>0.96583844879397196</v>
      </c>
      <c r="N25" s="123">
        <f t="shared" si="5"/>
        <v>145341148.13000003</v>
      </c>
      <c r="O25" s="123">
        <f t="shared" si="6"/>
        <v>5283553.9600000083</v>
      </c>
      <c r="P25" s="123">
        <f>((+'Anexo 2'!K25*12)-(('Anexo 2'!M25)*12))/M25</f>
        <v>-28.388990018392512</v>
      </c>
      <c r="Q25" s="194">
        <f t="shared" si="7"/>
        <v>0.36173461469409374</v>
      </c>
      <c r="R25" s="367"/>
    </row>
    <row r="26" spans="1:22" s="82" customFormat="1" ht="28.95" customHeight="1">
      <c r="A26" s="119" t="str">
        <f>+'Anexo 1'!A26</f>
        <v>4864/OC-CR</v>
      </c>
      <c r="B26" s="101" t="s">
        <v>61</v>
      </c>
      <c r="C26" s="74" t="str">
        <f>'Anexo 1'!C26</f>
        <v>MOPT</v>
      </c>
      <c r="D26" s="123">
        <f>'Anexo 1'!E26</f>
        <v>125000000</v>
      </c>
      <c r="E26" s="87">
        <v>81430260.335307121</v>
      </c>
      <c r="F26" s="87">
        <v>121147917.22</v>
      </c>
      <c r="G26" s="87">
        <v>74807679.959126979</v>
      </c>
      <c r="H26" s="87">
        <v>177999999.99999997</v>
      </c>
      <c r="I26" s="123">
        <f t="shared" si="0"/>
        <v>46340237.26087302</v>
      </c>
      <c r="J26" s="123">
        <f t="shared" si="1"/>
        <v>39717656.884692878</v>
      </c>
      <c r="K26" s="123">
        <f t="shared" si="2"/>
        <v>46340237.26087302</v>
      </c>
      <c r="L26" s="123">
        <f t="shared" si="3"/>
        <v>1.6194582867185849</v>
      </c>
      <c r="M26" s="23">
        <f t="shared" si="4"/>
        <v>1.4877505821686758</v>
      </c>
      <c r="N26" s="123">
        <f t="shared" si="5"/>
        <v>131659762.73912695</v>
      </c>
      <c r="O26" s="123">
        <f t="shared" si="6"/>
        <v>56852082.779999971</v>
      </c>
      <c r="P26" s="123">
        <f>((+'Anexo 2'!K26*12)-(('Anexo 2'!M26)*12))/M26</f>
        <v>-2.0772372707791162</v>
      </c>
      <c r="Q26" s="194">
        <f t="shared" si="7"/>
        <v>0.55093327446734097</v>
      </c>
      <c r="R26" s="367"/>
    </row>
    <row r="27" spans="1:22" s="82" customFormat="1" ht="14.4" customHeight="1">
      <c r="A27" s="119" t="str">
        <f>+'Anexo 1'!A27</f>
        <v>4871/OC-CR</v>
      </c>
      <c r="B27" s="101" t="s">
        <v>157</v>
      </c>
      <c r="C27" s="74" t="str">
        <f>'Anexo 1'!C27</f>
        <v>MJP</v>
      </c>
      <c r="D27" s="123">
        <f>'Anexo 1'!E27</f>
        <v>100000000</v>
      </c>
      <c r="E27" s="87">
        <v>64923616.759999998</v>
      </c>
      <c r="F27" s="87">
        <v>64923616.759999998</v>
      </c>
      <c r="G27" s="87">
        <v>49647147.869999997</v>
      </c>
      <c r="H27" s="87">
        <v>100000000</v>
      </c>
      <c r="I27" s="123">
        <f t="shared" si="0"/>
        <v>15276468.890000001</v>
      </c>
      <c r="J27" s="123">
        <f t="shared" si="1"/>
        <v>0</v>
      </c>
      <c r="K27" s="123">
        <f t="shared" si="2"/>
        <v>15276468.889999986</v>
      </c>
      <c r="L27" s="123">
        <f t="shared" si="3"/>
        <v>1.3077008357056303</v>
      </c>
      <c r="M27" s="23">
        <f t="shared" si="4"/>
        <v>1</v>
      </c>
      <c r="N27" s="123">
        <f t="shared" si="5"/>
        <v>84723531.110000014</v>
      </c>
      <c r="O27" s="123">
        <f t="shared" si="6"/>
        <v>35076383.240000017</v>
      </c>
      <c r="P27" s="123">
        <f>((+'Anexo 2'!K27*12)-(('Anexo 2'!M27)*12))/M27</f>
        <v>2.4657534246575352</v>
      </c>
      <c r="Q27" s="194">
        <f t="shared" si="7"/>
        <v>0.69661164673334663</v>
      </c>
      <c r="R27" s="367"/>
    </row>
    <row r="28" spans="1:22" s="82" customFormat="1" ht="28.95" customHeight="1">
      <c r="A28" s="119" t="s">
        <v>65</v>
      </c>
      <c r="B28" s="120" t="s">
        <v>66</v>
      </c>
      <c r="C28" s="74" t="str">
        <f>'Anexo 1'!C28</f>
        <v xml:space="preserve">MOPT </v>
      </c>
      <c r="D28" s="123">
        <f>'Anexo 1'!E28</f>
        <v>225000000</v>
      </c>
      <c r="E28" s="87">
        <v>216652124.69000003</v>
      </c>
      <c r="F28" s="87">
        <v>8347875.3099999996</v>
      </c>
      <c r="G28" s="87">
        <v>8347875.3099999996</v>
      </c>
      <c r="H28" s="87">
        <v>225000000</v>
      </c>
      <c r="I28" s="123">
        <f t="shared" si="0"/>
        <v>0</v>
      </c>
      <c r="J28" s="123">
        <f t="shared" si="1"/>
        <v>-208304249.38000003</v>
      </c>
      <c r="K28" s="123">
        <f t="shared" si="2"/>
        <v>0</v>
      </c>
      <c r="L28" s="123">
        <f>F28/G28</f>
        <v>1</v>
      </c>
      <c r="M28" s="23">
        <f t="shared" ref="M28" si="8">F28/E28</f>
        <v>3.8531241371136719E-2</v>
      </c>
      <c r="N28" s="123">
        <f t="shared" si="5"/>
        <v>225000000</v>
      </c>
      <c r="O28" s="123">
        <f t="shared" si="6"/>
        <v>216652124.69</v>
      </c>
      <c r="P28" s="123">
        <f>((+'Anexo 2'!K28*12)-(('Anexo 2'!M28)*12))/M28</f>
        <v>941.98601237248772</v>
      </c>
      <c r="Q28" s="194">
        <f t="shared" si="7"/>
        <v>1</v>
      </c>
      <c r="R28" s="367"/>
    </row>
    <row r="29" spans="1:22" s="82" customFormat="1" ht="14.4" customHeight="1">
      <c r="A29" s="368"/>
      <c r="B29" s="106"/>
      <c r="C29" s="125"/>
      <c r="D29" s="201">
        <f>SUM(D22:D28)</f>
        <v>1144036000</v>
      </c>
      <c r="E29" s="87"/>
      <c r="F29" s="87"/>
      <c r="G29" s="87"/>
      <c r="H29" s="87"/>
      <c r="I29" s="123"/>
      <c r="J29" s="123"/>
      <c r="K29" s="123"/>
      <c r="L29" s="123"/>
      <c r="M29" s="23"/>
      <c r="N29" s="123"/>
      <c r="O29" s="123"/>
      <c r="P29" s="123"/>
      <c r="Q29" s="194"/>
      <c r="R29" s="367"/>
    </row>
    <row r="30" spans="1:22" s="82" customFormat="1" ht="14.4" customHeight="1">
      <c r="A30" s="370"/>
      <c r="B30" s="86"/>
      <c r="C30" s="98"/>
      <c r="D30" s="123"/>
      <c r="E30" s="87"/>
      <c r="F30" s="87"/>
      <c r="G30" s="87"/>
      <c r="H30" s="87"/>
      <c r="I30" s="123"/>
      <c r="J30" s="123"/>
      <c r="K30" s="123"/>
      <c r="L30" s="123"/>
      <c r="M30" s="23"/>
      <c r="N30" s="123"/>
      <c r="O30" s="123"/>
      <c r="P30" s="123"/>
      <c r="Q30" s="194"/>
      <c r="R30" s="367"/>
    </row>
    <row r="31" spans="1:22" s="82" customFormat="1" ht="14.4" customHeight="1">
      <c r="A31" s="369" t="s">
        <v>68</v>
      </c>
      <c r="B31" s="86"/>
      <c r="C31" s="98"/>
      <c r="D31" s="123"/>
      <c r="E31" s="87"/>
      <c r="F31" s="87"/>
      <c r="G31" s="87"/>
      <c r="H31" s="87"/>
      <c r="I31" s="123"/>
      <c r="J31" s="123"/>
      <c r="K31" s="123"/>
      <c r="L31" s="123"/>
      <c r="M31" s="23"/>
      <c r="N31" s="123"/>
      <c r="O31" s="123"/>
      <c r="P31" s="123"/>
      <c r="Q31" s="194"/>
      <c r="R31" s="367"/>
    </row>
    <row r="32" spans="1:22" s="82" customFormat="1" ht="14.4" customHeight="1">
      <c r="A32" s="368" t="s">
        <v>69</v>
      </c>
      <c r="B32" s="86" t="s">
        <v>203</v>
      </c>
      <c r="C32" s="74" t="str">
        <f>'Anexo 1'!C32</f>
        <v>MH</v>
      </c>
      <c r="D32" s="123">
        <f>'Anexo 1'!E32</f>
        <v>141640000</v>
      </c>
      <c r="E32" s="87">
        <v>39550664.649999999</v>
      </c>
      <c r="F32" s="87">
        <v>24285253.93</v>
      </c>
      <c r="G32" s="87">
        <v>19885162.370000001</v>
      </c>
      <c r="H32" s="87">
        <v>141640000</v>
      </c>
      <c r="I32" s="123">
        <f t="shared" si="0"/>
        <v>4400091.5599999987</v>
      </c>
      <c r="J32" s="123">
        <f t="shared" si="1"/>
        <v>-15265410.719999999</v>
      </c>
      <c r="K32" s="123">
        <f t="shared" si="2"/>
        <v>4400091.5600000024</v>
      </c>
      <c r="L32" s="123">
        <f t="shared" si="3"/>
        <v>1.221275113480504</v>
      </c>
      <c r="M32" s="23">
        <f t="shared" si="4"/>
        <v>0.61402897131843781</v>
      </c>
      <c r="N32" s="123">
        <f t="shared" si="5"/>
        <v>137239908.44</v>
      </c>
      <c r="O32" s="123">
        <f t="shared" si="6"/>
        <v>117354746.06999999</v>
      </c>
      <c r="P32" s="123">
        <f>((+'Anexo 2'!K32*12)-(('Anexo 2'!M32)*12))/M32</f>
        <v>17.454890110746557</v>
      </c>
      <c r="Q32" s="194">
        <f t="shared" si="7"/>
        <v>0.96386105352650209</v>
      </c>
      <c r="R32" s="186"/>
    </row>
    <row r="33" spans="1:18" s="82" customFormat="1" ht="43.95" customHeight="1">
      <c r="A33" s="106" t="s">
        <v>73</v>
      </c>
      <c r="B33" s="86" t="s">
        <v>114</v>
      </c>
      <c r="C33" s="74" t="str">
        <f>'Anexo 1'!C33</f>
        <v>CNE</v>
      </c>
      <c r="D33" s="135">
        <v>160000000</v>
      </c>
      <c r="E33" s="87" t="s">
        <v>36</v>
      </c>
      <c r="F33" s="87" t="s">
        <v>36</v>
      </c>
      <c r="G33" s="87" t="s">
        <v>36</v>
      </c>
      <c r="H33" s="87" t="s">
        <v>36</v>
      </c>
      <c r="I33" s="87" t="s">
        <v>36</v>
      </c>
      <c r="J33" s="87" t="s">
        <v>36</v>
      </c>
      <c r="K33" s="87" t="s">
        <v>36</v>
      </c>
      <c r="L33" s="87" t="s">
        <v>36</v>
      </c>
      <c r="M33" s="87" t="s">
        <v>36</v>
      </c>
      <c r="N33" s="87" t="s">
        <v>36</v>
      </c>
      <c r="O33" s="87" t="s">
        <v>36</v>
      </c>
      <c r="P33" s="123" t="s">
        <v>36</v>
      </c>
      <c r="Q33" s="194" t="s">
        <v>36</v>
      </c>
      <c r="R33" s="186"/>
    </row>
    <row r="34" spans="1:18" s="82" customFormat="1" ht="14.4" customHeight="1">
      <c r="A34" s="368"/>
      <c r="B34" s="116"/>
      <c r="C34" s="98"/>
      <c r="D34" s="201">
        <f>SUM(D32:D33)</f>
        <v>301640000</v>
      </c>
      <c r="E34" s="87"/>
      <c r="F34" s="87"/>
      <c r="G34" s="87"/>
      <c r="H34" s="87"/>
      <c r="I34" s="123"/>
      <c r="J34" s="123"/>
      <c r="K34" s="123"/>
      <c r="L34" s="123"/>
      <c r="M34" s="23"/>
      <c r="N34" s="123"/>
      <c r="O34" s="123"/>
      <c r="P34" s="123"/>
      <c r="Q34" s="194"/>
      <c r="R34" s="367"/>
    </row>
    <row r="35" spans="1:18" s="82" customFormat="1" ht="14.4" customHeight="1">
      <c r="A35" s="370"/>
      <c r="B35" s="86"/>
      <c r="C35" s="98"/>
      <c r="D35" s="123"/>
      <c r="E35" s="87"/>
      <c r="F35" s="87"/>
      <c r="G35" s="87"/>
      <c r="H35" s="87"/>
      <c r="I35" s="123"/>
      <c r="J35" s="123"/>
      <c r="K35" s="123"/>
      <c r="L35" s="123"/>
      <c r="M35" s="23"/>
      <c r="N35" s="123"/>
      <c r="O35" s="123"/>
      <c r="P35" s="123"/>
      <c r="Q35" s="194"/>
      <c r="R35" s="367"/>
    </row>
    <row r="36" spans="1:18" s="82" customFormat="1" ht="14.4" customHeight="1">
      <c r="A36" s="369" t="s">
        <v>78</v>
      </c>
      <c r="B36" s="86"/>
      <c r="C36" s="98"/>
      <c r="D36" s="123"/>
      <c r="E36" s="87"/>
      <c r="F36" s="87"/>
      <c r="G36" s="87"/>
      <c r="H36" s="87"/>
      <c r="I36" s="123"/>
      <c r="J36" s="123"/>
      <c r="K36" s="123"/>
      <c r="L36" s="123"/>
      <c r="M36" s="23"/>
      <c r="N36" s="123"/>
      <c r="O36" s="123"/>
      <c r="P36" s="123"/>
      <c r="Q36" s="194"/>
      <c r="R36" s="367"/>
    </row>
    <row r="37" spans="1:18" s="82" customFormat="1" ht="14.4" customHeight="1">
      <c r="A37" s="368" t="s">
        <v>79</v>
      </c>
      <c r="B37" s="221" t="s">
        <v>204</v>
      </c>
      <c r="C37" s="74" t="str">
        <f>'Anexo 1'!C37</f>
        <v>ICE</v>
      </c>
      <c r="D37" s="123">
        <f>'Anexo 1'!E37</f>
        <v>165727220.55729133</v>
      </c>
      <c r="E37" s="87">
        <v>116121555.64091115</v>
      </c>
      <c r="F37" s="87">
        <v>128983244.759106</v>
      </c>
      <c r="G37" s="87">
        <v>128546810.01009116</v>
      </c>
      <c r="H37" s="87">
        <v>300052544.03233755</v>
      </c>
      <c r="I37" s="123">
        <f t="shared" si="0"/>
        <v>436434.74901483953</v>
      </c>
      <c r="J37" s="123">
        <f t="shared" si="1"/>
        <v>12861689.118194848</v>
      </c>
      <c r="K37" s="123">
        <f t="shared" si="2"/>
        <v>436434.74901479483</v>
      </c>
      <c r="L37" s="123">
        <f t="shared" si="3"/>
        <v>1.0033951425864289</v>
      </c>
      <c r="M37" s="23">
        <f t="shared" si="4"/>
        <v>1.1107605650579444</v>
      </c>
      <c r="N37" s="123">
        <f t="shared" si="5"/>
        <v>299616109.28332275</v>
      </c>
      <c r="O37" s="123">
        <f t="shared" si="6"/>
        <v>171069299.2732316</v>
      </c>
      <c r="P37" s="123">
        <f>((+'Anexo 2'!K37*12)-(('Anexo 2'!M37)*12))/M37</f>
        <v>5.0021260732026489</v>
      </c>
      <c r="Q37" s="194">
        <f t="shared" si="7"/>
        <v>0.99745527604949802</v>
      </c>
      <c r="R37" s="367"/>
    </row>
    <row r="38" spans="1:18" s="82" customFormat="1" ht="14.4" customHeight="1">
      <c r="A38" s="368"/>
      <c r="B38" s="86"/>
      <c r="C38" s="98"/>
      <c r="D38" s="201">
        <f>SUM(D37:D37)</f>
        <v>165727220.55729133</v>
      </c>
      <c r="E38" s="87"/>
      <c r="F38" s="87"/>
      <c r="G38" s="87"/>
      <c r="H38" s="87"/>
      <c r="I38" s="123"/>
      <c r="J38" s="123"/>
      <c r="K38" s="123"/>
      <c r="L38" s="123"/>
      <c r="M38" s="23"/>
      <c r="N38" s="123"/>
      <c r="O38" s="123"/>
      <c r="P38" s="123"/>
      <c r="Q38" s="194"/>
      <c r="R38" s="367"/>
    </row>
    <row r="39" spans="1:18" s="82" customFormat="1" ht="14.4" customHeight="1">
      <c r="A39" s="368"/>
      <c r="B39" s="277"/>
      <c r="C39" s="289"/>
      <c r="D39" s="123"/>
      <c r="E39" s="87"/>
      <c r="F39" s="87"/>
      <c r="G39" s="87"/>
      <c r="H39" s="87"/>
      <c r="I39" s="123"/>
      <c r="J39" s="123"/>
      <c r="K39" s="123"/>
      <c r="L39" s="123"/>
      <c r="M39" s="123"/>
      <c r="N39" s="123"/>
      <c r="O39" s="123"/>
      <c r="P39" s="123"/>
      <c r="Q39" s="194"/>
    </row>
    <row r="40" spans="1:18" s="82" customFormat="1" ht="14.4" customHeight="1">
      <c r="A40" s="368"/>
      <c r="B40" s="171"/>
      <c r="C40" s="289"/>
      <c r="D40" s="123"/>
      <c r="E40" s="123"/>
      <c r="F40" s="123"/>
      <c r="G40" s="123"/>
      <c r="H40" s="123"/>
      <c r="I40" s="123"/>
      <c r="J40" s="123"/>
      <c r="K40" s="123"/>
      <c r="L40" s="123"/>
      <c r="M40" s="123"/>
      <c r="N40" s="123"/>
      <c r="O40" s="123"/>
      <c r="P40" s="123"/>
      <c r="Q40" s="194"/>
    </row>
    <row r="41" spans="1:18" s="82" customFormat="1" ht="14.4" customHeight="1">
      <c r="A41" s="368" t="s">
        <v>83</v>
      </c>
      <c r="B41" s="171"/>
      <c r="C41" s="289"/>
      <c r="D41" s="201">
        <f>D19+D29+D34+D38</f>
        <v>3187174420.8472915</v>
      </c>
      <c r="E41" s="123"/>
      <c r="F41" s="123"/>
      <c r="G41" s="123"/>
      <c r="H41" s="123"/>
      <c r="I41" s="123"/>
      <c r="J41" s="123"/>
      <c r="K41" s="123"/>
      <c r="L41" s="123"/>
      <c r="M41" s="123"/>
      <c r="N41" s="123"/>
      <c r="O41" s="123"/>
      <c r="P41" s="123"/>
      <c r="Q41" s="194"/>
    </row>
    <row r="42" spans="1:18" s="82" customFormat="1" ht="14.4" customHeight="1" thickBot="1">
      <c r="A42" s="371"/>
      <c r="B42" s="372"/>
      <c r="C42" s="373"/>
      <c r="D42" s="21"/>
      <c r="E42" s="210"/>
      <c r="F42" s="210"/>
      <c r="G42" s="210"/>
      <c r="H42" s="210"/>
      <c r="I42" s="210"/>
      <c r="J42" s="210"/>
      <c r="K42" s="210"/>
      <c r="L42" s="210"/>
      <c r="M42" s="210"/>
      <c r="N42" s="210"/>
      <c r="O42" s="210"/>
      <c r="P42" s="210"/>
      <c r="Q42" s="374"/>
    </row>
    <row r="43" spans="1:18" s="95" customFormat="1" ht="13.2" customHeight="1">
      <c r="A43" s="152"/>
      <c r="B43" s="152"/>
      <c r="C43" s="98"/>
      <c r="D43" s="47"/>
      <c r="E43" s="123"/>
      <c r="F43" s="123"/>
      <c r="G43" s="123"/>
      <c r="H43" s="123"/>
      <c r="I43" s="123"/>
      <c r="J43" s="123"/>
      <c r="K43" s="123"/>
      <c r="L43" s="123"/>
      <c r="M43" s="123"/>
      <c r="N43" s="123"/>
      <c r="O43" s="123"/>
      <c r="P43" s="123"/>
      <c r="Q43" s="123"/>
    </row>
    <row r="44" spans="1:18" s="95" customFormat="1" ht="13.2" customHeight="1">
      <c r="A44" s="111" t="s">
        <v>84</v>
      </c>
      <c r="C44" s="98"/>
      <c r="D44" s="48"/>
    </row>
    <row r="45" spans="1:18" s="95" customFormat="1" ht="13.2" customHeight="1">
      <c r="A45" s="148"/>
      <c r="C45" s="98"/>
      <c r="D45" s="48"/>
    </row>
    <row r="46" spans="1:18" s="95" customFormat="1" ht="24" customHeight="1">
      <c r="A46" s="151" t="s">
        <v>85</v>
      </c>
      <c r="C46" s="98"/>
      <c r="D46" s="48"/>
      <c r="H46" s="94"/>
    </row>
    <row r="47" spans="1:18" s="95" customFormat="1" ht="24" customHeight="1">
      <c r="A47" s="150" t="s">
        <v>205</v>
      </c>
      <c r="C47" s="98"/>
      <c r="D47" s="48"/>
      <c r="E47" s="375"/>
      <c r="F47" s="375"/>
      <c r="G47" s="375"/>
      <c r="H47" s="375"/>
    </row>
    <row r="48" spans="1:18" s="95" customFormat="1" ht="24" customHeight="1">
      <c r="A48" s="221" t="s">
        <v>206</v>
      </c>
      <c r="C48" s="98"/>
      <c r="D48" s="48"/>
      <c r="E48" s="375"/>
      <c r="F48" s="375"/>
      <c r="G48" s="375"/>
      <c r="H48" s="375"/>
    </row>
    <row r="49" spans="1:22" s="95" customFormat="1" ht="24" customHeight="1">
      <c r="A49" s="155" t="s">
        <v>207</v>
      </c>
      <c r="C49" s="98"/>
      <c r="D49" s="48"/>
      <c r="E49" s="375"/>
      <c r="F49" s="375"/>
      <c r="G49" s="375"/>
      <c r="H49" s="375"/>
    </row>
    <row r="50" spans="1:22" s="95" customFormat="1" ht="13.2" customHeight="1">
      <c r="A50" s="152"/>
      <c r="B50" s="153"/>
      <c r="C50" s="153"/>
      <c r="D50" s="153"/>
      <c r="E50" s="153"/>
      <c r="F50" s="153"/>
      <c r="G50" s="153"/>
      <c r="H50" s="153"/>
      <c r="I50" s="153"/>
      <c r="J50" s="153"/>
      <c r="K50" s="153"/>
      <c r="L50" s="153"/>
    </row>
    <row r="51" spans="1:22" s="95" customFormat="1" ht="13.2" customHeight="1">
      <c r="A51" s="155"/>
      <c r="M51" s="86"/>
      <c r="N51" s="86"/>
      <c r="O51" s="86"/>
      <c r="P51" s="86"/>
      <c r="Q51" s="86"/>
      <c r="R51" s="86"/>
      <c r="S51" s="86"/>
      <c r="T51" s="86"/>
      <c r="U51" s="86"/>
    </row>
    <row r="52" spans="1:22" s="68" customFormat="1" ht="13.2" customHeight="1">
      <c r="C52" s="74"/>
      <c r="D52" s="49"/>
      <c r="E52" s="376"/>
      <c r="F52" s="376"/>
      <c r="G52" s="376"/>
      <c r="H52" s="376"/>
      <c r="M52" s="95"/>
      <c r="N52" s="95"/>
      <c r="O52" s="95"/>
      <c r="P52" s="95"/>
      <c r="Q52" s="95"/>
      <c r="R52" s="95"/>
      <c r="S52" s="95"/>
      <c r="T52" s="95"/>
      <c r="U52" s="95"/>
    </row>
    <row r="53" spans="1:22" s="68" customFormat="1" ht="13.2" customHeight="1">
      <c r="A53" s="149" t="s">
        <v>89</v>
      </c>
      <c r="C53" s="74"/>
      <c r="D53" s="40"/>
      <c r="R53" s="95"/>
      <c r="S53" s="95"/>
      <c r="T53" s="95"/>
      <c r="U53" s="95"/>
    </row>
    <row r="54" spans="1:22" s="68" customFormat="1" ht="16.95" customHeight="1">
      <c r="A54" s="152" t="s">
        <v>91</v>
      </c>
      <c r="C54" s="74"/>
      <c r="D54" s="49"/>
      <c r="E54" s="376"/>
      <c r="F54" s="376"/>
      <c r="G54" s="376"/>
      <c r="H54" s="376"/>
    </row>
    <row r="55" spans="1:22" ht="19.5" customHeight="1">
      <c r="D55" s="50"/>
      <c r="E55" s="67"/>
      <c r="F55" s="67"/>
      <c r="G55" s="67"/>
      <c r="H55" s="67"/>
      <c r="R55" s="67"/>
      <c r="S55" s="67"/>
      <c r="T55" s="67"/>
      <c r="U55" s="67"/>
      <c r="V55" s="67"/>
    </row>
    <row r="56" spans="1:22">
      <c r="D56" s="50"/>
      <c r="E56" s="67"/>
      <c r="F56" s="67"/>
      <c r="G56" s="67"/>
      <c r="H56" s="67"/>
      <c r="R56" s="67"/>
      <c r="S56" s="67"/>
      <c r="T56" s="67"/>
      <c r="U56" s="67"/>
      <c r="V56" s="67"/>
    </row>
    <row r="57" spans="1:22" s="82" customFormat="1">
      <c r="C57" s="289"/>
      <c r="D57" s="22"/>
    </row>
    <row r="58" spans="1:22" s="82" customFormat="1">
      <c r="C58" s="289"/>
      <c r="D58" s="22"/>
    </row>
    <row r="59" spans="1:22" s="82" customFormat="1">
      <c r="C59" s="289"/>
      <c r="D59" s="22"/>
    </row>
    <row r="60" spans="1:22" s="82" customFormat="1">
      <c r="C60" s="289"/>
      <c r="D60" s="22"/>
    </row>
    <row r="61" spans="1:22" s="82" customFormat="1">
      <c r="C61" s="289"/>
      <c r="D61" s="22"/>
    </row>
    <row r="62" spans="1:22" s="82" customFormat="1">
      <c r="C62" s="289"/>
      <c r="D62" s="22"/>
    </row>
    <row r="63" spans="1:22" s="82" customFormat="1">
      <c r="C63" s="289"/>
      <c r="D63" s="22"/>
    </row>
    <row r="64" spans="1:22" s="82" customFormat="1">
      <c r="C64" s="289"/>
      <c r="D64" s="22"/>
    </row>
    <row r="65" spans="3:4" s="82" customFormat="1">
      <c r="C65" s="289"/>
      <c r="D65" s="22"/>
    </row>
    <row r="66" spans="3:4" s="82" customFormat="1">
      <c r="C66" s="289"/>
      <c r="D66" s="22"/>
    </row>
    <row r="67" spans="3:4" s="82" customFormat="1">
      <c r="C67" s="289"/>
      <c r="D67" s="22"/>
    </row>
    <row r="68" spans="3:4" s="82" customFormat="1">
      <c r="C68" s="289"/>
      <c r="D68" s="22"/>
    </row>
    <row r="69" spans="3:4" s="82" customFormat="1">
      <c r="C69" s="289"/>
      <c r="D69" s="22"/>
    </row>
    <row r="70" spans="3:4" s="82" customFormat="1">
      <c r="C70" s="289"/>
      <c r="D70" s="22"/>
    </row>
    <row r="71" spans="3:4" s="82" customFormat="1">
      <c r="C71" s="289"/>
      <c r="D71" s="22"/>
    </row>
    <row r="72" spans="3:4" s="82" customFormat="1">
      <c r="C72" s="289"/>
      <c r="D72" s="22"/>
    </row>
    <row r="73" spans="3:4" s="82" customFormat="1">
      <c r="C73" s="289"/>
      <c r="D73" s="22"/>
    </row>
    <row r="74" spans="3:4" s="82" customFormat="1">
      <c r="C74" s="289"/>
      <c r="D74" s="22"/>
    </row>
    <row r="75" spans="3:4" s="82" customFormat="1">
      <c r="C75" s="289"/>
      <c r="D75" s="22"/>
    </row>
    <row r="76" spans="3:4" s="82" customFormat="1">
      <c r="C76" s="289"/>
      <c r="D76" s="22"/>
    </row>
    <row r="77" spans="3:4" s="82" customFormat="1">
      <c r="C77" s="289"/>
      <c r="D77" s="22"/>
    </row>
    <row r="78" spans="3:4" s="82" customFormat="1">
      <c r="C78" s="289"/>
      <c r="D78" s="22"/>
    </row>
    <row r="79" spans="3:4" s="82" customFormat="1">
      <c r="C79" s="289"/>
      <c r="D79" s="22"/>
    </row>
    <row r="80" spans="3:4" s="82" customFormat="1">
      <c r="C80" s="289"/>
      <c r="D80" s="22"/>
    </row>
    <row r="81" spans="3:4" s="82" customFormat="1">
      <c r="C81" s="289"/>
      <c r="D81" s="22"/>
    </row>
    <row r="82" spans="3:4" s="82" customFormat="1">
      <c r="C82" s="289"/>
      <c r="D82" s="22"/>
    </row>
    <row r="83" spans="3:4" s="82" customFormat="1">
      <c r="C83" s="289"/>
      <c r="D83" s="22"/>
    </row>
    <row r="84" spans="3:4" s="82" customFormat="1">
      <c r="C84" s="289"/>
      <c r="D84" s="22"/>
    </row>
    <row r="85" spans="3:4" s="82" customFormat="1">
      <c r="C85" s="289"/>
      <c r="D85" s="22"/>
    </row>
    <row r="86" spans="3:4" s="82" customFormat="1">
      <c r="C86" s="289"/>
      <c r="D86" s="22"/>
    </row>
    <row r="87" spans="3:4" s="82" customFormat="1">
      <c r="C87" s="289"/>
      <c r="D87" s="22"/>
    </row>
    <row r="88" spans="3:4" s="82" customFormat="1">
      <c r="C88" s="289"/>
      <c r="D88" s="22"/>
    </row>
    <row r="89" spans="3:4" s="82" customFormat="1">
      <c r="C89" s="289"/>
      <c r="D89" s="22"/>
    </row>
    <row r="90" spans="3:4" s="82" customFormat="1">
      <c r="C90" s="289"/>
      <c r="D90" s="22"/>
    </row>
    <row r="91" spans="3:4" s="82" customFormat="1">
      <c r="C91" s="289"/>
      <c r="D91" s="22"/>
    </row>
    <row r="92" spans="3:4" s="82" customFormat="1">
      <c r="C92" s="289"/>
      <c r="D92" s="22"/>
    </row>
    <row r="93" spans="3:4" s="82" customFormat="1">
      <c r="C93" s="289"/>
      <c r="D93" s="22"/>
    </row>
    <row r="94" spans="3:4" s="82" customFormat="1">
      <c r="C94" s="289"/>
      <c r="D94" s="22"/>
    </row>
    <row r="95" spans="3:4" s="82" customFormat="1">
      <c r="C95" s="289"/>
      <c r="D95" s="22"/>
    </row>
    <row r="96" spans="3:4" s="82" customFormat="1">
      <c r="C96" s="289"/>
      <c r="D96" s="22"/>
    </row>
    <row r="97" spans="3:4" s="82" customFormat="1">
      <c r="C97" s="289"/>
      <c r="D97" s="22"/>
    </row>
    <row r="98" spans="3:4" s="82" customFormat="1">
      <c r="C98" s="289"/>
      <c r="D98" s="22"/>
    </row>
    <row r="99" spans="3:4" s="82" customFormat="1">
      <c r="C99" s="289"/>
      <c r="D99" s="22"/>
    </row>
    <row r="100" spans="3:4" s="82" customFormat="1">
      <c r="C100" s="289"/>
      <c r="D100" s="22"/>
    </row>
    <row r="101" spans="3:4" s="82" customFormat="1">
      <c r="C101" s="289"/>
      <c r="D101" s="22"/>
    </row>
    <row r="102" spans="3:4" s="82" customFormat="1">
      <c r="C102" s="289"/>
      <c r="D102" s="22"/>
    </row>
    <row r="103" spans="3:4" s="82" customFormat="1">
      <c r="C103" s="289"/>
      <c r="D103" s="22"/>
    </row>
    <row r="104" spans="3:4" s="82" customFormat="1">
      <c r="C104" s="289"/>
      <c r="D104" s="22"/>
    </row>
    <row r="105" spans="3:4" s="82" customFormat="1">
      <c r="C105" s="289"/>
      <c r="D105" s="22"/>
    </row>
    <row r="106" spans="3:4" s="82" customFormat="1">
      <c r="C106" s="289"/>
      <c r="D106" s="22"/>
    </row>
    <row r="107" spans="3:4" s="82" customFormat="1">
      <c r="C107" s="289"/>
      <c r="D107" s="22"/>
    </row>
    <row r="108" spans="3:4" s="82" customFormat="1">
      <c r="C108" s="289"/>
      <c r="D108" s="22"/>
    </row>
    <row r="109" spans="3:4" s="82" customFormat="1">
      <c r="C109" s="289"/>
      <c r="D109" s="22"/>
    </row>
    <row r="110" spans="3:4" s="82" customFormat="1">
      <c r="C110" s="289"/>
      <c r="D110" s="22"/>
    </row>
    <row r="111" spans="3:4" s="82" customFormat="1">
      <c r="C111" s="289"/>
      <c r="D111" s="22"/>
    </row>
    <row r="112" spans="3:4" s="82" customFormat="1">
      <c r="C112" s="289"/>
      <c r="D112" s="22"/>
    </row>
    <row r="113" spans="3:4" s="82" customFormat="1">
      <c r="C113" s="289"/>
      <c r="D113" s="22"/>
    </row>
    <row r="114" spans="3:4" s="82" customFormat="1">
      <c r="C114" s="289"/>
      <c r="D114" s="22"/>
    </row>
    <row r="115" spans="3:4" s="82" customFormat="1">
      <c r="C115" s="289"/>
      <c r="D115" s="22"/>
    </row>
    <row r="116" spans="3:4" s="82" customFormat="1">
      <c r="C116" s="289"/>
      <c r="D116" s="22"/>
    </row>
    <row r="117" spans="3:4" s="82" customFormat="1">
      <c r="C117" s="289"/>
      <c r="D117" s="22"/>
    </row>
    <row r="118" spans="3:4" s="82" customFormat="1">
      <c r="C118" s="289"/>
      <c r="D118" s="22"/>
    </row>
    <row r="119" spans="3:4" s="82" customFormat="1">
      <c r="C119" s="289"/>
      <c r="D119" s="22"/>
    </row>
    <row r="120" spans="3:4" s="82" customFormat="1">
      <c r="C120" s="289"/>
      <c r="D120" s="22"/>
    </row>
    <row r="121" spans="3:4" s="82" customFormat="1">
      <c r="C121" s="289"/>
      <c r="D121" s="22"/>
    </row>
    <row r="122" spans="3:4" s="82" customFormat="1">
      <c r="C122" s="289"/>
      <c r="D122" s="22"/>
    </row>
    <row r="123" spans="3:4" s="82" customFormat="1">
      <c r="C123" s="289"/>
      <c r="D123" s="22"/>
    </row>
    <row r="124" spans="3:4" s="82" customFormat="1">
      <c r="C124" s="289"/>
      <c r="D124" s="22"/>
    </row>
    <row r="125" spans="3:4" s="82" customFormat="1">
      <c r="C125" s="289"/>
      <c r="D125" s="22"/>
    </row>
    <row r="126" spans="3:4" s="82" customFormat="1">
      <c r="C126" s="289"/>
      <c r="D126" s="22"/>
    </row>
    <row r="127" spans="3:4" s="82" customFormat="1">
      <c r="C127" s="289"/>
      <c r="D127" s="22"/>
    </row>
    <row r="128" spans="3:4" s="82" customFormat="1">
      <c r="C128" s="289"/>
      <c r="D128" s="22"/>
    </row>
    <row r="129" spans="3:4" s="82" customFormat="1">
      <c r="C129" s="289"/>
      <c r="D129" s="22"/>
    </row>
    <row r="130" spans="3:4" s="82" customFormat="1">
      <c r="C130" s="289"/>
      <c r="D130" s="22"/>
    </row>
    <row r="131" spans="3:4" s="82" customFormat="1">
      <c r="C131" s="289"/>
      <c r="D131" s="22"/>
    </row>
    <row r="132" spans="3:4" s="82" customFormat="1">
      <c r="C132" s="289"/>
      <c r="D132" s="22"/>
    </row>
    <row r="133" spans="3:4" s="82" customFormat="1">
      <c r="C133" s="289"/>
      <c r="D133" s="22"/>
    </row>
    <row r="134" spans="3:4" s="82" customFormat="1">
      <c r="C134" s="289"/>
      <c r="D134" s="22"/>
    </row>
    <row r="135" spans="3:4" s="82" customFormat="1">
      <c r="C135" s="289"/>
      <c r="D135" s="22"/>
    </row>
    <row r="136" spans="3:4" s="82" customFormat="1">
      <c r="C136" s="289"/>
      <c r="D136" s="22"/>
    </row>
    <row r="137" spans="3:4" s="82" customFormat="1">
      <c r="C137" s="289"/>
      <c r="D137" s="22"/>
    </row>
    <row r="138" spans="3:4" s="82" customFormat="1">
      <c r="C138" s="289"/>
      <c r="D138" s="22"/>
    </row>
    <row r="139" spans="3:4" s="82" customFormat="1">
      <c r="C139" s="289"/>
      <c r="D139" s="22"/>
    </row>
    <row r="140" spans="3:4" s="82" customFormat="1">
      <c r="C140" s="289"/>
      <c r="D140" s="22"/>
    </row>
    <row r="141" spans="3:4" s="82" customFormat="1">
      <c r="C141" s="289"/>
      <c r="D141" s="22"/>
    </row>
    <row r="142" spans="3:4" s="82" customFormat="1">
      <c r="C142" s="289"/>
      <c r="D142" s="22"/>
    </row>
    <row r="143" spans="3:4" s="82" customFormat="1">
      <c r="C143" s="289"/>
      <c r="D143" s="22"/>
    </row>
    <row r="144" spans="3:4" s="82" customFormat="1">
      <c r="C144" s="289"/>
      <c r="D144" s="22"/>
    </row>
    <row r="145" spans="3:8" s="82" customFormat="1">
      <c r="C145" s="289"/>
      <c r="D145" s="22"/>
    </row>
    <row r="146" spans="3:8" s="82" customFormat="1">
      <c r="C146" s="289"/>
      <c r="D146" s="22"/>
    </row>
    <row r="147" spans="3:8" s="82" customFormat="1">
      <c r="C147" s="289"/>
      <c r="D147" s="22"/>
    </row>
    <row r="148" spans="3:8" s="82" customFormat="1">
      <c r="C148" s="289"/>
      <c r="D148" s="22"/>
    </row>
    <row r="149" spans="3:8" s="82" customFormat="1">
      <c r="C149" s="289"/>
      <c r="D149" s="22"/>
    </row>
    <row r="150" spans="3:8" s="82" customFormat="1">
      <c r="C150" s="289"/>
      <c r="D150" s="22"/>
      <c r="E150" s="377"/>
      <c r="F150" s="377"/>
      <c r="G150" s="377"/>
      <c r="H150" s="377"/>
    </row>
    <row r="151" spans="3:8" s="82" customFormat="1">
      <c r="C151" s="289"/>
      <c r="D151" s="22"/>
      <c r="E151" s="377"/>
      <c r="F151" s="377"/>
      <c r="G151" s="377"/>
      <c r="H151" s="377"/>
    </row>
    <row r="152" spans="3:8" s="82" customFormat="1">
      <c r="C152" s="289"/>
      <c r="D152" s="22"/>
      <c r="E152" s="377"/>
      <c r="F152" s="377"/>
      <c r="G152" s="377"/>
      <c r="H152" s="377"/>
    </row>
    <row r="153" spans="3:8" s="82" customFormat="1">
      <c r="C153" s="289"/>
      <c r="D153" s="22"/>
      <c r="E153" s="377"/>
      <c r="F153" s="377"/>
      <c r="G153" s="377"/>
      <c r="H153" s="377"/>
    </row>
    <row r="154" spans="3:8" s="82" customFormat="1">
      <c r="C154" s="289"/>
      <c r="D154" s="22"/>
      <c r="E154" s="377"/>
      <c r="F154" s="377"/>
      <c r="G154" s="377"/>
      <c r="H154" s="377"/>
    </row>
    <row r="155" spans="3:8" s="82" customFormat="1">
      <c r="C155" s="289"/>
      <c r="D155" s="22"/>
      <c r="E155" s="377"/>
      <c r="F155" s="377"/>
      <c r="G155" s="377"/>
      <c r="H155" s="377"/>
    </row>
    <row r="156" spans="3:8" s="82" customFormat="1">
      <c r="C156" s="289"/>
      <c r="D156" s="22"/>
      <c r="E156" s="377"/>
      <c r="F156" s="377"/>
      <c r="G156" s="377"/>
      <c r="H156" s="377"/>
    </row>
    <row r="157" spans="3:8" s="82" customFormat="1">
      <c r="C157" s="289"/>
      <c r="D157" s="22"/>
      <c r="E157" s="377"/>
      <c r="F157" s="377"/>
      <c r="G157" s="377"/>
      <c r="H157" s="377"/>
    </row>
    <row r="158" spans="3:8" s="82" customFormat="1">
      <c r="C158" s="289"/>
      <c r="D158" s="22"/>
      <c r="E158" s="377"/>
      <c r="F158" s="377"/>
      <c r="G158" s="377"/>
      <c r="H158" s="377"/>
    </row>
    <row r="159" spans="3:8" s="82" customFormat="1">
      <c r="C159" s="289"/>
      <c r="D159" s="22"/>
      <c r="E159" s="377"/>
      <c r="F159" s="377"/>
      <c r="G159" s="377"/>
      <c r="H159" s="377"/>
    </row>
    <row r="160" spans="3:8" s="82" customFormat="1">
      <c r="C160" s="289"/>
      <c r="D160" s="22"/>
      <c r="E160" s="377"/>
      <c r="F160" s="377"/>
      <c r="G160" s="377"/>
      <c r="H160" s="377"/>
    </row>
    <row r="161" spans="3:8" s="82" customFormat="1">
      <c r="C161" s="289"/>
      <c r="D161" s="22"/>
      <c r="E161" s="377"/>
      <c r="F161" s="377"/>
      <c r="G161" s="377"/>
      <c r="H161" s="377"/>
    </row>
    <row r="162" spans="3:8" s="82" customFormat="1">
      <c r="C162" s="289"/>
      <c r="D162" s="22"/>
      <c r="E162" s="377"/>
      <c r="F162" s="377"/>
      <c r="G162" s="377"/>
      <c r="H162" s="377"/>
    </row>
    <row r="163" spans="3:8" s="82" customFormat="1">
      <c r="C163" s="289"/>
      <c r="D163" s="22"/>
      <c r="E163" s="377"/>
      <c r="F163" s="377"/>
      <c r="G163" s="377"/>
      <c r="H163" s="377"/>
    </row>
    <row r="164" spans="3:8" s="82" customFormat="1">
      <c r="C164" s="289"/>
      <c r="D164" s="22"/>
      <c r="E164" s="377"/>
      <c r="F164" s="377"/>
      <c r="G164" s="377"/>
      <c r="H164" s="377"/>
    </row>
    <row r="165" spans="3:8" s="82" customFormat="1">
      <c r="C165" s="289"/>
      <c r="D165" s="22"/>
      <c r="E165" s="377"/>
      <c r="F165" s="377"/>
      <c r="G165" s="377"/>
      <c r="H165" s="377"/>
    </row>
    <row r="166" spans="3:8" s="82" customFormat="1">
      <c r="C166" s="289"/>
      <c r="D166" s="22"/>
      <c r="E166" s="377"/>
      <c r="F166" s="377"/>
      <c r="G166" s="377"/>
      <c r="H166" s="377"/>
    </row>
    <row r="167" spans="3:8" s="82" customFormat="1">
      <c r="C167" s="289"/>
      <c r="D167" s="22"/>
      <c r="E167" s="377"/>
      <c r="F167" s="377"/>
      <c r="G167" s="377"/>
      <c r="H167" s="377"/>
    </row>
    <row r="168" spans="3:8" s="82" customFormat="1">
      <c r="C168" s="289"/>
      <c r="D168" s="22"/>
      <c r="E168" s="377"/>
      <c r="F168" s="377"/>
      <c r="G168" s="377"/>
      <c r="H168" s="377"/>
    </row>
    <row r="169" spans="3:8" s="82" customFormat="1">
      <c r="C169" s="289"/>
      <c r="D169" s="22"/>
      <c r="E169" s="377"/>
      <c r="F169" s="377"/>
      <c r="G169" s="377"/>
      <c r="H169" s="377"/>
    </row>
    <row r="170" spans="3:8" s="82" customFormat="1">
      <c r="C170" s="289"/>
      <c r="D170" s="22"/>
      <c r="E170" s="377"/>
      <c r="F170" s="377"/>
      <c r="G170" s="377"/>
      <c r="H170" s="377"/>
    </row>
    <row r="171" spans="3:8" s="82" customFormat="1">
      <c r="C171" s="289"/>
      <c r="D171" s="22"/>
      <c r="E171" s="377"/>
      <c r="F171" s="377"/>
      <c r="G171" s="377"/>
      <c r="H171" s="377"/>
    </row>
    <row r="172" spans="3:8" s="82" customFormat="1">
      <c r="C172" s="289"/>
      <c r="D172" s="22"/>
      <c r="E172" s="377"/>
      <c r="F172" s="377"/>
      <c r="G172" s="377"/>
      <c r="H172" s="377"/>
    </row>
    <row r="173" spans="3:8" s="82" customFormat="1">
      <c r="C173" s="289"/>
      <c r="D173" s="22"/>
      <c r="E173" s="377"/>
      <c r="F173" s="377"/>
      <c r="G173" s="377"/>
      <c r="H173" s="377"/>
    </row>
    <row r="174" spans="3:8" s="82" customFormat="1">
      <c r="C174" s="289"/>
      <c r="D174" s="22"/>
      <c r="E174" s="377"/>
      <c r="F174" s="377"/>
      <c r="G174" s="377"/>
      <c r="H174" s="377"/>
    </row>
    <row r="175" spans="3:8" s="82" customFormat="1">
      <c r="C175" s="289"/>
      <c r="D175" s="22"/>
      <c r="E175" s="377"/>
      <c r="F175" s="377"/>
      <c r="G175" s="377"/>
      <c r="H175" s="377"/>
    </row>
    <row r="176" spans="3:8" s="82" customFormat="1">
      <c r="C176" s="289"/>
      <c r="D176" s="22"/>
      <c r="E176" s="377"/>
      <c r="F176" s="377"/>
      <c r="G176" s="377"/>
      <c r="H176" s="377"/>
    </row>
    <row r="177" spans="3:8" s="82" customFormat="1">
      <c r="C177" s="289"/>
      <c r="D177" s="22"/>
      <c r="E177" s="377"/>
      <c r="F177" s="377"/>
      <c r="G177" s="377"/>
      <c r="H177" s="377"/>
    </row>
    <row r="178" spans="3:8" s="82" customFormat="1">
      <c r="C178" s="289"/>
      <c r="D178" s="22"/>
      <c r="E178" s="377"/>
      <c r="F178" s="377"/>
      <c r="G178" s="377"/>
      <c r="H178" s="377"/>
    </row>
    <row r="179" spans="3:8" s="82" customFormat="1">
      <c r="C179" s="289"/>
      <c r="D179" s="22"/>
      <c r="E179" s="377"/>
      <c r="F179" s="377"/>
      <c r="G179" s="377"/>
      <c r="H179" s="377"/>
    </row>
    <row r="180" spans="3:8" s="82" customFormat="1">
      <c r="C180" s="289"/>
      <c r="D180" s="22"/>
      <c r="E180" s="377"/>
      <c r="F180" s="377"/>
      <c r="G180" s="377"/>
      <c r="H180" s="377"/>
    </row>
    <row r="181" spans="3:8" s="82" customFormat="1">
      <c r="C181" s="289"/>
      <c r="D181" s="22"/>
      <c r="E181" s="377"/>
      <c r="F181" s="377"/>
      <c r="G181" s="377"/>
      <c r="H181" s="377"/>
    </row>
    <row r="182" spans="3:8" s="82" customFormat="1">
      <c r="C182" s="289"/>
      <c r="D182" s="22"/>
      <c r="E182" s="377"/>
      <c r="F182" s="377"/>
      <c r="G182" s="377"/>
      <c r="H182" s="377"/>
    </row>
    <row r="183" spans="3:8" s="82" customFormat="1">
      <c r="C183" s="289"/>
      <c r="D183" s="22"/>
      <c r="E183" s="377"/>
      <c r="F183" s="377"/>
      <c r="G183" s="377"/>
      <c r="H183" s="377"/>
    </row>
    <row r="184" spans="3:8" s="82" customFormat="1">
      <c r="C184" s="289"/>
      <c r="D184" s="22"/>
      <c r="E184" s="377"/>
      <c r="F184" s="377"/>
      <c r="G184" s="377"/>
      <c r="H184" s="377"/>
    </row>
    <row r="185" spans="3:8" s="82" customFormat="1">
      <c r="C185" s="289"/>
      <c r="D185" s="22"/>
      <c r="E185" s="377"/>
      <c r="F185" s="377"/>
      <c r="G185" s="377"/>
      <c r="H185" s="377"/>
    </row>
    <row r="186" spans="3:8" s="82" customFormat="1">
      <c r="C186" s="289"/>
      <c r="D186" s="22"/>
      <c r="E186" s="377"/>
      <c r="F186" s="377"/>
      <c r="G186" s="377"/>
      <c r="H186" s="377"/>
    </row>
    <row r="187" spans="3:8" s="82" customFormat="1">
      <c r="C187" s="289"/>
      <c r="D187" s="22"/>
      <c r="E187" s="377"/>
      <c r="F187" s="377"/>
      <c r="G187" s="377"/>
      <c r="H187" s="377"/>
    </row>
    <row r="188" spans="3:8" s="82" customFormat="1">
      <c r="C188" s="289"/>
      <c r="D188" s="22"/>
      <c r="E188" s="377"/>
      <c r="F188" s="377"/>
      <c r="G188" s="377"/>
      <c r="H188" s="377"/>
    </row>
    <row r="189" spans="3:8" s="82" customFormat="1">
      <c r="C189" s="289"/>
      <c r="D189" s="22"/>
      <c r="E189" s="377"/>
      <c r="F189" s="377"/>
      <c r="G189" s="377"/>
      <c r="H189" s="377"/>
    </row>
    <row r="190" spans="3:8" s="82" customFormat="1">
      <c r="C190" s="289"/>
      <c r="D190" s="22"/>
      <c r="E190" s="377"/>
      <c r="F190" s="377"/>
      <c r="G190" s="377"/>
      <c r="H190" s="377"/>
    </row>
    <row r="191" spans="3:8" s="82" customFormat="1">
      <c r="C191" s="289"/>
      <c r="D191" s="22"/>
      <c r="E191" s="377"/>
      <c r="F191" s="377"/>
      <c r="G191" s="377"/>
      <c r="H191" s="377"/>
    </row>
    <row r="192" spans="3:8" s="82" customFormat="1">
      <c r="C192" s="289"/>
      <c r="D192" s="22"/>
      <c r="E192" s="377"/>
      <c r="F192" s="377"/>
      <c r="G192" s="377"/>
      <c r="H192" s="377"/>
    </row>
    <row r="193" spans="3:8" s="82" customFormat="1">
      <c r="C193" s="289"/>
      <c r="D193" s="22"/>
      <c r="E193" s="377"/>
      <c r="F193" s="377"/>
      <c r="G193" s="377"/>
      <c r="H193" s="377"/>
    </row>
    <row r="194" spans="3:8" s="82" customFormat="1">
      <c r="C194" s="289"/>
      <c r="D194" s="22"/>
      <c r="E194" s="377"/>
      <c r="F194" s="377"/>
      <c r="G194" s="377"/>
      <c r="H194" s="377"/>
    </row>
    <row r="195" spans="3:8" s="82" customFormat="1">
      <c r="C195" s="289"/>
      <c r="D195" s="22"/>
      <c r="E195" s="377"/>
      <c r="F195" s="377"/>
      <c r="G195" s="377"/>
      <c r="H195" s="377"/>
    </row>
    <row r="196" spans="3:8" s="82" customFormat="1">
      <c r="C196" s="289"/>
      <c r="D196" s="22"/>
      <c r="E196" s="377"/>
      <c r="F196" s="377"/>
      <c r="G196" s="377"/>
      <c r="H196" s="377"/>
    </row>
    <row r="197" spans="3:8" s="82" customFormat="1">
      <c r="C197" s="289"/>
      <c r="D197" s="22"/>
      <c r="E197" s="377"/>
      <c r="F197" s="377"/>
      <c r="G197" s="377"/>
      <c r="H197" s="377"/>
    </row>
    <row r="198" spans="3:8" s="82" customFormat="1">
      <c r="C198" s="289"/>
      <c r="D198" s="22"/>
      <c r="E198" s="377"/>
      <c r="F198" s="377"/>
      <c r="G198" s="377"/>
      <c r="H198" s="377"/>
    </row>
    <row r="199" spans="3:8" s="82" customFormat="1">
      <c r="C199" s="289"/>
      <c r="D199" s="22"/>
      <c r="E199" s="377"/>
      <c r="F199" s="377"/>
      <c r="G199" s="377"/>
      <c r="H199" s="377"/>
    </row>
  </sheetData>
  <sheetProtection algorithmName="SHA-512" hashValue="TT45CMO61z2F6I4CqK+3K3RGievHURKsdj5UR0oogq7DZYJ0iMJnLxsOus/AlWLQBAZysGMM3oWjuwKXgZu92A==" saltValue="IhKc589pJBoONdGIjfNn8w==" spinCount="100000" sheet="1" objects="1" scenarios="1"/>
  <mergeCells count="19">
    <mergeCell ref="Q22:Q23"/>
    <mergeCell ref="C22:C23"/>
    <mergeCell ref="B22:B23"/>
    <mergeCell ref="A4:Q4"/>
    <mergeCell ref="A5:Q5"/>
    <mergeCell ref="A6:Q6"/>
    <mergeCell ref="A7:Q7"/>
    <mergeCell ref="E22:E23"/>
    <mergeCell ref="F22:F23"/>
    <mergeCell ref="G22:G23"/>
    <mergeCell ref="H22:H23"/>
    <mergeCell ref="I22:I23"/>
    <mergeCell ref="J22:J23"/>
    <mergeCell ref="K22:K23"/>
    <mergeCell ref="L22:L23"/>
    <mergeCell ref="M22:M23"/>
    <mergeCell ref="N22:N23"/>
    <mergeCell ref="O22:O23"/>
    <mergeCell ref="P22:P23"/>
  </mergeCells>
  <pageMargins left="0.7" right="0.7" top="0.75" bottom="0.75" header="0.3" footer="0.3"/>
  <pageSetup scale="30" orientation="portrait" r:id="rId1"/>
  <colBreaks count="1" manualBreakCount="1">
    <brk id="17" max="1048575" man="1"/>
  </colBreaks>
  <ignoredErrors>
    <ignoredError sqref="I55:Q55 M50:Q50 A41:B41 I57:Q116 I56:M56 O56:Q56 C40:C41 A56:D116 K46:Q46 B55:D55 E55:H116 B46:G46 A35:A37 A38:C39 E12:F12 B35:D36 D38:D40 D34 B44:R44 A42:D42 M54:Q54 M47:Q47 R35:R42" unlockedFormula="1"/>
    <ignoredError sqref="A34:C34 G12:Q12 A10 A11:Q11 B19:C19 A29:A31 A3:Q4 B20:D21 A12:D12 B30:D31 R34 A6:Q7 B5:Q5 A19:A21 A25:B25 A22:A24 B29:C29 A13:B14 A16:B16 A15 B22 A26:B27" numberStoredAsText="1" unlockedFormula="1"/>
    <ignoredError sqref="R3:R7 R30:R31 R27 R26 R19:R21 R32 R13 R14 R29 R25 R22:R24 R15:R16 R11:R12 R10" numberStoredAsText="1"/>
    <ignoredError sqref="L19:O21 L29:O31 L13:O13 Q13 L14:O14 Q14 L15:O18 Q15:Q18 L22:O25 Q22:Q25 L26:O28 Q26:Q28 L34:O36 L32:O33 Q32:Q33 L38:Q41 L37:O37 Q37 Q19:Q21 Q29:Q31 Q34:Q36 P34:P36 P29:P31 P19:P21 P14:P18 P22:P28 P32 P37" evalErro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68055-EA42-4694-95FA-72169F865DB9}">
  <sheetPr codeName="Hoja5"/>
  <dimension ref="A1:R105"/>
  <sheetViews>
    <sheetView showGridLines="0" zoomScale="80" zoomScaleNormal="80" zoomScaleSheetLayoutView="55" workbookViewId="0">
      <selection activeCell="A4" sqref="A4:P4"/>
    </sheetView>
  </sheetViews>
  <sheetFormatPr baseColWidth="10" defaultColWidth="11" defaultRowHeight="14.4"/>
  <cols>
    <col min="1" max="1" width="33.109375" style="64" customWidth="1"/>
    <col min="2" max="2" width="78.88671875" style="56" customWidth="1"/>
    <col min="3" max="3" width="14.21875" style="56" bestFit="1" customWidth="1"/>
    <col min="4" max="4" width="25.6640625" style="56" customWidth="1"/>
    <col min="5" max="6" width="19.44140625" style="378" customWidth="1"/>
    <col min="7" max="7" width="19.6640625" style="378" customWidth="1"/>
    <col min="8" max="8" width="22.33203125" style="378" bestFit="1" customWidth="1"/>
    <col min="9" max="9" width="70.77734375" style="56" customWidth="1"/>
    <col min="10" max="10" width="67.88671875" style="56" customWidth="1"/>
    <col min="11" max="11" width="14.44140625" style="57" customWidth="1"/>
    <col min="12" max="12" width="15.44140625" style="57" customWidth="1"/>
    <col min="13" max="13" width="14.6640625" style="57" customWidth="1"/>
    <col min="14" max="14" width="54.6640625" style="56" customWidth="1"/>
    <col min="15" max="15" width="19.21875" style="57" customWidth="1"/>
    <col min="16" max="16" width="16.44140625" style="57" customWidth="1"/>
    <col min="17" max="17" width="22.6640625" style="56" customWidth="1"/>
    <col min="18" max="16384" width="11" style="56"/>
  </cols>
  <sheetData>
    <row r="1" spans="1:17" ht="23.4" customHeight="1"/>
    <row r="2" spans="1:17" ht="23.4" customHeight="1"/>
    <row r="3" spans="1:17" ht="23.4" customHeight="1">
      <c r="A3" s="279"/>
      <c r="B3" s="282"/>
      <c r="C3" s="282"/>
      <c r="D3" s="282"/>
      <c r="E3" s="379"/>
      <c r="F3" s="379"/>
      <c r="G3" s="379"/>
      <c r="H3" s="379"/>
      <c r="I3" s="282"/>
      <c r="J3" s="282"/>
      <c r="K3" s="99"/>
      <c r="L3" s="99"/>
      <c r="M3" s="99"/>
      <c r="N3" s="282"/>
      <c r="O3" s="99"/>
      <c r="P3" s="99"/>
      <c r="Q3" s="282"/>
    </row>
    <row r="4" spans="1:17" ht="23.4" customHeight="1">
      <c r="A4" s="485" t="s">
        <v>208</v>
      </c>
      <c r="B4" s="485"/>
      <c r="C4" s="485"/>
      <c r="D4" s="485"/>
      <c r="E4" s="485"/>
      <c r="F4" s="485"/>
      <c r="G4" s="485"/>
      <c r="H4" s="485"/>
      <c r="I4" s="485"/>
      <c r="J4" s="485"/>
      <c r="K4" s="485"/>
      <c r="L4" s="485"/>
      <c r="M4" s="485"/>
      <c r="N4" s="485"/>
      <c r="O4" s="485"/>
      <c r="P4" s="485"/>
      <c r="Q4" s="380"/>
    </row>
    <row r="5" spans="1:17" ht="18.600000000000001" customHeight="1">
      <c r="A5" s="482" t="s">
        <v>15</v>
      </c>
      <c r="B5" s="482"/>
      <c r="C5" s="482"/>
      <c r="D5" s="482"/>
      <c r="E5" s="482"/>
      <c r="F5" s="482"/>
      <c r="G5" s="482"/>
      <c r="H5" s="482"/>
      <c r="I5" s="482"/>
      <c r="J5" s="482"/>
      <c r="K5" s="482"/>
      <c r="L5" s="482"/>
      <c r="M5" s="482"/>
      <c r="N5" s="482"/>
      <c r="O5" s="482"/>
      <c r="P5" s="482"/>
      <c r="Q5" s="381"/>
    </row>
    <row r="6" spans="1:17" ht="18.600000000000001" customHeight="1">
      <c r="A6" s="482" t="s">
        <v>17</v>
      </c>
      <c r="B6" s="482"/>
      <c r="C6" s="482"/>
      <c r="D6" s="482"/>
      <c r="E6" s="482"/>
      <c r="F6" s="482"/>
      <c r="G6" s="482"/>
      <c r="H6" s="482"/>
      <c r="I6" s="482"/>
      <c r="J6" s="482"/>
      <c r="K6" s="482"/>
      <c r="L6" s="482"/>
      <c r="M6" s="482"/>
      <c r="N6" s="482"/>
      <c r="O6" s="482"/>
      <c r="P6" s="482"/>
      <c r="Q6" s="381"/>
    </row>
    <row r="7" spans="1:17" ht="18.600000000000001" customHeight="1">
      <c r="A7" s="482">
        <v>46022</v>
      </c>
      <c r="B7" s="482"/>
      <c r="C7" s="482"/>
      <c r="D7" s="482"/>
      <c r="E7" s="482"/>
      <c r="F7" s="482"/>
      <c r="G7" s="482"/>
      <c r="H7" s="482"/>
      <c r="I7" s="482"/>
      <c r="J7" s="482"/>
      <c r="K7" s="482"/>
      <c r="L7" s="482"/>
      <c r="M7" s="482"/>
      <c r="N7" s="482"/>
      <c r="O7" s="482"/>
      <c r="P7" s="482"/>
      <c r="Q7" s="381"/>
    </row>
    <row r="8" spans="1:17" s="282" customFormat="1" ht="13.95" customHeight="1">
      <c r="A8" s="279"/>
      <c r="E8" s="378"/>
      <c r="F8" s="379"/>
      <c r="G8" s="379"/>
      <c r="H8" s="379"/>
      <c r="K8" s="99"/>
      <c r="L8" s="99"/>
      <c r="M8" s="99"/>
      <c r="O8" s="99"/>
      <c r="P8" s="99"/>
    </row>
    <row r="9" spans="1:17" ht="113.4" customHeight="1">
      <c r="A9" s="382" t="s">
        <v>18</v>
      </c>
      <c r="B9" s="72" t="s">
        <v>209</v>
      </c>
      <c r="C9" s="72" t="s">
        <v>210</v>
      </c>
      <c r="D9" s="72" t="s">
        <v>20</v>
      </c>
      <c r="E9" s="72" t="s">
        <v>211</v>
      </c>
      <c r="F9" s="72" t="s">
        <v>212</v>
      </c>
      <c r="G9" s="72" t="s">
        <v>213</v>
      </c>
      <c r="H9" s="72" t="s">
        <v>214</v>
      </c>
      <c r="I9" s="72" t="s">
        <v>215</v>
      </c>
      <c r="J9" s="72" t="s">
        <v>216</v>
      </c>
      <c r="K9" s="72" t="s">
        <v>217</v>
      </c>
      <c r="L9" s="72" t="s">
        <v>218</v>
      </c>
      <c r="M9" s="72" t="s">
        <v>219</v>
      </c>
      <c r="N9" s="72" t="s">
        <v>220</v>
      </c>
      <c r="O9" s="72" t="s">
        <v>221</v>
      </c>
      <c r="P9" s="72" t="s">
        <v>222</v>
      </c>
    </row>
    <row r="10" spans="1:17" ht="15.6" customHeight="1">
      <c r="A10" s="115"/>
      <c r="B10" s="383"/>
      <c r="C10" s="384"/>
      <c r="D10" s="384"/>
      <c r="E10" s="244"/>
      <c r="F10" s="385"/>
      <c r="G10" s="385"/>
      <c r="H10" s="385"/>
      <c r="I10" s="385"/>
      <c r="J10" s="386"/>
      <c r="K10" s="387"/>
      <c r="L10" s="387"/>
      <c r="M10" s="387"/>
      <c r="N10" s="387"/>
      <c r="O10" s="387"/>
      <c r="P10" s="388"/>
      <c r="Q10" s="389"/>
    </row>
    <row r="11" spans="1:17" ht="18.600000000000001" customHeight="1">
      <c r="A11" s="390" t="s">
        <v>32</v>
      </c>
      <c r="B11" s="185"/>
      <c r="C11" s="391"/>
      <c r="D11" s="391"/>
      <c r="E11" s="391"/>
      <c r="F11" s="391"/>
      <c r="G11" s="391"/>
      <c r="H11" s="391"/>
      <c r="I11" s="185"/>
      <c r="J11" s="185"/>
      <c r="K11" s="391"/>
      <c r="L11" s="391"/>
      <c r="M11" s="391"/>
      <c r="N11" s="185"/>
      <c r="O11" s="391"/>
      <c r="P11" s="388"/>
      <c r="Q11" s="389"/>
    </row>
    <row r="12" spans="1:17" ht="54" customHeight="1">
      <c r="A12" s="368">
        <v>2129</v>
      </c>
      <c r="B12" s="185" t="s">
        <v>33</v>
      </c>
      <c r="C12" s="391" t="s">
        <v>32</v>
      </c>
      <c r="D12" s="391" t="s">
        <v>34</v>
      </c>
      <c r="E12" s="391" t="s">
        <v>223</v>
      </c>
      <c r="F12" s="391" t="s">
        <v>224</v>
      </c>
      <c r="G12" s="391" t="s">
        <v>146</v>
      </c>
      <c r="H12" s="392">
        <v>1806320</v>
      </c>
      <c r="I12" s="185" t="s">
        <v>225</v>
      </c>
      <c r="J12" s="169" t="s">
        <v>226</v>
      </c>
      <c r="K12" s="391" t="s">
        <v>227</v>
      </c>
      <c r="L12" s="57" t="s">
        <v>227</v>
      </c>
      <c r="M12" s="391">
        <v>0</v>
      </c>
      <c r="N12" s="393" t="s">
        <v>228</v>
      </c>
      <c r="O12" s="391" t="s">
        <v>229</v>
      </c>
      <c r="P12" s="388" t="s">
        <v>230</v>
      </c>
      <c r="Q12" s="389"/>
    </row>
    <row r="13" spans="1:17" ht="43.2">
      <c r="A13" s="368">
        <v>2164</v>
      </c>
      <c r="B13" s="86" t="s">
        <v>135</v>
      </c>
      <c r="C13" s="391" t="s">
        <v>32</v>
      </c>
      <c r="D13" s="391" t="s">
        <v>34</v>
      </c>
      <c r="E13" s="57" t="s">
        <v>223</v>
      </c>
      <c r="F13" s="57" t="s">
        <v>224</v>
      </c>
      <c r="G13" s="394" t="s">
        <v>146</v>
      </c>
      <c r="H13" s="395" t="s">
        <v>231</v>
      </c>
      <c r="I13" s="393" t="s">
        <v>232</v>
      </c>
      <c r="J13" s="393" t="s">
        <v>233</v>
      </c>
      <c r="K13" s="57" t="s">
        <v>227</v>
      </c>
      <c r="L13" s="57" t="s">
        <v>227</v>
      </c>
      <c r="M13" s="391">
        <v>0</v>
      </c>
      <c r="N13" s="393" t="s">
        <v>228</v>
      </c>
      <c r="O13" s="391" t="s">
        <v>229</v>
      </c>
      <c r="P13" s="388" t="s">
        <v>230</v>
      </c>
      <c r="Q13" s="389"/>
    </row>
    <row r="14" spans="1:17" ht="43.2" customHeight="1">
      <c r="A14" s="85" t="s">
        <v>38</v>
      </c>
      <c r="B14" s="86" t="s">
        <v>39</v>
      </c>
      <c r="C14" s="391" t="s">
        <v>32</v>
      </c>
      <c r="D14" s="391" t="s">
        <v>34</v>
      </c>
      <c r="E14" s="57" t="s">
        <v>223</v>
      </c>
      <c r="F14" s="57" t="s">
        <v>224</v>
      </c>
      <c r="G14" s="394" t="s">
        <v>146</v>
      </c>
      <c r="H14" s="391" t="s">
        <v>234</v>
      </c>
      <c r="I14" s="393" t="s">
        <v>232</v>
      </c>
      <c r="J14" s="393" t="s">
        <v>233</v>
      </c>
      <c r="K14" s="57" t="s">
        <v>227</v>
      </c>
      <c r="L14" s="57" t="s">
        <v>227</v>
      </c>
      <c r="M14" s="391">
        <v>0</v>
      </c>
      <c r="N14" s="393" t="s">
        <v>228</v>
      </c>
      <c r="O14" s="391" t="s">
        <v>229</v>
      </c>
      <c r="P14" s="388" t="s">
        <v>230</v>
      </c>
      <c r="Q14" s="389"/>
    </row>
    <row r="15" spans="1:17" ht="18.600000000000001" customHeight="1">
      <c r="A15" s="396"/>
      <c r="B15" s="391"/>
      <c r="C15" s="391"/>
      <c r="D15" s="391"/>
      <c r="E15" s="57"/>
      <c r="F15" s="57"/>
      <c r="G15" s="394"/>
      <c r="H15" s="391"/>
      <c r="I15" s="393"/>
      <c r="J15" s="393"/>
      <c r="M15" s="391"/>
      <c r="N15" s="393"/>
      <c r="O15" s="391"/>
      <c r="P15" s="388"/>
      <c r="Q15" s="389"/>
    </row>
    <row r="16" spans="1:17" ht="18.600000000000001" customHeight="1">
      <c r="A16" s="390" t="s">
        <v>50</v>
      </c>
      <c r="B16" s="397"/>
      <c r="C16" s="397"/>
      <c r="D16" s="397"/>
      <c r="E16" s="57"/>
      <c r="F16" s="57"/>
      <c r="G16" s="57"/>
      <c r="H16" s="397"/>
      <c r="I16" s="398"/>
      <c r="J16" s="398"/>
      <c r="M16" s="397"/>
      <c r="N16" s="398"/>
      <c r="O16" s="397"/>
      <c r="P16" s="399" t="s">
        <v>235</v>
      </c>
      <c r="Q16" s="400"/>
    </row>
    <row r="17" spans="1:18" ht="177" customHeight="1">
      <c r="A17" s="396" t="s">
        <v>55</v>
      </c>
      <c r="B17" s="116" t="s">
        <v>110</v>
      </c>
      <c r="C17" s="391" t="s">
        <v>50</v>
      </c>
      <c r="D17" s="391" t="s">
        <v>242</v>
      </c>
      <c r="E17" s="57" t="s">
        <v>223</v>
      </c>
      <c r="F17" s="57" t="s">
        <v>224</v>
      </c>
      <c r="G17" s="394" t="s">
        <v>146</v>
      </c>
      <c r="H17" s="401">
        <v>2547603.0099999979</v>
      </c>
      <c r="I17" s="402" t="s">
        <v>243</v>
      </c>
      <c r="J17" s="402" t="s">
        <v>246</v>
      </c>
      <c r="K17" s="99" t="s">
        <v>227</v>
      </c>
      <c r="L17" s="99" t="s">
        <v>227</v>
      </c>
      <c r="M17" s="389">
        <v>0</v>
      </c>
      <c r="N17" s="389" t="s">
        <v>36</v>
      </c>
      <c r="O17" s="389" t="s">
        <v>244</v>
      </c>
      <c r="P17" s="403" t="s">
        <v>245</v>
      </c>
      <c r="Q17" s="400"/>
      <c r="R17" s="404"/>
    </row>
    <row r="18" spans="1:18">
      <c r="A18" s="405"/>
      <c r="B18" s="156"/>
      <c r="C18" s="391"/>
      <c r="D18" s="391"/>
      <c r="E18" s="61"/>
      <c r="F18" s="57"/>
      <c r="G18" s="394"/>
      <c r="H18" s="406"/>
      <c r="I18" s="393"/>
      <c r="J18" s="393"/>
      <c r="M18" s="391"/>
      <c r="N18" s="393"/>
      <c r="O18" s="391"/>
      <c r="P18" s="388"/>
      <c r="Q18" s="400"/>
    </row>
    <row r="19" spans="1:18" ht="21.6" customHeight="1">
      <c r="A19" s="407"/>
      <c r="B19" s="391"/>
      <c r="C19" s="391"/>
      <c r="D19" s="391"/>
      <c r="E19" s="57"/>
      <c r="F19" s="57"/>
      <c r="G19" s="394"/>
      <c r="H19" s="401"/>
      <c r="I19" s="408"/>
      <c r="J19" s="393"/>
      <c r="M19" s="391"/>
      <c r="N19" s="393"/>
      <c r="O19" s="391"/>
      <c r="P19" s="388"/>
      <c r="Q19" s="389"/>
    </row>
    <row r="20" spans="1:18" ht="21.6" customHeight="1">
      <c r="A20" s="390" t="s">
        <v>68</v>
      </c>
      <c r="B20" s="391"/>
      <c r="C20" s="391"/>
      <c r="D20" s="391"/>
      <c r="E20" s="61"/>
      <c r="F20" s="61"/>
      <c r="G20" s="394"/>
      <c r="H20" s="401"/>
      <c r="I20" s="393"/>
      <c r="J20" s="393"/>
      <c r="M20" s="391"/>
      <c r="N20" s="393"/>
      <c r="O20" s="391"/>
      <c r="P20" s="388"/>
      <c r="Q20" s="389"/>
    </row>
    <row r="21" spans="1:18" ht="209.25" customHeight="1">
      <c r="A21" s="85" t="s">
        <v>69</v>
      </c>
      <c r="B21" s="131" t="s">
        <v>113</v>
      </c>
      <c r="C21" s="391" t="s">
        <v>68</v>
      </c>
      <c r="D21" s="391" t="s">
        <v>237</v>
      </c>
      <c r="E21" s="57" t="s">
        <v>240</v>
      </c>
      <c r="F21" s="57" t="s">
        <v>238</v>
      </c>
      <c r="G21" s="394" t="s">
        <v>239</v>
      </c>
      <c r="H21" s="409">
        <v>15000000</v>
      </c>
      <c r="I21" s="168" t="s">
        <v>258</v>
      </c>
      <c r="J21" s="393" t="s">
        <v>241</v>
      </c>
      <c r="K21" s="99" t="s">
        <v>227</v>
      </c>
      <c r="L21" s="99" t="s">
        <v>227</v>
      </c>
      <c r="M21" s="389">
        <v>0</v>
      </c>
      <c r="N21" s="133" t="s">
        <v>260</v>
      </c>
      <c r="O21" s="389" t="s">
        <v>244</v>
      </c>
      <c r="P21" s="403" t="s">
        <v>257</v>
      </c>
      <c r="Q21" s="389"/>
    </row>
    <row r="22" spans="1:18" ht="18.600000000000001" customHeight="1">
      <c r="A22" s="390"/>
      <c r="B22" s="410"/>
      <c r="C22" s="411"/>
      <c r="D22" s="411"/>
      <c r="E22" s="412" t="s">
        <v>235</v>
      </c>
      <c r="F22" s="412" t="s">
        <v>235</v>
      </c>
      <c r="G22" s="412" t="s">
        <v>235</v>
      </c>
      <c r="H22" s="413" t="s">
        <v>235</v>
      </c>
      <c r="I22" s="414" t="s">
        <v>235</v>
      </c>
      <c r="J22" s="414" t="s">
        <v>235</v>
      </c>
      <c r="M22" s="413" t="s">
        <v>235</v>
      </c>
      <c r="N22" s="185"/>
      <c r="O22" s="391"/>
      <c r="P22" s="388" t="s">
        <v>235</v>
      </c>
      <c r="Q22" s="389"/>
    </row>
    <row r="23" spans="1:18" ht="18.600000000000001" customHeight="1">
      <c r="A23" s="85"/>
      <c r="B23" s="156"/>
      <c r="C23" s="68"/>
      <c r="D23" s="68"/>
      <c r="E23" s="393"/>
      <c r="F23" s="412"/>
      <c r="G23" s="393"/>
      <c r="H23" s="409"/>
      <c r="I23" s="414"/>
      <c r="J23" s="414"/>
      <c r="M23" s="413"/>
      <c r="N23" s="185"/>
      <c r="O23" s="391"/>
      <c r="P23" s="388"/>
      <c r="Q23" s="415"/>
    </row>
    <row r="24" spans="1:18" ht="18.600000000000001" customHeight="1">
      <c r="A24" s="416"/>
      <c r="B24" s="417"/>
      <c r="C24" s="418"/>
      <c r="D24" s="418"/>
      <c r="E24" s="419"/>
      <c r="F24" s="419"/>
      <c r="G24" s="419"/>
      <c r="H24" s="418"/>
      <c r="I24" s="420"/>
      <c r="J24" s="420"/>
      <c r="K24" s="421"/>
      <c r="L24" s="421"/>
      <c r="M24" s="418"/>
      <c r="N24" s="422"/>
      <c r="O24" s="418"/>
      <c r="P24" s="423"/>
      <c r="Q24" s="415"/>
    </row>
    <row r="25" spans="1:18" s="282" customFormat="1" ht="13.2" customHeight="1">
      <c r="A25" s="424"/>
      <c r="B25" s="425"/>
      <c r="C25" s="412"/>
      <c r="D25" s="412"/>
      <c r="E25" s="412"/>
      <c r="F25" s="412"/>
      <c r="G25" s="412"/>
      <c r="H25" s="412"/>
      <c r="I25" s="425"/>
      <c r="J25" s="426"/>
      <c r="K25" s="412"/>
      <c r="L25" s="412"/>
      <c r="M25" s="412"/>
      <c r="N25" s="425"/>
      <c r="O25" s="412"/>
      <c r="P25" s="412"/>
    </row>
    <row r="26" spans="1:18" s="282" customFormat="1" ht="13.2" customHeight="1">
      <c r="A26" s="111" t="s">
        <v>84</v>
      </c>
      <c r="B26" s="425"/>
      <c r="C26" s="412"/>
      <c r="D26" s="412"/>
      <c r="E26" s="412"/>
      <c r="F26" s="412"/>
      <c r="G26" s="412"/>
      <c r="H26" s="412"/>
      <c r="I26" s="425"/>
      <c r="J26" s="426"/>
      <c r="K26" s="412"/>
      <c r="L26" s="412"/>
      <c r="M26" s="412"/>
      <c r="N26" s="425"/>
      <c r="O26" s="412"/>
      <c r="P26" s="412"/>
    </row>
    <row r="27" spans="1:18" s="282" customFormat="1" ht="13.2" customHeight="1">
      <c r="A27" s="148"/>
      <c r="B27" s="425"/>
      <c r="C27" s="412"/>
      <c r="D27" s="412"/>
      <c r="E27" s="412"/>
      <c r="F27" s="412"/>
      <c r="G27" s="412"/>
      <c r="H27" s="412"/>
      <c r="I27" s="425"/>
      <c r="J27" s="426"/>
      <c r="K27" s="57"/>
      <c r="L27" s="57"/>
      <c r="M27" s="412"/>
      <c r="N27" s="425"/>
      <c r="O27" s="412"/>
      <c r="P27" s="412"/>
    </row>
    <row r="28" spans="1:18" s="282" customFormat="1" ht="16.95" customHeight="1">
      <c r="A28" s="151" t="s">
        <v>236</v>
      </c>
      <c r="B28" s="425"/>
      <c r="C28" s="412"/>
      <c r="D28" s="412"/>
      <c r="E28" s="412"/>
      <c r="F28" s="412"/>
      <c r="G28" s="412"/>
      <c r="H28" s="412"/>
      <c r="I28" s="425"/>
      <c r="J28" s="425"/>
      <c r="K28" s="57"/>
      <c r="L28" s="57"/>
      <c r="M28" s="412"/>
      <c r="N28" s="425"/>
      <c r="O28" s="412"/>
      <c r="P28" s="412"/>
    </row>
    <row r="29" spans="1:18" s="282" customFormat="1" ht="21" customHeight="1">
      <c r="A29" s="152" t="s">
        <v>91</v>
      </c>
      <c r="B29" s="425"/>
      <c r="C29" s="412"/>
      <c r="D29" s="412"/>
      <c r="E29" s="412"/>
      <c r="F29" s="412"/>
      <c r="G29" s="412"/>
      <c r="H29" s="412"/>
      <c r="I29" s="425"/>
      <c r="J29" s="425"/>
      <c r="K29" s="57"/>
      <c r="L29" s="57"/>
      <c r="M29" s="412"/>
      <c r="N29" s="425"/>
      <c r="O29" s="412"/>
      <c r="P29" s="412"/>
    </row>
    <row r="30" spans="1:18" s="282" customFormat="1" ht="13.2" customHeight="1">
      <c r="A30" s="424"/>
      <c r="B30" s="425"/>
      <c r="C30" s="412"/>
      <c r="D30" s="412"/>
      <c r="E30" s="412"/>
      <c r="F30" s="412"/>
      <c r="G30" s="412"/>
      <c r="H30" s="412"/>
      <c r="I30" s="425"/>
      <c r="J30" s="425"/>
      <c r="K30" s="57"/>
      <c r="L30" s="57"/>
      <c r="M30" s="412"/>
      <c r="N30" s="425"/>
      <c r="O30" s="412"/>
      <c r="P30" s="412"/>
    </row>
    <row r="31" spans="1:18" s="282" customFormat="1">
      <c r="A31" s="424"/>
      <c r="B31" s="425"/>
      <c r="C31" s="412"/>
      <c r="D31" s="412"/>
      <c r="E31" s="412"/>
      <c r="F31" s="412"/>
      <c r="G31" s="412"/>
      <c r="H31" s="412"/>
      <c r="I31" s="425"/>
      <c r="J31" s="425"/>
      <c r="K31" s="57"/>
      <c r="L31" s="57"/>
      <c r="M31" s="412"/>
      <c r="N31" s="425"/>
      <c r="O31" s="412"/>
      <c r="P31" s="412"/>
    </row>
    <row r="32" spans="1:18" s="282" customFormat="1">
      <c r="A32" s="424"/>
      <c r="B32" s="425"/>
      <c r="C32" s="412"/>
      <c r="D32" s="412"/>
      <c r="E32" s="412"/>
      <c r="F32" s="412"/>
      <c r="G32" s="412"/>
      <c r="H32" s="412"/>
      <c r="I32" s="425"/>
      <c r="J32" s="425"/>
      <c r="K32" s="57"/>
      <c r="L32" s="57"/>
      <c r="M32" s="412"/>
      <c r="N32" s="425"/>
      <c r="O32" s="412"/>
      <c r="P32" s="412"/>
    </row>
    <row r="33" spans="1:16" s="282" customFormat="1">
      <c r="A33" s="424"/>
      <c r="B33" s="425"/>
      <c r="C33" s="412"/>
      <c r="D33" s="412"/>
      <c r="E33" s="412"/>
      <c r="F33" s="412"/>
      <c r="G33" s="412"/>
      <c r="H33" s="412"/>
      <c r="I33" s="425"/>
      <c r="J33" s="425"/>
      <c r="K33" s="57"/>
      <c r="L33" s="57"/>
      <c r="M33" s="412"/>
      <c r="N33" s="425"/>
      <c r="O33" s="412"/>
      <c r="P33" s="412"/>
    </row>
    <row r="34" spans="1:16" s="282" customFormat="1">
      <c r="A34" s="424"/>
      <c r="B34" s="425"/>
      <c r="C34" s="412"/>
      <c r="D34" s="412"/>
      <c r="E34" s="412"/>
      <c r="F34" s="412"/>
      <c r="G34" s="412"/>
      <c r="H34" s="412"/>
      <c r="I34" s="425"/>
      <c r="J34" s="425"/>
      <c r="K34" s="57"/>
      <c r="L34" s="57"/>
      <c r="M34" s="412"/>
      <c r="N34" s="425"/>
      <c r="O34" s="412"/>
      <c r="P34" s="412"/>
    </row>
    <row r="35" spans="1:16" s="282" customFormat="1">
      <c r="A35" s="424"/>
      <c r="B35" s="425"/>
      <c r="C35" s="412"/>
      <c r="D35" s="412"/>
      <c r="E35" s="412"/>
      <c r="F35" s="412"/>
      <c r="G35" s="412"/>
      <c r="H35" s="412"/>
      <c r="I35" s="425"/>
      <c r="J35" s="425"/>
      <c r="K35" s="57"/>
      <c r="L35" s="57"/>
      <c r="M35" s="412"/>
      <c r="N35" s="425"/>
      <c r="O35" s="412"/>
      <c r="P35" s="412"/>
    </row>
    <row r="36" spans="1:16" s="282" customFormat="1">
      <c r="A36" s="424"/>
      <c r="B36" s="425"/>
      <c r="C36" s="412"/>
      <c r="D36" s="412"/>
      <c r="E36" s="412"/>
      <c r="F36" s="412"/>
      <c r="G36" s="412"/>
      <c r="H36" s="412"/>
      <c r="I36" s="425"/>
      <c r="J36" s="425"/>
      <c r="K36" s="57"/>
      <c r="L36" s="57"/>
      <c r="M36" s="412"/>
      <c r="N36" s="425"/>
      <c r="O36" s="412"/>
      <c r="P36" s="412"/>
    </row>
    <row r="37" spans="1:16" s="282" customFormat="1">
      <c r="A37" s="424"/>
      <c r="B37" s="425"/>
      <c r="C37" s="412"/>
      <c r="D37" s="412"/>
      <c r="E37" s="412"/>
      <c r="F37" s="412"/>
      <c r="G37" s="412"/>
      <c r="H37" s="412"/>
      <c r="I37" s="425"/>
      <c r="J37" s="425"/>
      <c r="K37" s="57"/>
      <c r="L37" s="57"/>
      <c r="M37" s="412"/>
      <c r="N37" s="425"/>
      <c r="O37" s="412"/>
      <c r="P37" s="412"/>
    </row>
    <row r="38" spans="1:16" s="282" customFormat="1">
      <c r="A38" s="424"/>
      <c r="B38" s="425"/>
      <c r="C38" s="412"/>
      <c r="D38" s="412"/>
      <c r="E38" s="412"/>
      <c r="F38" s="412"/>
      <c r="G38" s="412"/>
      <c r="H38" s="412"/>
      <c r="I38" s="425"/>
      <c r="J38" s="425"/>
      <c r="K38" s="57"/>
      <c r="L38" s="57"/>
      <c r="M38" s="412"/>
      <c r="N38" s="425"/>
      <c r="O38" s="412"/>
      <c r="P38" s="412"/>
    </row>
    <row r="39" spans="1:16" s="282" customFormat="1">
      <c r="A39" s="424"/>
      <c r="B39" s="425"/>
      <c r="C39" s="412"/>
      <c r="D39" s="412"/>
      <c r="E39" s="412"/>
      <c r="F39" s="412"/>
      <c r="G39" s="412"/>
      <c r="H39" s="412"/>
      <c r="I39" s="425"/>
      <c r="J39" s="425"/>
      <c r="K39" s="57"/>
      <c r="L39" s="57"/>
      <c r="M39" s="412"/>
      <c r="N39" s="425"/>
      <c r="O39" s="412"/>
      <c r="P39" s="412"/>
    </row>
    <row r="40" spans="1:16" s="282" customFormat="1">
      <c r="A40" s="279"/>
      <c r="E40" s="379"/>
      <c r="F40" s="379"/>
      <c r="G40" s="379"/>
      <c r="H40" s="379"/>
      <c r="K40" s="99"/>
      <c r="L40" s="57"/>
      <c r="M40" s="57"/>
      <c r="O40" s="99"/>
      <c r="P40" s="99"/>
    </row>
    <row r="41" spans="1:16" s="282" customFormat="1">
      <c r="A41" s="279"/>
      <c r="E41" s="379"/>
      <c r="F41" s="379"/>
      <c r="G41" s="379"/>
      <c r="H41" s="379"/>
      <c r="K41" s="99"/>
      <c r="L41" s="57"/>
      <c r="M41" s="57"/>
      <c r="O41" s="99"/>
      <c r="P41" s="99"/>
    </row>
    <row r="42" spans="1:16" s="282" customFormat="1">
      <c r="A42" s="279"/>
      <c r="E42" s="379"/>
      <c r="F42" s="379"/>
      <c r="G42" s="379"/>
      <c r="H42" s="379"/>
      <c r="K42" s="99"/>
      <c r="L42" s="57"/>
      <c r="M42" s="57"/>
      <c r="O42" s="99"/>
      <c r="P42" s="99"/>
    </row>
    <row r="43" spans="1:16" s="282" customFormat="1">
      <c r="A43" s="279"/>
      <c r="E43" s="379"/>
      <c r="F43" s="379"/>
      <c r="G43" s="379"/>
      <c r="H43" s="379"/>
      <c r="K43" s="99"/>
      <c r="L43" s="57"/>
      <c r="M43" s="57"/>
      <c r="O43" s="99"/>
      <c r="P43" s="99"/>
    </row>
    <row r="44" spans="1:16" s="282" customFormat="1">
      <c r="A44" s="279"/>
      <c r="E44" s="379"/>
      <c r="F44" s="379"/>
      <c r="G44" s="379"/>
      <c r="H44" s="379"/>
      <c r="K44" s="99"/>
      <c r="L44" s="57"/>
      <c r="M44" s="57"/>
      <c r="O44" s="99"/>
      <c r="P44" s="99"/>
    </row>
    <row r="45" spans="1:16" s="282" customFormat="1">
      <c r="A45" s="279"/>
      <c r="E45" s="379"/>
      <c r="F45" s="379"/>
      <c r="G45" s="379"/>
      <c r="H45" s="379"/>
      <c r="K45" s="99"/>
      <c r="L45" s="57"/>
      <c r="M45" s="57"/>
      <c r="O45" s="99"/>
      <c r="P45" s="99"/>
    </row>
    <row r="46" spans="1:16" s="282" customFormat="1">
      <c r="A46" s="279"/>
      <c r="E46" s="379"/>
      <c r="F46" s="379"/>
      <c r="G46" s="379"/>
      <c r="H46" s="379"/>
      <c r="K46" s="99"/>
      <c r="L46" s="57"/>
      <c r="M46" s="57"/>
      <c r="O46" s="99"/>
      <c r="P46" s="99"/>
    </row>
    <row r="47" spans="1:16" s="282" customFormat="1">
      <c r="A47" s="279"/>
      <c r="E47" s="379"/>
      <c r="F47" s="379"/>
      <c r="G47" s="379"/>
      <c r="H47" s="379"/>
      <c r="K47" s="99"/>
      <c r="L47" s="57"/>
      <c r="M47" s="57"/>
      <c r="O47" s="99"/>
      <c r="P47" s="99"/>
    </row>
    <row r="48" spans="1:16" s="282" customFormat="1">
      <c r="A48" s="279"/>
      <c r="E48" s="379"/>
      <c r="F48" s="379"/>
      <c r="G48" s="379"/>
      <c r="H48" s="379"/>
      <c r="K48" s="99"/>
      <c r="L48" s="57"/>
      <c r="M48" s="57"/>
      <c r="O48" s="99"/>
      <c r="P48" s="99"/>
    </row>
    <row r="49" spans="1:16" s="282" customFormat="1">
      <c r="A49" s="279"/>
      <c r="E49" s="379"/>
      <c r="F49" s="379"/>
      <c r="G49" s="379"/>
      <c r="H49" s="379"/>
      <c r="K49" s="99"/>
      <c r="L49" s="99"/>
      <c r="M49" s="99"/>
      <c r="O49" s="99"/>
      <c r="P49" s="99"/>
    </row>
    <row r="50" spans="1:16" s="282" customFormat="1">
      <c r="A50" s="279"/>
      <c r="E50" s="379"/>
      <c r="F50" s="379"/>
      <c r="G50" s="379"/>
      <c r="H50" s="379"/>
      <c r="K50" s="99"/>
      <c r="L50" s="99"/>
      <c r="M50" s="99"/>
      <c r="O50" s="99"/>
      <c r="P50" s="99"/>
    </row>
    <row r="51" spans="1:16" s="282" customFormat="1">
      <c r="A51" s="279"/>
      <c r="E51" s="379"/>
      <c r="F51" s="379"/>
      <c r="G51" s="379"/>
      <c r="H51" s="379"/>
      <c r="K51" s="99"/>
      <c r="L51" s="99"/>
      <c r="M51" s="99"/>
      <c r="O51" s="99"/>
      <c r="P51" s="99"/>
    </row>
    <row r="52" spans="1:16" s="282" customFormat="1">
      <c r="A52" s="279"/>
      <c r="E52" s="379"/>
      <c r="F52" s="379"/>
      <c r="G52" s="379"/>
      <c r="H52" s="379"/>
      <c r="K52" s="99"/>
      <c r="L52" s="99"/>
      <c r="M52" s="99"/>
      <c r="O52" s="99"/>
      <c r="P52" s="99"/>
    </row>
    <row r="53" spans="1:16" s="282" customFormat="1">
      <c r="A53" s="279"/>
      <c r="E53" s="379"/>
      <c r="F53" s="379"/>
      <c r="G53" s="379"/>
      <c r="H53" s="379"/>
      <c r="K53" s="99"/>
      <c r="L53" s="99"/>
      <c r="M53" s="99"/>
      <c r="O53" s="99"/>
      <c r="P53" s="99"/>
    </row>
    <row r="54" spans="1:16" s="282" customFormat="1">
      <c r="A54" s="279"/>
      <c r="E54" s="379"/>
      <c r="F54" s="379"/>
      <c r="G54" s="379"/>
      <c r="H54" s="379"/>
      <c r="K54" s="99"/>
      <c r="L54" s="99"/>
      <c r="M54" s="99"/>
      <c r="O54" s="99"/>
      <c r="P54" s="99"/>
    </row>
    <row r="55" spans="1:16" s="282" customFormat="1">
      <c r="A55" s="279"/>
      <c r="E55" s="379"/>
      <c r="F55" s="379"/>
      <c r="G55" s="379"/>
      <c r="H55" s="379"/>
      <c r="K55" s="99"/>
      <c r="L55" s="99"/>
      <c r="M55" s="99"/>
      <c r="O55" s="99"/>
      <c r="P55" s="99"/>
    </row>
    <row r="56" spans="1:16" s="282" customFormat="1">
      <c r="A56" s="279"/>
      <c r="E56" s="379"/>
      <c r="F56" s="379"/>
      <c r="G56" s="379"/>
      <c r="H56" s="379"/>
      <c r="K56" s="99"/>
      <c r="L56" s="99"/>
      <c r="M56" s="99"/>
      <c r="O56" s="99"/>
      <c r="P56" s="99"/>
    </row>
    <row r="57" spans="1:16" s="282" customFormat="1">
      <c r="A57" s="279"/>
      <c r="E57" s="379"/>
      <c r="F57" s="379"/>
      <c r="G57" s="379"/>
      <c r="H57" s="379"/>
      <c r="K57" s="99"/>
      <c r="L57" s="99"/>
      <c r="M57" s="99"/>
      <c r="O57" s="99"/>
      <c r="P57" s="99"/>
    </row>
    <row r="58" spans="1:16" s="282" customFormat="1">
      <c r="A58" s="279"/>
      <c r="E58" s="379"/>
      <c r="F58" s="379"/>
      <c r="G58" s="379"/>
      <c r="H58" s="379"/>
      <c r="K58" s="99"/>
      <c r="L58" s="99"/>
      <c r="M58" s="99"/>
      <c r="O58" s="99"/>
      <c r="P58" s="99"/>
    </row>
    <row r="59" spans="1:16" s="282" customFormat="1">
      <c r="A59" s="279"/>
      <c r="E59" s="379"/>
      <c r="F59" s="379"/>
      <c r="G59" s="379"/>
      <c r="H59" s="379"/>
      <c r="K59" s="99"/>
      <c r="L59" s="99"/>
      <c r="M59" s="99"/>
      <c r="O59" s="99"/>
      <c r="P59" s="99"/>
    </row>
    <row r="60" spans="1:16" s="282" customFormat="1">
      <c r="A60" s="279"/>
      <c r="E60" s="379"/>
      <c r="F60" s="379"/>
      <c r="G60" s="379"/>
      <c r="H60" s="379"/>
      <c r="K60" s="99"/>
      <c r="L60" s="99"/>
      <c r="M60" s="99"/>
      <c r="O60" s="99"/>
      <c r="P60" s="99"/>
    </row>
    <row r="61" spans="1:16" s="282" customFormat="1">
      <c r="A61" s="279"/>
      <c r="E61" s="379"/>
      <c r="F61" s="379"/>
      <c r="G61" s="379"/>
      <c r="H61" s="379"/>
      <c r="K61" s="99"/>
      <c r="L61" s="99"/>
      <c r="M61" s="99"/>
      <c r="O61" s="99"/>
      <c r="P61" s="99"/>
    </row>
    <row r="62" spans="1:16" s="282" customFormat="1">
      <c r="A62" s="279"/>
      <c r="E62" s="379"/>
      <c r="F62" s="379"/>
      <c r="G62" s="379"/>
      <c r="H62" s="379"/>
      <c r="K62" s="99"/>
      <c r="L62" s="99"/>
      <c r="M62" s="99"/>
      <c r="O62" s="99"/>
      <c r="P62" s="99"/>
    </row>
    <row r="63" spans="1:16" s="282" customFormat="1">
      <c r="A63" s="279"/>
      <c r="E63" s="379"/>
      <c r="F63" s="379"/>
      <c r="G63" s="379"/>
      <c r="H63" s="379"/>
      <c r="K63" s="99"/>
      <c r="L63" s="99"/>
      <c r="M63" s="99"/>
      <c r="O63" s="99"/>
      <c r="P63" s="99"/>
    </row>
    <row r="64" spans="1:16" s="282" customFormat="1">
      <c r="A64" s="279"/>
      <c r="E64" s="379"/>
      <c r="F64" s="379"/>
      <c r="G64" s="379"/>
      <c r="H64" s="379"/>
      <c r="K64" s="99"/>
      <c r="L64" s="99"/>
      <c r="M64" s="99"/>
      <c r="O64" s="99"/>
      <c r="P64" s="99"/>
    </row>
    <row r="65" spans="1:16" s="282" customFormat="1">
      <c r="A65" s="279"/>
      <c r="E65" s="379"/>
      <c r="F65" s="379"/>
      <c r="G65" s="379"/>
      <c r="H65" s="379"/>
      <c r="K65" s="99"/>
      <c r="L65" s="99"/>
      <c r="M65" s="99"/>
      <c r="O65" s="99"/>
      <c r="P65" s="99"/>
    </row>
    <row r="66" spans="1:16" s="282" customFormat="1">
      <c r="A66" s="279"/>
      <c r="E66" s="379"/>
      <c r="F66" s="379"/>
      <c r="G66" s="379"/>
      <c r="H66" s="379"/>
      <c r="K66" s="99"/>
      <c r="L66" s="99"/>
      <c r="M66" s="99"/>
      <c r="O66" s="99"/>
      <c r="P66" s="99"/>
    </row>
    <row r="67" spans="1:16" s="282" customFormat="1">
      <c r="A67" s="279"/>
      <c r="E67" s="379"/>
      <c r="F67" s="379"/>
      <c r="G67" s="379"/>
      <c r="H67" s="379"/>
      <c r="K67" s="99"/>
      <c r="L67" s="99"/>
      <c r="M67" s="99"/>
      <c r="O67" s="99"/>
      <c r="P67" s="99"/>
    </row>
    <row r="68" spans="1:16" s="282" customFormat="1">
      <c r="A68" s="279"/>
      <c r="E68" s="379"/>
      <c r="F68" s="379"/>
      <c r="G68" s="379"/>
      <c r="H68" s="379"/>
      <c r="K68" s="99"/>
      <c r="L68" s="99"/>
      <c r="M68" s="99"/>
      <c r="O68" s="99"/>
      <c r="P68" s="99"/>
    </row>
    <row r="69" spans="1:16" s="282" customFormat="1">
      <c r="A69" s="279"/>
      <c r="E69" s="379"/>
      <c r="F69" s="379"/>
      <c r="G69" s="379"/>
      <c r="H69" s="379"/>
      <c r="K69" s="99"/>
      <c r="L69" s="99"/>
      <c r="M69" s="99"/>
      <c r="O69" s="99"/>
      <c r="P69" s="99"/>
    </row>
    <row r="70" spans="1:16" s="282" customFormat="1">
      <c r="A70" s="279"/>
      <c r="E70" s="379"/>
      <c r="F70" s="379"/>
      <c r="G70" s="379"/>
      <c r="H70" s="379"/>
      <c r="K70" s="99"/>
      <c r="L70" s="99"/>
      <c r="M70" s="99"/>
      <c r="O70" s="99"/>
      <c r="P70" s="99"/>
    </row>
    <row r="71" spans="1:16" s="282" customFormat="1">
      <c r="A71" s="279"/>
      <c r="E71" s="379"/>
      <c r="F71" s="379"/>
      <c r="G71" s="379"/>
      <c r="H71" s="379"/>
      <c r="K71" s="99"/>
      <c r="L71" s="99"/>
      <c r="M71" s="99"/>
      <c r="O71" s="99"/>
      <c r="P71" s="99"/>
    </row>
    <row r="72" spans="1:16" s="282" customFormat="1">
      <c r="A72" s="279"/>
      <c r="E72" s="379"/>
      <c r="F72" s="379"/>
      <c r="G72" s="379"/>
      <c r="H72" s="379"/>
      <c r="K72" s="99"/>
      <c r="L72" s="99"/>
      <c r="M72" s="99"/>
      <c r="O72" s="99"/>
      <c r="P72" s="99"/>
    </row>
    <row r="73" spans="1:16" s="282" customFormat="1">
      <c r="A73" s="279"/>
      <c r="E73" s="379"/>
      <c r="F73" s="379"/>
      <c r="G73" s="379"/>
      <c r="H73" s="379"/>
      <c r="K73" s="99"/>
      <c r="L73" s="99"/>
      <c r="M73" s="99"/>
      <c r="O73" s="99"/>
      <c r="P73" s="99"/>
    </row>
    <row r="74" spans="1:16" s="282" customFormat="1">
      <c r="A74" s="279"/>
      <c r="E74" s="379"/>
      <c r="F74" s="379"/>
      <c r="G74" s="379"/>
      <c r="H74" s="379"/>
      <c r="K74" s="99"/>
      <c r="L74" s="99"/>
      <c r="M74" s="99"/>
      <c r="O74" s="99"/>
      <c r="P74" s="99"/>
    </row>
    <row r="75" spans="1:16" s="282" customFormat="1">
      <c r="A75" s="279"/>
      <c r="E75" s="379"/>
      <c r="F75" s="379"/>
      <c r="G75" s="379"/>
      <c r="H75" s="379"/>
      <c r="K75" s="99"/>
      <c r="L75" s="99"/>
      <c r="M75" s="99"/>
      <c r="O75" s="99"/>
      <c r="P75" s="99"/>
    </row>
    <row r="76" spans="1:16" s="282" customFormat="1">
      <c r="A76" s="279"/>
      <c r="E76" s="379"/>
      <c r="F76" s="379"/>
      <c r="G76" s="379"/>
      <c r="H76" s="379"/>
      <c r="K76" s="99"/>
      <c r="L76" s="99"/>
      <c r="M76" s="99"/>
      <c r="O76" s="99"/>
      <c r="P76" s="99"/>
    </row>
    <row r="77" spans="1:16" s="282" customFormat="1">
      <c r="A77" s="279"/>
      <c r="E77" s="379"/>
      <c r="F77" s="379"/>
      <c r="G77" s="379"/>
      <c r="H77" s="379"/>
      <c r="K77" s="99"/>
      <c r="L77" s="99"/>
      <c r="M77" s="99"/>
      <c r="O77" s="99"/>
      <c r="P77" s="99"/>
    </row>
    <row r="78" spans="1:16" s="282" customFormat="1">
      <c r="A78" s="279"/>
      <c r="E78" s="379"/>
      <c r="F78" s="379"/>
      <c r="G78" s="379"/>
      <c r="H78" s="379"/>
      <c r="K78" s="99"/>
      <c r="L78" s="99"/>
      <c r="M78" s="99"/>
      <c r="O78" s="99"/>
      <c r="P78" s="99"/>
    </row>
    <row r="79" spans="1:16" s="282" customFormat="1">
      <c r="A79" s="279"/>
      <c r="E79" s="379"/>
      <c r="F79" s="379"/>
      <c r="G79" s="379"/>
      <c r="H79" s="379"/>
      <c r="K79" s="99"/>
      <c r="L79" s="99"/>
      <c r="M79" s="99"/>
      <c r="O79" s="99"/>
      <c r="P79" s="99"/>
    </row>
    <row r="80" spans="1:16" s="282" customFormat="1">
      <c r="A80" s="279"/>
      <c r="E80" s="379"/>
      <c r="F80" s="379"/>
      <c r="G80" s="379"/>
      <c r="H80" s="379"/>
      <c r="K80" s="99"/>
      <c r="L80" s="99"/>
      <c r="M80" s="99"/>
      <c r="O80" s="99"/>
      <c r="P80" s="99"/>
    </row>
    <row r="81" spans="1:16" s="282" customFormat="1">
      <c r="A81" s="279"/>
      <c r="E81" s="379"/>
      <c r="F81" s="379"/>
      <c r="G81" s="379"/>
      <c r="H81" s="379"/>
      <c r="K81" s="99"/>
      <c r="L81" s="99"/>
      <c r="M81" s="99"/>
      <c r="O81" s="99"/>
      <c r="P81" s="99"/>
    </row>
    <row r="82" spans="1:16" s="282" customFormat="1">
      <c r="A82" s="279"/>
      <c r="E82" s="379"/>
      <c r="F82" s="379"/>
      <c r="G82" s="379"/>
      <c r="H82" s="379"/>
      <c r="K82" s="99"/>
      <c r="L82" s="99"/>
      <c r="M82" s="99"/>
      <c r="O82" s="99"/>
      <c r="P82" s="99"/>
    </row>
    <row r="83" spans="1:16" s="282" customFormat="1">
      <c r="A83" s="279"/>
      <c r="E83" s="379"/>
      <c r="F83" s="379"/>
      <c r="G83" s="379"/>
      <c r="H83" s="379"/>
      <c r="K83" s="99"/>
      <c r="L83" s="99"/>
      <c r="M83" s="99"/>
      <c r="O83" s="99"/>
      <c r="P83" s="99"/>
    </row>
    <row r="84" spans="1:16" s="282" customFormat="1">
      <c r="A84" s="279"/>
      <c r="E84" s="379"/>
      <c r="F84" s="379"/>
      <c r="G84" s="379"/>
      <c r="H84" s="379"/>
      <c r="K84" s="99"/>
      <c r="L84" s="99"/>
      <c r="M84" s="99"/>
      <c r="O84" s="99"/>
      <c r="P84" s="99"/>
    </row>
    <row r="85" spans="1:16" s="282" customFormat="1">
      <c r="A85" s="279"/>
      <c r="E85" s="379"/>
      <c r="F85" s="379"/>
      <c r="G85" s="379"/>
      <c r="H85" s="379"/>
      <c r="K85" s="99"/>
      <c r="L85" s="99"/>
      <c r="M85" s="99"/>
      <c r="O85" s="99"/>
      <c r="P85" s="99"/>
    </row>
    <row r="86" spans="1:16" s="282" customFormat="1">
      <c r="A86" s="279"/>
      <c r="E86" s="379"/>
      <c r="F86" s="379"/>
      <c r="G86" s="379"/>
      <c r="H86" s="379"/>
      <c r="K86" s="99"/>
      <c r="L86" s="99"/>
      <c r="M86" s="99"/>
      <c r="O86" s="99"/>
      <c r="P86" s="99"/>
    </row>
    <row r="87" spans="1:16" s="282" customFormat="1">
      <c r="A87" s="279"/>
      <c r="E87" s="379"/>
      <c r="F87" s="379"/>
      <c r="G87" s="379"/>
      <c r="H87" s="379"/>
      <c r="K87" s="99"/>
      <c r="L87" s="99"/>
      <c r="M87" s="99"/>
      <c r="O87" s="99"/>
      <c r="P87" s="99"/>
    </row>
    <row r="88" spans="1:16" s="282" customFormat="1">
      <c r="A88" s="279"/>
      <c r="E88" s="379"/>
      <c r="F88" s="379"/>
      <c r="G88" s="379"/>
      <c r="H88" s="379"/>
      <c r="K88" s="99"/>
      <c r="L88" s="99"/>
      <c r="M88" s="99"/>
      <c r="O88" s="99"/>
      <c r="P88" s="99"/>
    </row>
    <row r="89" spans="1:16" s="282" customFormat="1">
      <c r="A89" s="279"/>
      <c r="E89" s="379"/>
      <c r="F89" s="379"/>
      <c r="G89" s="379"/>
      <c r="H89" s="379"/>
      <c r="K89" s="99"/>
      <c r="L89" s="99"/>
      <c r="M89" s="99"/>
      <c r="O89" s="99"/>
      <c r="P89" s="99"/>
    </row>
    <row r="90" spans="1:16" s="282" customFormat="1">
      <c r="A90" s="279"/>
      <c r="E90" s="379"/>
      <c r="F90" s="379"/>
      <c r="G90" s="379"/>
      <c r="H90" s="379"/>
      <c r="K90" s="99"/>
      <c r="L90" s="99"/>
      <c r="M90" s="99"/>
      <c r="O90" s="99"/>
      <c r="P90" s="99"/>
    </row>
    <row r="91" spans="1:16" s="282" customFormat="1">
      <c r="A91" s="279"/>
      <c r="E91" s="379"/>
      <c r="F91" s="379"/>
      <c r="G91" s="379"/>
      <c r="H91" s="379"/>
      <c r="K91" s="99"/>
      <c r="L91" s="99"/>
      <c r="M91" s="99"/>
      <c r="O91" s="99"/>
      <c r="P91" s="99"/>
    </row>
    <row r="92" spans="1:16" s="282" customFormat="1">
      <c r="A92" s="279"/>
      <c r="E92" s="379"/>
      <c r="F92" s="379"/>
      <c r="G92" s="379"/>
      <c r="H92" s="379"/>
      <c r="K92" s="99"/>
      <c r="L92" s="99"/>
      <c r="M92" s="99"/>
      <c r="O92" s="99"/>
      <c r="P92" s="99"/>
    </row>
    <row r="93" spans="1:16" s="282" customFormat="1">
      <c r="A93" s="279"/>
      <c r="E93" s="379"/>
      <c r="F93" s="379"/>
      <c r="G93" s="379"/>
      <c r="H93" s="379"/>
      <c r="K93" s="99"/>
      <c r="L93" s="99"/>
      <c r="M93" s="99"/>
      <c r="O93" s="99"/>
      <c r="P93" s="99"/>
    </row>
    <row r="94" spans="1:16" s="282" customFormat="1">
      <c r="A94" s="279"/>
      <c r="E94" s="379"/>
      <c r="F94" s="379"/>
      <c r="G94" s="379"/>
      <c r="H94" s="379"/>
      <c r="K94" s="99"/>
      <c r="L94" s="99"/>
      <c r="M94" s="99"/>
      <c r="O94" s="99"/>
      <c r="P94" s="99"/>
    </row>
    <row r="95" spans="1:16" s="282" customFormat="1">
      <c r="A95" s="279"/>
      <c r="E95" s="379"/>
      <c r="F95" s="379"/>
      <c r="G95" s="379"/>
      <c r="H95" s="379"/>
      <c r="K95" s="99"/>
      <c r="L95" s="99"/>
      <c r="M95" s="99"/>
      <c r="O95" s="99"/>
      <c r="P95" s="99"/>
    </row>
    <row r="96" spans="1:16" s="282" customFormat="1">
      <c r="A96" s="279"/>
      <c r="E96" s="379"/>
      <c r="F96" s="379"/>
      <c r="G96" s="379"/>
      <c r="H96" s="379"/>
      <c r="K96" s="99"/>
      <c r="L96" s="99"/>
      <c r="M96" s="99"/>
      <c r="O96" s="99"/>
      <c r="P96" s="99"/>
    </row>
    <row r="97" spans="1:16" s="282" customFormat="1">
      <c r="A97" s="279"/>
      <c r="E97" s="379"/>
      <c r="F97" s="379"/>
      <c r="G97" s="379"/>
      <c r="H97" s="379"/>
      <c r="K97" s="99"/>
      <c r="L97" s="99"/>
      <c r="M97" s="99"/>
      <c r="O97" s="99"/>
      <c r="P97" s="99"/>
    </row>
    <row r="98" spans="1:16" s="282" customFormat="1">
      <c r="A98" s="279"/>
      <c r="E98" s="379"/>
      <c r="F98" s="379"/>
      <c r="G98" s="379"/>
      <c r="H98" s="379"/>
      <c r="K98" s="99"/>
      <c r="L98" s="99"/>
      <c r="M98" s="99"/>
      <c r="O98" s="99"/>
      <c r="P98" s="99"/>
    </row>
    <row r="99" spans="1:16" s="282" customFormat="1">
      <c r="A99" s="279"/>
      <c r="E99" s="379"/>
      <c r="F99" s="379"/>
      <c r="G99" s="379"/>
      <c r="H99" s="379"/>
      <c r="K99" s="99"/>
      <c r="L99" s="99"/>
      <c r="M99" s="99"/>
      <c r="O99" s="99"/>
      <c r="P99" s="99"/>
    </row>
    <row r="100" spans="1:16" s="282" customFormat="1">
      <c r="A100" s="279"/>
      <c r="E100" s="379"/>
      <c r="F100" s="379"/>
      <c r="G100" s="379"/>
      <c r="H100" s="379"/>
      <c r="K100" s="99"/>
      <c r="L100" s="99"/>
      <c r="M100" s="99"/>
      <c r="O100" s="99"/>
      <c r="P100" s="99"/>
    </row>
    <row r="101" spans="1:16" s="282" customFormat="1">
      <c r="A101" s="279"/>
      <c r="E101" s="379"/>
      <c r="F101" s="379"/>
      <c r="G101" s="379"/>
      <c r="H101" s="379"/>
      <c r="K101" s="99"/>
      <c r="L101" s="99"/>
      <c r="M101" s="99"/>
      <c r="O101" s="99"/>
      <c r="P101" s="99"/>
    </row>
    <row r="102" spans="1:16" s="282" customFormat="1">
      <c r="A102" s="279"/>
      <c r="E102" s="379"/>
      <c r="F102" s="379"/>
      <c r="G102" s="379"/>
      <c r="H102" s="379"/>
      <c r="K102" s="99"/>
      <c r="L102" s="99"/>
      <c r="M102" s="99"/>
      <c r="O102" s="99"/>
      <c r="P102" s="99"/>
    </row>
    <row r="103" spans="1:16" s="282" customFormat="1">
      <c r="A103" s="279"/>
      <c r="E103" s="379"/>
      <c r="F103" s="379"/>
      <c r="G103" s="379"/>
      <c r="H103" s="379"/>
      <c r="K103" s="99"/>
      <c r="L103" s="99"/>
      <c r="M103" s="99"/>
      <c r="O103" s="99"/>
      <c r="P103" s="99"/>
    </row>
    <row r="104" spans="1:16" s="282" customFormat="1">
      <c r="A104" s="279"/>
      <c r="E104" s="379"/>
      <c r="F104" s="379"/>
      <c r="G104" s="379"/>
      <c r="H104" s="379"/>
      <c r="K104" s="99"/>
      <c r="L104" s="99"/>
      <c r="M104" s="99"/>
      <c r="O104" s="99"/>
      <c r="P104" s="99"/>
    </row>
    <row r="105" spans="1:16" s="282" customFormat="1">
      <c r="A105" s="279"/>
      <c r="E105" s="379"/>
      <c r="F105" s="379"/>
      <c r="G105" s="379"/>
      <c r="H105" s="379"/>
      <c r="K105" s="99"/>
      <c r="L105" s="99"/>
      <c r="M105" s="99"/>
      <c r="O105" s="99"/>
      <c r="P105" s="99"/>
    </row>
  </sheetData>
  <sheetProtection algorithmName="SHA-512" hashValue="+3RzYbRmBEtLj+C+43PZlKP7C0SE/4DdM0jEJpFh/RBKA2sns9WOtk+eZyjIbNEgjIXKIX8E4l0bQSeOveYGUw==" saltValue="WGhYMcn+CDmbxaapzuajUw==" spinCount="100000" sheet="1" objects="1" scenarios="1"/>
  <mergeCells count="4">
    <mergeCell ref="A7:P7"/>
    <mergeCell ref="A6:P6"/>
    <mergeCell ref="A5:P5"/>
    <mergeCell ref="A4:P4"/>
  </mergeCells>
  <dataValidations count="4">
    <dataValidation type="list" allowBlank="1" showInputMessage="1" showErrorMessage="1" sqref="F10" xr:uid="{57A283D5-BF90-42DD-BD34-5E7D6969771D}">
      <formula1>$C$44:$C$46</formula1>
    </dataValidation>
    <dataValidation type="list" allowBlank="1" showInputMessage="1" showErrorMessage="1" sqref="G10" xr:uid="{F59FFF57-045C-4611-A377-89F65BE2DDDB}">
      <formula1>$C$35:$C$37</formula1>
    </dataValidation>
    <dataValidation type="list" allowBlank="1" showInputMessage="1" showErrorMessage="1" sqref="H10" xr:uid="{5F746696-25C8-46B8-BC7B-C0D7D1787BD2}">
      <formula1>$C$39:$C$42</formula1>
    </dataValidation>
    <dataValidation type="list" allowBlank="1" showInputMessage="1" showErrorMessage="1" sqref="L10:M10" xr:uid="{847C04B7-8790-458C-A8BF-70AE57880199}">
      <formula1>$C$48:$C$50</formula1>
    </dataValidation>
  </dataValidations>
  <pageMargins left="0.7" right="0.7" top="0.75" bottom="0.75" header="0.3" footer="0.3"/>
  <pageSetup paperSize="9" scale="16" orientation="portrait" r:id="rId1"/>
  <rowBreaks count="1" manualBreakCount="1">
    <brk id="33"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FB59FC44D313499F2782CAF08B5DF4" ma:contentTypeVersion="13" ma:contentTypeDescription="Crear nuevo documento." ma:contentTypeScope="" ma:versionID="570d75bbb16f5b4327a5d385b965067a">
  <xsd:schema xmlns:xsd="http://www.w3.org/2001/XMLSchema" xmlns:xs="http://www.w3.org/2001/XMLSchema" xmlns:p="http://schemas.microsoft.com/office/2006/metadata/properties" xmlns:ns2="96e873a4-122f-43ec-943b-fa1cdb45e6da" xmlns:ns3="40e36ec7-59a2-4b08-b036-f52709bde58b" targetNamespace="http://schemas.microsoft.com/office/2006/metadata/properties" ma:root="true" ma:fieldsID="d214a18e8708c416c845974015c65e75" ns2:_="" ns3:_="">
    <xsd:import namespace="96e873a4-122f-43ec-943b-fa1cdb45e6da"/>
    <xsd:import namespace="40e36ec7-59a2-4b08-b036-f52709bde58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e873a4-122f-43ec-943b-fa1cdb45e6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37301049-b90b-4ad5-8634-b2f39309c4b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e36ec7-59a2-4b08-b036-f52709bde58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18189a7-65c2-4593-b7f4-e95340724b28}" ma:internalName="TaxCatchAll" ma:showField="CatchAllData" ma:web="40e36ec7-59a2-4b08-b036-f52709bde58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e873a4-122f-43ec-943b-fa1cdb45e6da">
      <Terms xmlns="http://schemas.microsoft.com/office/infopath/2007/PartnerControls"/>
    </lcf76f155ced4ddcb4097134ff3c332f>
    <TaxCatchAll xmlns="40e36ec7-59a2-4b08-b036-f52709bde58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6E4007-A69F-433D-A569-509EA0439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e873a4-122f-43ec-943b-fa1cdb45e6da"/>
    <ds:schemaRef ds:uri="40e36ec7-59a2-4b08-b036-f52709bde5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C34E8C-756F-4074-8715-81697614F121}">
  <ds:schemaRef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96e873a4-122f-43ec-943b-fa1cdb45e6da"/>
    <ds:schemaRef ds:uri="http://www.w3.org/XML/1998/namespace"/>
    <ds:schemaRef ds:uri="http://purl.org/dc/dcmitype/"/>
    <ds:schemaRef ds:uri="http://schemas.microsoft.com/office/2006/documentManagement/types"/>
    <ds:schemaRef ds:uri="40e36ec7-59a2-4b08-b036-f52709bde58b"/>
  </ds:schemaRefs>
</ds:datastoreItem>
</file>

<file path=customXml/itemProps3.xml><?xml version="1.0" encoding="utf-8"?>
<ds:datastoreItem xmlns:ds="http://schemas.openxmlformats.org/officeDocument/2006/customXml" ds:itemID="{F0564107-87A0-40CB-8A84-D9225B4FE081}">
  <ds:schemaRefs>
    <ds:schemaRef ds:uri="http://schemas.microsoft.com/sharepoint/v3/contenttype/forms"/>
  </ds:schemaRefs>
</ds:datastoreItem>
</file>

<file path=docMetadata/LabelInfo.xml><?xml version="1.0" encoding="utf-8"?>
<clbl:labelList xmlns:clbl="http://schemas.microsoft.com/office/2020/mipLabelMetadata">
  <clbl:label id="{86d7f15d-ee0a-4f85-8d7f-2bc9b89bff51}" enabled="0" method="" siteId="{86d7f15d-ee0a-4f85-8d7f-2bc9b89bff5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11</vt:i4>
      </vt:variant>
    </vt:vector>
  </HeadingPairs>
  <TitlesOfParts>
    <vt:vector size="19" baseType="lpstr">
      <vt:lpstr>Índice</vt:lpstr>
      <vt:lpstr>Anexo 1</vt:lpstr>
      <vt:lpstr>Anexo 2</vt:lpstr>
      <vt:lpstr>Anexo 3</vt:lpstr>
      <vt:lpstr>Anexo 4</vt:lpstr>
      <vt:lpstr>Anexo 5</vt:lpstr>
      <vt:lpstr>Anexo 6</vt:lpstr>
      <vt:lpstr>Anexo 7</vt:lpstr>
      <vt:lpstr>'Anexo 1'!Área_de_impresión</vt:lpstr>
      <vt:lpstr>'Anexo 2'!Área_de_impresión</vt:lpstr>
      <vt:lpstr>'Anexo 3'!Área_de_impresión</vt:lpstr>
      <vt:lpstr>'Anexo 4'!Área_de_impresión</vt:lpstr>
      <vt:lpstr>'Anexo 5'!Área_de_impresión</vt:lpstr>
      <vt:lpstr>'Anexo 6'!Área_de_impresión</vt:lpstr>
      <vt:lpstr>'Anexo 7'!Área_de_impresión</vt:lpstr>
      <vt:lpstr>'Anexo 1'!Títulos_a_imprimir</vt:lpstr>
      <vt:lpstr>'Anexo 2'!Títulos_a_imprimir</vt:lpstr>
      <vt:lpstr>'Anexo 3'!Títulos_a_imprimir</vt:lpstr>
      <vt:lpstr>'Anexo 4'!Títulos_a_imprimir</vt:lpstr>
    </vt:vector>
  </TitlesOfParts>
  <Manager/>
  <Company>Ministerio de Hacienda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gamboanf@hacienda.go.cr</dc:creator>
  <cp:keywords/>
  <dc:description/>
  <cp:lastModifiedBy>Fabio Gamboa Naranjo</cp:lastModifiedBy>
  <cp:revision/>
  <dcterms:created xsi:type="dcterms:W3CDTF">2004-05-21T17:50:07Z</dcterms:created>
  <dcterms:modified xsi:type="dcterms:W3CDTF">2026-02-20T20:07:02Z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0x01010091FB59FC44D313499F2782CAF08B5DF4</vt:lpwstr>
  </property>
  <property fmtid="{D5CDD505-2E9C-101B-9397-08002B2CF9AE}" pid="3" name="MediaServiceImageTags">
    <vt:lpwstr/>
  </property>
</Properties>
</file>