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INGRESOS Y GASTOS RECONOCIDO/2025/09 Setiembre 2025/"/>
    </mc:Choice>
  </mc:AlternateContent>
  <xr:revisionPtr revIDLastSave="403" documentId="8_{772334CA-2AB8-4F38-A55E-5CF26DAF3350}" xr6:coauthVersionLast="47" xr6:coauthVersionMax="47" xr10:uidLastSave="{4F8B70FF-A5DF-451D-A059-C9304274FBA8}"/>
  <bookViews>
    <workbookView xWindow="-120" yWindow="-120" windowWidth="29040" windowHeight="15720" firstSheet="1" activeTab="1" xr2:uid="{5C402DAF-8EC3-45B3-B56C-EABB428E3BCE}"/>
  </bookViews>
  <sheets>
    <sheet name="SIMPLE" sheetId="1" r:id="rId1"/>
    <sheet name="ACUMULADO" sheetId="10" r:id="rId2"/>
    <sheet name="Ingresos" sheetId="11" r:id="rId3"/>
  </sheets>
  <definedNames>
    <definedName name="\a">#REF!</definedName>
    <definedName name="ANITA">#REF!</definedName>
    <definedName name="_xlnm.Print_Area" localSheetId="1">ACUMULADO!$A$1:$AG$88</definedName>
    <definedName name="_xlnm.Print_Area" localSheetId="0">SIMPLE!$A$1:$AG$89</definedName>
    <definedName name="BERNA">#REF!</definedName>
    <definedName name="INGRE">#REF!</definedName>
    <definedName name="J">#REF!</definedName>
    <definedName name="NOTAS">#REF!</definedName>
    <definedName name="PASA">#REF!</definedName>
    <definedName name="REES">#REF!</definedName>
    <definedName name="RESU">#REF!</definedName>
    <definedName name="tabl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2" i="10" l="1"/>
  <c r="V73" i="10"/>
  <c r="V75" i="10"/>
  <c r="V74" i="10"/>
  <c r="AO15" i="10"/>
  <c r="AO12" i="10" l="1"/>
  <c r="V77" i="1" l="1"/>
  <c r="M63" i="11" l="1"/>
  <c r="N63" i="11"/>
  <c r="F63" i="11"/>
  <c r="G63" i="11"/>
  <c r="M62" i="11"/>
  <c r="N62" i="11"/>
  <c r="G62" i="11"/>
  <c r="F62" i="11"/>
  <c r="M61" i="11"/>
  <c r="N61" i="11"/>
  <c r="F61" i="11"/>
  <c r="G61" i="11"/>
  <c r="M59" i="11"/>
  <c r="N59" i="11"/>
  <c r="G59" i="11"/>
  <c r="F59" i="11"/>
  <c r="M58" i="11"/>
  <c r="N58" i="11"/>
  <c r="F58" i="11"/>
  <c r="G58" i="11"/>
  <c r="M57" i="11"/>
  <c r="N57" i="11"/>
  <c r="G57" i="11"/>
  <c r="F57" i="11"/>
  <c r="M56" i="11"/>
  <c r="N56" i="11"/>
  <c r="F56" i="11"/>
  <c r="G56" i="11"/>
  <c r="M55" i="11"/>
  <c r="N55" i="11"/>
  <c r="G55" i="11"/>
  <c r="F55" i="11"/>
  <c r="M54" i="11"/>
  <c r="N54" i="11"/>
  <c r="F54" i="11"/>
  <c r="G54" i="11"/>
  <c r="M53" i="11"/>
  <c r="N53" i="11"/>
  <c r="G53" i="11"/>
  <c r="F53" i="11"/>
  <c r="M52" i="11"/>
  <c r="N52" i="11"/>
  <c r="F52" i="11"/>
  <c r="G52" i="11"/>
  <c r="M51" i="11"/>
  <c r="N51" i="11"/>
  <c r="G51" i="11"/>
  <c r="F51" i="11"/>
  <c r="M50" i="11"/>
  <c r="N50" i="11"/>
  <c r="F50" i="11"/>
  <c r="G50" i="11"/>
  <c r="M49" i="11"/>
  <c r="N49" i="11"/>
  <c r="G49" i="11"/>
  <c r="F49" i="11"/>
  <c r="M48" i="11"/>
  <c r="N48" i="11"/>
  <c r="F48" i="11"/>
  <c r="G48" i="11"/>
  <c r="M47" i="11"/>
  <c r="N47" i="11"/>
  <c r="G47" i="11"/>
  <c r="F47" i="11"/>
  <c r="M46" i="11"/>
  <c r="N46" i="11"/>
  <c r="F46" i="11"/>
  <c r="E43" i="11"/>
  <c r="G43" i="11" s="1"/>
  <c r="M45" i="11"/>
  <c r="N45" i="11"/>
  <c r="G45" i="11"/>
  <c r="F45" i="11"/>
  <c r="M44" i="11"/>
  <c r="N44" i="11"/>
  <c r="F44" i="11"/>
  <c r="G44" i="11"/>
  <c r="M43" i="11"/>
  <c r="F43" i="11"/>
  <c r="M41" i="11"/>
  <c r="N41" i="11"/>
  <c r="F41" i="11"/>
  <c r="G41" i="11"/>
  <c r="M40" i="11"/>
  <c r="N40" i="11"/>
  <c r="G40" i="11"/>
  <c r="F40" i="11"/>
  <c r="M39" i="11"/>
  <c r="F39" i="11"/>
  <c r="E39" i="11"/>
  <c r="G39" i="11" s="1"/>
  <c r="M37" i="11"/>
  <c r="N37" i="11"/>
  <c r="G37" i="11"/>
  <c r="F37" i="11"/>
  <c r="M36" i="11"/>
  <c r="N36" i="11"/>
  <c r="F36" i="11"/>
  <c r="E35" i="11"/>
  <c r="G35" i="11" s="1"/>
  <c r="M35" i="11"/>
  <c r="L35" i="11"/>
  <c r="N35" i="11" s="1"/>
  <c r="F35" i="11"/>
  <c r="M33" i="11"/>
  <c r="N33" i="11"/>
  <c r="F33" i="11"/>
  <c r="G33" i="11"/>
  <c r="M32" i="11"/>
  <c r="N32" i="11"/>
  <c r="G32" i="11"/>
  <c r="F32" i="11"/>
  <c r="M31" i="11"/>
  <c r="N31" i="11"/>
  <c r="F31" i="11"/>
  <c r="E30" i="11"/>
  <c r="G30" i="11" s="1"/>
  <c r="M30" i="11"/>
  <c r="F30" i="11"/>
  <c r="M28" i="11"/>
  <c r="N28" i="11"/>
  <c r="F28" i="11"/>
  <c r="G28" i="11"/>
  <c r="M27" i="11"/>
  <c r="L26" i="11"/>
  <c r="N26" i="11" s="1"/>
  <c r="G27" i="11"/>
  <c r="F27" i="11"/>
  <c r="M26" i="11"/>
  <c r="F26" i="11"/>
  <c r="E26" i="11"/>
  <c r="G26" i="11" s="1"/>
  <c r="M24" i="11"/>
  <c r="N24" i="11"/>
  <c r="G24" i="11"/>
  <c r="F24" i="11"/>
  <c r="M23" i="11"/>
  <c r="N23" i="11"/>
  <c r="F23" i="11"/>
  <c r="G23" i="11"/>
  <c r="M22" i="11"/>
  <c r="N22" i="11"/>
  <c r="G22" i="11"/>
  <c r="F22" i="11"/>
  <c r="M21" i="11"/>
  <c r="F21" i="11"/>
  <c r="E21" i="11"/>
  <c r="G21" i="11" s="1"/>
  <c r="L14" i="11"/>
  <c r="N18" i="11"/>
  <c r="M18" i="11"/>
  <c r="F18" i="11"/>
  <c r="G18" i="11"/>
  <c r="N17" i="11"/>
  <c r="M17" i="11"/>
  <c r="G17" i="11"/>
  <c r="F17" i="11"/>
  <c r="N16" i="11"/>
  <c r="M16" i="11"/>
  <c r="F16" i="11"/>
  <c r="G16" i="11"/>
  <c r="N15" i="11"/>
  <c r="M15" i="11"/>
  <c r="G15" i="11"/>
  <c r="F15" i="11"/>
  <c r="E14" i="11"/>
  <c r="M14" i="11"/>
  <c r="F14" i="11"/>
  <c r="M12" i="11"/>
  <c r="F12" i="11"/>
  <c r="M10" i="11"/>
  <c r="F10" i="11"/>
  <c r="M9" i="11"/>
  <c r="F9" i="11"/>
  <c r="N14" i="11" l="1"/>
  <c r="G14" i="11"/>
  <c r="E12" i="11"/>
  <c r="L43" i="11"/>
  <c r="N43" i="11" s="1"/>
  <c r="N27" i="11"/>
  <c r="G31" i="11"/>
  <c r="G36" i="11"/>
  <c r="G46" i="11"/>
  <c r="L21" i="11"/>
  <c r="N21" i="11" s="1"/>
  <c r="L39" i="11"/>
  <c r="N39" i="11" s="1"/>
  <c r="L30" i="11"/>
  <c r="N30" i="11" s="1"/>
  <c r="E10" i="11" l="1"/>
  <c r="G12" i="11"/>
  <c r="L12" i="11"/>
  <c r="L10" i="11" l="1"/>
  <c r="N12" i="11"/>
  <c r="G10" i="11"/>
  <c r="E9" i="11"/>
  <c r="G9" i="11" s="1"/>
  <c r="N10" i="11" l="1"/>
  <c r="L9" i="11"/>
  <c r="N9" i="11" s="1"/>
  <c r="V68" i="1" l="1"/>
  <c r="V68" i="10"/>
  <c r="AO70" i="10"/>
  <c r="AO69" i="10"/>
  <c r="AO66" i="10"/>
  <c r="AO65" i="10"/>
  <c r="AO64" i="10"/>
  <c r="AO63" i="10"/>
  <c r="AO61" i="10"/>
  <c r="AO57" i="10"/>
  <c r="AO56" i="10"/>
  <c r="AO55" i="10"/>
  <c r="AO54" i="10"/>
  <c r="AO51" i="10"/>
  <c r="AO50" i="10"/>
  <c r="AO48" i="10"/>
  <c r="AO47" i="10"/>
  <c r="AO46" i="10"/>
  <c r="AO37" i="10"/>
  <c r="AO35" i="10"/>
  <c r="AO34" i="10"/>
  <c r="AO33" i="10"/>
  <c r="AO32" i="10"/>
  <c r="AO31" i="10"/>
  <c r="AO30" i="10"/>
  <c r="AO29" i="10"/>
  <c r="AO28" i="10"/>
  <c r="AO26" i="10"/>
  <c r="AO25" i="10"/>
  <c r="AO23" i="10"/>
  <c r="AO22" i="10"/>
  <c r="AO21" i="10"/>
  <c r="AO19" i="10"/>
  <c r="AO18" i="10"/>
  <c r="AO16" i="10"/>
  <c r="V77" i="10"/>
  <c r="V62" i="10"/>
  <c r="V59" i="10" s="1"/>
  <c r="AO59" i="10" s="1"/>
  <c r="V53" i="10"/>
  <c r="V49" i="10"/>
  <c r="V45" i="10"/>
  <c r="AO45" i="10" s="1"/>
  <c r="V27" i="10"/>
  <c r="AO27" i="10" s="1"/>
  <c r="V24" i="10"/>
  <c r="AO24" i="10" s="1"/>
  <c r="V20" i="10"/>
  <c r="W20" i="10"/>
  <c r="V17" i="10"/>
  <c r="AO17" i="10" s="1"/>
  <c r="AO70" i="1"/>
  <c r="AO69" i="1"/>
  <c r="AO66" i="1"/>
  <c r="AO65" i="1"/>
  <c r="AO64" i="1"/>
  <c r="AO63" i="1"/>
  <c r="AO61" i="1"/>
  <c r="AO57" i="1"/>
  <c r="AO56" i="1"/>
  <c r="AO55" i="1"/>
  <c r="AO54" i="1"/>
  <c r="AO51" i="1"/>
  <c r="AO50" i="1"/>
  <c r="AO48" i="1"/>
  <c r="AO47" i="1"/>
  <c r="AO46" i="1"/>
  <c r="AO37" i="1"/>
  <c r="AO35" i="1"/>
  <c r="AO34" i="1"/>
  <c r="AO33" i="1"/>
  <c r="AO32" i="1"/>
  <c r="AO31" i="1"/>
  <c r="AO30" i="1"/>
  <c r="AO29" i="1"/>
  <c r="AO28" i="1"/>
  <c r="AO26" i="1"/>
  <c r="AO25" i="1"/>
  <c r="AO23" i="1"/>
  <c r="AO22" i="1"/>
  <c r="AO21" i="1"/>
  <c r="AO19" i="1"/>
  <c r="AO18" i="1"/>
  <c r="AO16" i="1"/>
  <c r="V62" i="1"/>
  <c r="V59" i="1" s="1"/>
  <c r="V53" i="1"/>
  <c r="V49" i="1"/>
  <c r="AO49" i="1" s="1"/>
  <c r="V45" i="1"/>
  <c r="V27" i="1"/>
  <c r="V24" i="1"/>
  <c r="V20" i="1"/>
  <c r="V17" i="1"/>
  <c r="AO17" i="1" s="1"/>
  <c r="U77" i="10"/>
  <c r="U77" i="1"/>
  <c r="AN70" i="10"/>
  <c r="AN69" i="10"/>
  <c r="AN66" i="10"/>
  <c r="AN65" i="10"/>
  <c r="AN64" i="10"/>
  <c r="AN63" i="10"/>
  <c r="AN61" i="10"/>
  <c r="AN57" i="10"/>
  <c r="AN56" i="10"/>
  <c r="AN55" i="10"/>
  <c r="AN54" i="10"/>
  <c r="AN51" i="10"/>
  <c r="AN50" i="10"/>
  <c r="AN48" i="10"/>
  <c r="AN47" i="10"/>
  <c r="AN46" i="10"/>
  <c r="AN37" i="10"/>
  <c r="AN35" i="10"/>
  <c r="AN34" i="10"/>
  <c r="AN33" i="10"/>
  <c r="AN32" i="10"/>
  <c r="AN31" i="10"/>
  <c r="AN30" i="10"/>
  <c r="AN29" i="10"/>
  <c r="AN28" i="10"/>
  <c r="AN26" i="10"/>
  <c r="AN25" i="10"/>
  <c r="AN23" i="10"/>
  <c r="AN22" i="10"/>
  <c r="AN21" i="10"/>
  <c r="AN19" i="10"/>
  <c r="AN18" i="10"/>
  <c r="AN16" i="10"/>
  <c r="U68" i="1"/>
  <c r="U68" i="10"/>
  <c r="AO68" i="10" s="1"/>
  <c r="AM32" i="1"/>
  <c r="AN32" i="1"/>
  <c r="AN70" i="1"/>
  <c r="AN69" i="1"/>
  <c r="AN66" i="1"/>
  <c r="AN65" i="1"/>
  <c r="AN64" i="1"/>
  <c r="AN63" i="1"/>
  <c r="AN61" i="1"/>
  <c r="AN57" i="1"/>
  <c r="AN56" i="1"/>
  <c r="AN55" i="1"/>
  <c r="AN54" i="1"/>
  <c r="AN51" i="1"/>
  <c r="AN50" i="1"/>
  <c r="AN48" i="1"/>
  <c r="AN47" i="1"/>
  <c r="AN46" i="1"/>
  <c r="AN37" i="1"/>
  <c r="AN35" i="1"/>
  <c r="AN34" i="1"/>
  <c r="AN33" i="1"/>
  <c r="AN31" i="1"/>
  <c r="AN30" i="1"/>
  <c r="AN29" i="1"/>
  <c r="AN28" i="1"/>
  <c r="AN26" i="1"/>
  <c r="AN25" i="1"/>
  <c r="AN23" i="1"/>
  <c r="AN22" i="1"/>
  <c r="AN21" i="1"/>
  <c r="AN19" i="1"/>
  <c r="AN18" i="1"/>
  <c r="AN16" i="1"/>
  <c r="U62" i="1"/>
  <c r="U59" i="1" s="1"/>
  <c r="U53" i="1"/>
  <c r="AN53" i="1"/>
  <c r="U49" i="1"/>
  <c r="U45" i="1"/>
  <c r="AN45" i="1" s="1"/>
  <c r="U27" i="1"/>
  <c r="U24" i="1"/>
  <c r="U20" i="1"/>
  <c r="U17" i="1"/>
  <c r="U62" i="10"/>
  <c r="AN62" i="10" s="1"/>
  <c r="U59" i="10"/>
  <c r="U53" i="10"/>
  <c r="AN53" i="10" s="1"/>
  <c r="U49" i="10"/>
  <c r="U45" i="10"/>
  <c r="AN45" i="10" s="1"/>
  <c r="U27" i="10"/>
  <c r="AN27" i="10" s="1"/>
  <c r="U24" i="10"/>
  <c r="U20" i="10"/>
  <c r="AN20" i="10" s="1"/>
  <c r="U17" i="10"/>
  <c r="T27" i="10"/>
  <c r="T68" i="1"/>
  <c r="AN68" i="1" s="1"/>
  <c r="S68" i="1"/>
  <c r="T62" i="1"/>
  <c r="T77" i="10"/>
  <c r="AM70" i="10"/>
  <c r="AM69" i="10"/>
  <c r="AM66" i="10"/>
  <c r="AM65" i="10"/>
  <c r="AM64" i="10"/>
  <c r="AM63" i="10"/>
  <c r="AM61" i="10"/>
  <c r="AM57" i="10"/>
  <c r="AM56" i="10"/>
  <c r="AM55" i="10"/>
  <c r="AM54" i="10"/>
  <c r="AM51" i="10"/>
  <c r="AM50" i="10"/>
  <c r="AM48" i="10"/>
  <c r="AM47" i="10"/>
  <c r="AM46" i="10"/>
  <c r="AM37" i="10"/>
  <c r="AM35" i="10"/>
  <c r="AM34" i="10"/>
  <c r="AM33" i="10"/>
  <c r="AM32" i="10"/>
  <c r="AM31" i="10"/>
  <c r="AM30" i="10"/>
  <c r="AM29" i="10"/>
  <c r="AM28" i="10"/>
  <c r="AM26" i="10"/>
  <c r="AM25" i="10"/>
  <c r="AM23" i="10"/>
  <c r="AM22" i="10"/>
  <c r="AM21" i="10"/>
  <c r="AM19" i="10"/>
  <c r="AM18" i="10"/>
  <c r="AM16" i="10"/>
  <c r="AM70" i="1"/>
  <c r="AM69" i="1"/>
  <c r="AM66" i="1"/>
  <c r="AM65" i="1"/>
  <c r="AM64" i="1"/>
  <c r="AM63" i="1"/>
  <c r="AM61" i="1"/>
  <c r="AM57" i="1"/>
  <c r="AM56" i="1"/>
  <c r="AM55" i="1"/>
  <c r="AM54" i="1"/>
  <c r="AM51" i="1"/>
  <c r="AM50" i="1"/>
  <c r="AM48" i="1"/>
  <c r="AM47" i="1"/>
  <c r="AM46" i="1"/>
  <c r="AM37" i="1"/>
  <c r="AM35" i="1"/>
  <c r="AM34" i="1"/>
  <c r="AM33" i="1"/>
  <c r="AM31" i="1"/>
  <c r="AM30" i="1"/>
  <c r="AM29" i="1"/>
  <c r="AM28" i="1"/>
  <c r="AM26" i="1"/>
  <c r="AM25" i="1"/>
  <c r="AM23" i="1"/>
  <c r="AM22" i="1"/>
  <c r="AM21" i="1"/>
  <c r="AM19" i="1"/>
  <c r="AM18" i="1"/>
  <c r="AM16" i="1"/>
  <c r="T77" i="1"/>
  <c r="T53" i="1"/>
  <c r="T49" i="1"/>
  <c r="T43" i="1" s="1"/>
  <c r="T45" i="1"/>
  <c r="T27" i="1"/>
  <c r="T24" i="1"/>
  <c r="T20" i="1"/>
  <c r="T17" i="1"/>
  <c r="AM17" i="1" s="1"/>
  <c r="T68" i="10"/>
  <c r="AM68" i="10" s="1"/>
  <c r="T62" i="10"/>
  <c r="T53" i="10"/>
  <c r="T49" i="10"/>
  <c r="T43" i="10" s="1"/>
  <c r="T45" i="10"/>
  <c r="T24" i="10"/>
  <c r="T20" i="10"/>
  <c r="T17" i="10"/>
  <c r="S77" i="1"/>
  <c r="S77" i="10"/>
  <c r="S27" i="1"/>
  <c r="AK31" i="1"/>
  <c r="AL31" i="1"/>
  <c r="AJ32" i="1"/>
  <c r="AI31" i="1"/>
  <c r="AJ31" i="1"/>
  <c r="AH32" i="1"/>
  <c r="AH31" i="1"/>
  <c r="AG31" i="1"/>
  <c r="AH32" i="10"/>
  <c r="AI32" i="10"/>
  <c r="AJ32" i="10"/>
  <c r="AK32" i="10"/>
  <c r="AL32" i="10"/>
  <c r="AK31" i="10"/>
  <c r="AL31" i="10"/>
  <c r="AJ31" i="10"/>
  <c r="AI31" i="10"/>
  <c r="AH31" i="10"/>
  <c r="AG31" i="10"/>
  <c r="AL70" i="10"/>
  <c r="AL69" i="10"/>
  <c r="AL66" i="10"/>
  <c r="AL65" i="10"/>
  <c r="AL64" i="10"/>
  <c r="AL63" i="10"/>
  <c r="AL61" i="10"/>
  <c r="AL57" i="10"/>
  <c r="AL56" i="10"/>
  <c r="AL55" i="10"/>
  <c r="AL54" i="10"/>
  <c r="AL51" i="10"/>
  <c r="AL50" i="10"/>
  <c r="AL48" i="10"/>
  <c r="AL47" i="10"/>
  <c r="AL46" i="10"/>
  <c r="AL37" i="10"/>
  <c r="AL35" i="10"/>
  <c r="AL34" i="10"/>
  <c r="AL33" i="10"/>
  <c r="AL30" i="10"/>
  <c r="AL29" i="10"/>
  <c r="AL28" i="10"/>
  <c r="AL26" i="10"/>
  <c r="AL25" i="10"/>
  <c r="AL23" i="10"/>
  <c r="AL22" i="10"/>
  <c r="AL21" i="10"/>
  <c r="AL19" i="10"/>
  <c r="AL18" i="10"/>
  <c r="AL16" i="10"/>
  <c r="AL70" i="1"/>
  <c r="AL69" i="1"/>
  <c r="AL66" i="1"/>
  <c r="AL65" i="1"/>
  <c r="AL64" i="1"/>
  <c r="AL63" i="1"/>
  <c r="AL61" i="1"/>
  <c r="AL57" i="1"/>
  <c r="AL56" i="1"/>
  <c r="AL55" i="1"/>
  <c r="AL54" i="1"/>
  <c r="AL51" i="1"/>
  <c r="AL50" i="1"/>
  <c r="AL48" i="1"/>
  <c r="AL47" i="1"/>
  <c r="AL46" i="1"/>
  <c r="AL37" i="1"/>
  <c r="AL35" i="1"/>
  <c r="AL34" i="1"/>
  <c r="AL33" i="1"/>
  <c r="AL30" i="1"/>
  <c r="AL29" i="1"/>
  <c r="AL28" i="1"/>
  <c r="AL26" i="1"/>
  <c r="AL25" i="1"/>
  <c r="AL23" i="1"/>
  <c r="AL22" i="1"/>
  <c r="AL21" i="1"/>
  <c r="AL19" i="1"/>
  <c r="AL18" i="1"/>
  <c r="AL16" i="1"/>
  <c r="S62" i="1"/>
  <c r="S59" i="1"/>
  <c r="S53" i="1"/>
  <c r="S49" i="1"/>
  <c r="S45" i="1"/>
  <c r="S24" i="1"/>
  <c r="AL24" i="1"/>
  <c r="S20" i="1"/>
  <c r="S17" i="1"/>
  <c r="S68" i="10"/>
  <c r="S62" i="10"/>
  <c r="S59" i="10" s="1"/>
  <c r="S53" i="10"/>
  <c r="AM53" i="10" s="1"/>
  <c r="S49" i="10"/>
  <c r="AL49" i="10" s="1"/>
  <c r="S45" i="10"/>
  <c r="AM45" i="10" s="1"/>
  <c r="S27" i="10"/>
  <c r="AM27" i="10" s="1"/>
  <c r="S24" i="10"/>
  <c r="S20" i="10"/>
  <c r="AM20" i="10" s="1"/>
  <c r="S17" i="10"/>
  <c r="R77" i="10"/>
  <c r="R53" i="1"/>
  <c r="Q53" i="1"/>
  <c r="P53" i="1"/>
  <c r="AJ53" i="1" s="1"/>
  <c r="O53" i="1"/>
  <c r="O43" i="1" s="1"/>
  <c r="AH43" i="1" s="1"/>
  <c r="N53" i="1"/>
  <c r="M53" i="1"/>
  <c r="L53" i="1"/>
  <c r="AK48" i="10"/>
  <c r="R49" i="10"/>
  <c r="AK70" i="1"/>
  <c r="AK69" i="1"/>
  <c r="AK66" i="1"/>
  <c r="AK65" i="1"/>
  <c r="AK64" i="1"/>
  <c r="AK63" i="1"/>
  <c r="AK61" i="1"/>
  <c r="AK57" i="1"/>
  <c r="AK56" i="1"/>
  <c r="AK55" i="1"/>
  <c r="AK54" i="1"/>
  <c r="AK51" i="1"/>
  <c r="AK50" i="1"/>
  <c r="AK48" i="1"/>
  <c r="AK47" i="1"/>
  <c r="AK46" i="1"/>
  <c r="AK37" i="1"/>
  <c r="AK35" i="1"/>
  <c r="AK34" i="1"/>
  <c r="AK33" i="1"/>
  <c r="AK30" i="1"/>
  <c r="AK29" i="1"/>
  <c r="AK28" i="1"/>
  <c r="AK26" i="1"/>
  <c r="AK25" i="1"/>
  <c r="AK23" i="1"/>
  <c r="AK22" i="1"/>
  <c r="AK21" i="1"/>
  <c r="AK19" i="1"/>
  <c r="AK18" i="1"/>
  <c r="AK16" i="1"/>
  <c r="AK70" i="10"/>
  <c r="AK69" i="10"/>
  <c r="AK66" i="10"/>
  <c r="AK65" i="10"/>
  <c r="AK64" i="10"/>
  <c r="AK63" i="10"/>
  <c r="AK61" i="10"/>
  <c r="AK57" i="10"/>
  <c r="AK56" i="10"/>
  <c r="AK55" i="10"/>
  <c r="AK54" i="10"/>
  <c r="AK51" i="10"/>
  <c r="AK50" i="10"/>
  <c r="AK47" i="10"/>
  <c r="AK46" i="10"/>
  <c r="AK37" i="10"/>
  <c r="AK35" i="10"/>
  <c r="AK34" i="10"/>
  <c r="AK33" i="10"/>
  <c r="AK30" i="10"/>
  <c r="AK29" i="10"/>
  <c r="AK28" i="10"/>
  <c r="AK26" i="10"/>
  <c r="AK25" i="10"/>
  <c r="AK23" i="10"/>
  <c r="AK22" i="10"/>
  <c r="AK21" i="10"/>
  <c r="AK19" i="10"/>
  <c r="AK18" i="10"/>
  <c r="AK16" i="10"/>
  <c r="R62" i="10"/>
  <c r="R68" i="10"/>
  <c r="R53" i="10"/>
  <c r="R45" i="10"/>
  <c r="R27" i="10"/>
  <c r="R24" i="10"/>
  <c r="AK24" i="10" s="1"/>
  <c r="R20" i="10"/>
  <c r="AL20" i="10" s="1"/>
  <c r="R17" i="10"/>
  <c r="AL17" i="10" s="1"/>
  <c r="R77" i="1"/>
  <c r="R68" i="1"/>
  <c r="AL68" i="1"/>
  <c r="R62" i="1"/>
  <c r="R59" i="1"/>
  <c r="R49" i="1"/>
  <c r="AK49" i="1" s="1"/>
  <c r="R45" i="1"/>
  <c r="R27" i="1"/>
  <c r="R24" i="1"/>
  <c r="R20" i="1"/>
  <c r="AL20" i="1" s="1"/>
  <c r="R17" i="1"/>
  <c r="AL17" i="1" s="1"/>
  <c r="AH37" i="10"/>
  <c r="AI37" i="10"/>
  <c r="AE57" i="1"/>
  <c r="F77" i="10"/>
  <c r="G77" i="1"/>
  <c r="AJ70" i="10"/>
  <c r="AI70" i="10"/>
  <c r="AH70" i="10"/>
  <c r="AJ69" i="10"/>
  <c r="AI69" i="10"/>
  <c r="AH69" i="10"/>
  <c r="AJ66" i="10"/>
  <c r="AI66" i="10"/>
  <c r="AH66" i="10"/>
  <c r="AJ65" i="10"/>
  <c r="AI65" i="10"/>
  <c r="AH65" i="10"/>
  <c r="AJ64" i="10"/>
  <c r="AI64" i="10"/>
  <c r="AH64" i="10"/>
  <c r="AJ63" i="10"/>
  <c r="AI63" i="10"/>
  <c r="AH63" i="10"/>
  <c r="AJ61" i="10"/>
  <c r="AI61" i="10"/>
  <c r="AH61" i="10"/>
  <c r="AJ57" i="10"/>
  <c r="AI57" i="10"/>
  <c r="AH57" i="10"/>
  <c r="AJ56" i="10"/>
  <c r="AI56" i="10"/>
  <c r="AH56" i="10"/>
  <c r="AJ55" i="10"/>
  <c r="AI55" i="10"/>
  <c r="AH55" i="10"/>
  <c r="AJ54" i="10"/>
  <c r="AI54" i="10"/>
  <c r="AH54" i="10"/>
  <c r="AJ51" i="10"/>
  <c r="AI51" i="10"/>
  <c r="AH51" i="10"/>
  <c r="AJ50" i="10"/>
  <c r="AI50" i="10"/>
  <c r="AH50" i="10"/>
  <c r="AJ48" i="10"/>
  <c r="AI48" i="10"/>
  <c r="AH48" i="10"/>
  <c r="AJ47" i="10"/>
  <c r="AI47" i="10"/>
  <c r="AH47" i="10"/>
  <c r="AJ46" i="10"/>
  <c r="AI46" i="10"/>
  <c r="AH46" i="10"/>
  <c r="AJ37" i="10"/>
  <c r="AJ35" i="10"/>
  <c r="AI35" i="10"/>
  <c r="AH35" i="10"/>
  <c r="AJ34" i="10"/>
  <c r="AI34" i="10"/>
  <c r="AH34" i="10"/>
  <c r="AJ33" i="10"/>
  <c r="AI33" i="10"/>
  <c r="AH33" i="10"/>
  <c r="AJ30" i="10"/>
  <c r="AI30" i="10"/>
  <c r="AH30" i="10"/>
  <c r="AJ29" i="10"/>
  <c r="AI29" i="10"/>
  <c r="AH29" i="10"/>
  <c r="AJ28" i="10"/>
  <c r="AI28" i="10"/>
  <c r="AH28" i="10"/>
  <c r="AJ26" i="10"/>
  <c r="AI26" i="10"/>
  <c r="AH26" i="10"/>
  <c r="AJ25" i="10"/>
  <c r="AI25" i="10"/>
  <c r="AH25" i="10"/>
  <c r="AJ23" i="10"/>
  <c r="AI23" i="10"/>
  <c r="AH23" i="10"/>
  <c r="AJ22" i="10"/>
  <c r="AI22" i="10"/>
  <c r="AH22" i="10"/>
  <c r="AJ21" i="10"/>
  <c r="AI21" i="10"/>
  <c r="AH21" i="10"/>
  <c r="AJ19" i="10"/>
  <c r="AI19" i="10"/>
  <c r="AH19" i="10"/>
  <c r="AJ18" i="10"/>
  <c r="AI18" i="10"/>
  <c r="AH18" i="10"/>
  <c r="AJ16" i="10"/>
  <c r="AI16" i="10"/>
  <c r="AH16" i="10"/>
  <c r="AG70" i="10"/>
  <c r="AF70" i="10"/>
  <c r="AE70" i="10"/>
  <c r="AD70" i="10"/>
  <c r="AC70" i="10"/>
  <c r="AB70" i="10"/>
  <c r="AA70" i="10"/>
  <c r="Z70" i="10"/>
  <c r="Y70" i="10"/>
  <c r="X70" i="10"/>
  <c r="AG69" i="10"/>
  <c r="AF69" i="10"/>
  <c r="AE69" i="10"/>
  <c r="AD69" i="10"/>
  <c r="AC69" i="10"/>
  <c r="AB69" i="10"/>
  <c r="AA69" i="10"/>
  <c r="Z69" i="10"/>
  <c r="Y69" i="10"/>
  <c r="X69" i="10"/>
  <c r="X68" i="10"/>
  <c r="AG66" i="10"/>
  <c r="AF66" i="10"/>
  <c r="AE66" i="10"/>
  <c r="AD66" i="10"/>
  <c r="AC66" i="10"/>
  <c r="AB66" i="10"/>
  <c r="AA66" i="10"/>
  <c r="Z66" i="10"/>
  <c r="Y66" i="10"/>
  <c r="X66" i="10"/>
  <c r="AG65" i="10"/>
  <c r="AF65" i="10"/>
  <c r="AE65" i="10"/>
  <c r="AD65" i="10"/>
  <c r="AC65" i="10"/>
  <c r="AB65" i="10"/>
  <c r="AA65" i="10"/>
  <c r="Z65" i="10"/>
  <c r="Y65" i="10"/>
  <c r="X65" i="10"/>
  <c r="AG64" i="10"/>
  <c r="AF64" i="10"/>
  <c r="AE64" i="10"/>
  <c r="AD64" i="10"/>
  <c r="AC64" i="10"/>
  <c r="X64" i="10"/>
  <c r="AG63" i="10"/>
  <c r="AF63" i="10"/>
  <c r="AE63" i="10"/>
  <c r="AD63" i="10"/>
  <c r="AC63" i="10"/>
  <c r="AB63" i="10"/>
  <c r="AA63" i="10"/>
  <c r="Z63" i="10"/>
  <c r="Y63" i="10"/>
  <c r="X63" i="10"/>
  <c r="X62" i="10"/>
  <c r="AG61" i="10"/>
  <c r="AF61" i="10"/>
  <c r="AE61" i="10"/>
  <c r="AD61" i="10"/>
  <c r="AC61" i="10"/>
  <c r="AB61" i="10"/>
  <c r="AA61" i="10"/>
  <c r="Z61" i="10"/>
  <c r="Y61" i="10"/>
  <c r="X61" i="10"/>
  <c r="AG57" i="10"/>
  <c r="AF57" i="10"/>
  <c r="AE57" i="10"/>
  <c r="AD57" i="10"/>
  <c r="AC57" i="10"/>
  <c r="AB57" i="10"/>
  <c r="AA57" i="10"/>
  <c r="Z57" i="10"/>
  <c r="Y57" i="10"/>
  <c r="X57" i="10"/>
  <c r="AG56" i="10"/>
  <c r="AF56" i="10"/>
  <c r="AE56" i="10"/>
  <c r="AD56" i="10"/>
  <c r="AC56" i="10"/>
  <c r="AB56" i="10"/>
  <c r="AA56" i="10"/>
  <c r="Z56" i="10"/>
  <c r="Y56" i="10"/>
  <c r="X56" i="10"/>
  <c r="AG55" i="10"/>
  <c r="AF55" i="10"/>
  <c r="AE55" i="10"/>
  <c r="AD55" i="10"/>
  <c r="AC55" i="10"/>
  <c r="AB55" i="10"/>
  <c r="AA55" i="10"/>
  <c r="Z55" i="10"/>
  <c r="Y55" i="10"/>
  <c r="X55" i="10"/>
  <c r="AG54" i="10"/>
  <c r="AF54" i="10"/>
  <c r="AE54" i="10"/>
  <c r="AD54" i="10"/>
  <c r="AC54" i="10"/>
  <c r="AB54" i="10"/>
  <c r="AA54" i="10"/>
  <c r="Z54" i="10"/>
  <c r="Y54" i="10"/>
  <c r="X54" i="10"/>
  <c r="AG51" i="10"/>
  <c r="AF51" i="10"/>
  <c r="AE51" i="10"/>
  <c r="AD51" i="10"/>
  <c r="AC51" i="10"/>
  <c r="AB51" i="10"/>
  <c r="AA51" i="10"/>
  <c r="Z51" i="10"/>
  <c r="Y51" i="10"/>
  <c r="X51" i="10"/>
  <c r="AG50" i="10"/>
  <c r="AF50" i="10"/>
  <c r="AE50" i="10"/>
  <c r="AD50" i="10"/>
  <c r="AC50" i="10"/>
  <c r="AB50" i="10"/>
  <c r="AA50" i="10"/>
  <c r="Z50" i="10"/>
  <c r="Y50" i="10"/>
  <c r="X50" i="10"/>
  <c r="AG48" i="10"/>
  <c r="AF48" i="10"/>
  <c r="AE48" i="10"/>
  <c r="AD48" i="10"/>
  <c r="AC48" i="10"/>
  <c r="AB48" i="10"/>
  <c r="AA48" i="10"/>
  <c r="Z48" i="10"/>
  <c r="Y48" i="10"/>
  <c r="X48" i="10"/>
  <c r="AG47" i="10"/>
  <c r="AF47" i="10"/>
  <c r="AE47" i="10"/>
  <c r="AD47" i="10"/>
  <c r="AC47" i="10"/>
  <c r="AB47" i="10"/>
  <c r="AA47" i="10"/>
  <c r="Z47" i="10"/>
  <c r="Y47" i="10"/>
  <c r="X47" i="10"/>
  <c r="AG46" i="10"/>
  <c r="AF46" i="10"/>
  <c r="AE46" i="10"/>
  <c r="AD46" i="10"/>
  <c r="AC46" i="10"/>
  <c r="AB46" i="10"/>
  <c r="AA46" i="10"/>
  <c r="Z46" i="10"/>
  <c r="Y46" i="10"/>
  <c r="X46" i="10"/>
  <c r="AG37" i="10"/>
  <c r="AF37" i="10"/>
  <c r="AE37" i="10"/>
  <c r="AD37" i="10"/>
  <c r="AC37" i="10"/>
  <c r="AB37" i="10"/>
  <c r="AA37" i="10"/>
  <c r="Z37" i="10"/>
  <c r="Y37" i="10"/>
  <c r="X37" i="10"/>
  <c r="AG35" i="10"/>
  <c r="AF35" i="10"/>
  <c r="AE35" i="10"/>
  <c r="AD35" i="10"/>
  <c r="AC35" i="10"/>
  <c r="AB35" i="10"/>
  <c r="AA35" i="10"/>
  <c r="Z35" i="10"/>
  <c r="Y35" i="10"/>
  <c r="X35" i="10"/>
  <c r="AG34" i="10"/>
  <c r="AF34" i="10"/>
  <c r="AE34" i="10"/>
  <c r="AD34" i="10"/>
  <c r="AC34" i="10"/>
  <c r="AB34" i="10"/>
  <c r="AA34" i="10"/>
  <c r="Z34" i="10"/>
  <c r="Y34" i="10"/>
  <c r="X34" i="10"/>
  <c r="AG33" i="10"/>
  <c r="AF33" i="10"/>
  <c r="AE33" i="10"/>
  <c r="AD33" i="10"/>
  <c r="AC33" i="10"/>
  <c r="AB33" i="10"/>
  <c r="AA33" i="10"/>
  <c r="Z33" i="10"/>
  <c r="Y33" i="10"/>
  <c r="X33" i="10"/>
  <c r="AG30" i="10"/>
  <c r="AF30" i="10"/>
  <c r="AE30" i="10"/>
  <c r="AD30" i="10"/>
  <c r="AC30" i="10"/>
  <c r="AB30" i="10"/>
  <c r="AA30" i="10"/>
  <c r="Z30" i="10"/>
  <c r="Y30" i="10"/>
  <c r="X30" i="10"/>
  <c r="AG29" i="10"/>
  <c r="AF29" i="10"/>
  <c r="AE29" i="10"/>
  <c r="AD29" i="10"/>
  <c r="AC29" i="10"/>
  <c r="AB29" i="10"/>
  <c r="AA29" i="10"/>
  <c r="Z29" i="10"/>
  <c r="Y29" i="10"/>
  <c r="X29" i="10"/>
  <c r="AG28" i="10"/>
  <c r="AF28" i="10"/>
  <c r="AE28" i="10"/>
  <c r="AD28" i="10"/>
  <c r="AC28" i="10"/>
  <c r="AB28" i="10"/>
  <c r="AA28" i="10"/>
  <c r="Z28" i="10"/>
  <c r="Y28" i="10"/>
  <c r="X28" i="10"/>
  <c r="AG26" i="10"/>
  <c r="AF26" i="10"/>
  <c r="AE26" i="10"/>
  <c r="AD26" i="10"/>
  <c r="AC26" i="10"/>
  <c r="AB26" i="10"/>
  <c r="AA26" i="10"/>
  <c r="Z26" i="10"/>
  <c r="Y26" i="10"/>
  <c r="X26" i="10"/>
  <c r="AG25" i="10"/>
  <c r="AF25" i="10"/>
  <c r="AE25" i="10"/>
  <c r="AD25" i="10"/>
  <c r="AC25" i="10"/>
  <c r="AB25" i="10"/>
  <c r="AA25" i="10"/>
  <c r="Z25" i="10"/>
  <c r="Y25" i="10"/>
  <c r="X25" i="10"/>
  <c r="AG23" i="10"/>
  <c r="AF23" i="10"/>
  <c r="AE23" i="10"/>
  <c r="AD23" i="10"/>
  <c r="AC23" i="10"/>
  <c r="AB23" i="10"/>
  <c r="AA23" i="10"/>
  <c r="Z23" i="10"/>
  <c r="Y23" i="10"/>
  <c r="X23" i="10"/>
  <c r="AG22" i="10"/>
  <c r="AF22" i="10"/>
  <c r="AE22" i="10"/>
  <c r="AD22" i="10"/>
  <c r="AC22" i="10"/>
  <c r="AB22" i="10"/>
  <c r="AA22" i="10"/>
  <c r="Z22" i="10"/>
  <c r="Y22" i="10"/>
  <c r="X22" i="10"/>
  <c r="AG21" i="10"/>
  <c r="AF21" i="10"/>
  <c r="AE21" i="10"/>
  <c r="AD21" i="10"/>
  <c r="AC21" i="10"/>
  <c r="AB21" i="10"/>
  <c r="AA21" i="10"/>
  <c r="Z21" i="10"/>
  <c r="Y21" i="10"/>
  <c r="X21" i="10"/>
  <c r="AG19" i="10"/>
  <c r="AF19" i="10"/>
  <c r="AE19" i="10"/>
  <c r="AD19" i="10"/>
  <c r="AC19" i="10"/>
  <c r="AB19" i="10"/>
  <c r="AA19" i="10"/>
  <c r="Z19" i="10"/>
  <c r="Y19" i="10"/>
  <c r="X19" i="10"/>
  <c r="AG18" i="10"/>
  <c r="AF18" i="10"/>
  <c r="AE18" i="10"/>
  <c r="AD18" i="10"/>
  <c r="AC18" i="10"/>
  <c r="AB18" i="10"/>
  <c r="AA18" i="10"/>
  <c r="Z18" i="10"/>
  <c r="Y18" i="10"/>
  <c r="X18" i="10"/>
  <c r="AG16" i="10"/>
  <c r="AF16" i="10"/>
  <c r="AE16" i="10"/>
  <c r="AD16" i="10"/>
  <c r="AC16" i="10"/>
  <c r="AB16" i="10"/>
  <c r="AA16" i="10"/>
  <c r="Z16" i="10"/>
  <c r="Y16" i="10"/>
  <c r="X16" i="10"/>
  <c r="W70" i="10"/>
  <c r="W15" i="10"/>
  <c r="W16" i="10"/>
  <c r="W17" i="10"/>
  <c r="W18" i="10"/>
  <c r="W19" i="10"/>
  <c r="W21" i="10"/>
  <c r="W22" i="10"/>
  <c r="W23" i="10"/>
  <c r="W24" i="10"/>
  <c r="W25" i="10"/>
  <c r="W26" i="10"/>
  <c r="W27" i="10"/>
  <c r="W28" i="10"/>
  <c r="W29" i="10"/>
  <c r="W30" i="10"/>
  <c r="W33" i="10"/>
  <c r="W34" i="10"/>
  <c r="W35" i="10"/>
  <c r="W37" i="10"/>
  <c r="W41" i="10"/>
  <c r="W45" i="10"/>
  <c r="W46" i="10"/>
  <c r="W47" i="10"/>
  <c r="W48" i="10"/>
  <c r="W49" i="10"/>
  <c r="W50" i="10"/>
  <c r="W51" i="10"/>
  <c r="W54" i="10"/>
  <c r="W55" i="10"/>
  <c r="W56" i="10"/>
  <c r="W57" i="10"/>
  <c r="W59" i="10"/>
  <c r="W61" i="10"/>
  <c r="W62" i="10"/>
  <c r="W63" i="10"/>
  <c r="W64" i="10"/>
  <c r="W65" i="10"/>
  <c r="W66" i="10"/>
  <c r="W68" i="10"/>
  <c r="W69" i="10"/>
  <c r="O77" i="10"/>
  <c r="O68" i="10"/>
  <c r="AH68" i="10"/>
  <c r="O62" i="10"/>
  <c r="O59" i="10"/>
  <c r="O53" i="10"/>
  <c r="AH53" i="10" s="1"/>
  <c r="O49" i="10"/>
  <c r="AH49" i="10" s="1"/>
  <c r="O45" i="10"/>
  <c r="O27" i="10"/>
  <c r="O24" i="10"/>
  <c r="AH24" i="10" s="1"/>
  <c r="O20" i="10"/>
  <c r="AH20" i="10" s="1"/>
  <c r="O17" i="10"/>
  <c r="O15" i="10" s="1"/>
  <c r="N77" i="10"/>
  <c r="N68" i="10"/>
  <c r="N62" i="10"/>
  <c r="AH62" i="10" s="1"/>
  <c r="N53" i="10"/>
  <c r="N49" i="10"/>
  <c r="N45" i="10"/>
  <c r="N27" i="10"/>
  <c r="N24" i="10"/>
  <c r="N15" i="10" s="1"/>
  <c r="N14" i="10" s="1"/>
  <c r="N12" i="10" s="1"/>
  <c r="N20" i="10"/>
  <c r="N17" i="10"/>
  <c r="M77" i="10"/>
  <c r="M68" i="10"/>
  <c r="AG68" i="10" s="1"/>
  <c r="M62" i="10"/>
  <c r="M59" i="10" s="1"/>
  <c r="M53" i="10"/>
  <c r="M49" i="10"/>
  <c r="AF49" i="10" s="1"/>
  <c r="M45" i="10"/>
  <c r="M27" i="10"/>
  <c r="M24" i="10"/>
  <c r="M20" i="10"/>
  <c r="AF20" i="10" s="1"/>
  <c r="M17" i="10"/>
  <c r="AF17" i="10" s="1"/>
  <c r="L78" i="10"/>
  <c r="L77" i="10" s="1"/>
  <c r="L68" i="10"/>
  <c r="L62" i="10"/>
  <c r="L59" i="10"/>
  <c r="L53" i="10"/>
  <c r="L49" i="10"/>
  <c r="L45" i="10"/>
  <c r="L27" i="10"/>
  <c r="L24" i="10"/>
  <c r="L15" i="10"/>
  <c r="L20" i="10"/>
  <c r="L17" i="10"/>
  <c r="AE17" i="10" s="1"/>
  <c r="K78" i="10"/>
  <c r="K77" i="10" s="1"/>
  <c r="K68" i="10"/>
  <c r="K62" i="10"/>
  <c r="K59" i="10" s="1"/>
  <c r="K53" i="10"/>
  <c r="K49" i="10"/>
  <c r="K45" i="10"/>
  <c r="AE45" i="10" s="1"/>
  <c r="K27" i="10"/>
  <c r="AE27" i="10" s="1"/>
  <c r="K24" i="10"/>
  <c r="AE24" i="10" s="1"/>
  <c r="K20" i="10"/>
  <c r="AD20" i="10" s="1"/>
  <c r="K17" i="10"/>
  <c r="J78" i="10"/>
  <c r="J77" i="10" s="1"/>
  <c r="J68" i="10"/>
  <c r="AC68" i="10" s="1"/>
  <c r="J62" i="10"/>
  <c r="J59" i="10" s="1"/>
  <c r="J53" i="10"/>
  <c r="J43" i="10" s="1"/>
  <c r="J49" i="10"/>
  <c r="J45" i="10"/>
  <c r="J27" i="10"/>
  <c r="J24" i="10"/>
  <c r="J20" i="10"/>
  <c r="AC20" i="10" s="1"/>
  <c r="J17" i="10"/>
  <c r="J15" i="10" s="1"/>
  <c r="I77" i="10"/>
  <c r="I68" i="10"/>
  <c r="I62" i="10"/>
  <c r="I59" i="10" s="1"/>
  <c r="I53" i="10"/>
  <c r="I49" i="10"/>
  <c r="I45" i="10"/>
  <c r="AC45" i="10"/>
  <c r="I27" i="10"/>
  <c r="AB27" i="10" s="1"/>
  <c r="I24" i="10"/>
  <c r="AB24" i="10" s="1"/>
  <c r="I20" i="10"/>
  <c r="I17" i="10"/>
  <c r="H77" i="10"/>
  <c r="H68" i="10"/>
  <c r="H64" i="10"/>
  <c r="H62" i="10"/>
  <c r="H59" i="10" s="1"/>
  <c r="H53" i="10"/>
  <c r="AB53" i="10" s="1"/>
  <c r="H49" i="10"/>
  <c r="AA49" i="10" s="1"/>
  <c r="H45" i="10"/>
  <c r="H27" i="10"/>
  <c r="H24" i="10"/>
  <c r="AA24" i="10" s="1"/>
  <c r="H20" i="10"/>
  <c r="AB20" i="10" s="1"/>
  <c r="H17" i="10"/>
  <c r="H15" i="10" s="1"/>
  <c r="H14" i="10" s="1"/>
  <c r="H12" i="10" s="1"/>
  <c r="G77" i="10"/>
  <c r="G68" i="10"/>
  <c r="G64" i="10"/>
  <c r="G62" i="10" s="1"/>
  <c r="G53" i="10"/>
  <c r="G49" i="10"/>
  <c r="G45" i="10"/>
  <c r="G27" i="10"/>
  <c r="Z27" i="10" s="1"/>
  <c r="G24" i="10"/>
  <c r="Z24" i="10" s="1"/>
  <c r="G20" i="10"/>
  <c r="G17" i="10"/>
  <c r="F68" i="10"/>
  <c r="Z68" i="10" s="1"/>
  <c r="F64" i="10"/>
  <c r="Y64" i="10" s="1"/>
  <c r="F53" i="10"/>
  <c r="Z53" i="10" s="1"/>
  <c r="F49" i="10"/>
  <c r="Z49" i="10" s="1"/>
  <c r="F45" i="10"/>
  <c r="F27" i="10"/>
  <c r="F24" i="10"/>
  <c r="F20" i="10"/>
  <c r="Z20" i="10"/>
  <c r="F17" i="10"/>
  <c r="E59" i="10"/>
  <c r="X59" i="10" s="1"/>
  <c r="E53" i="10"/>
  <c r="E49" i="10"/>
  <c r="X49" i="10" s="1"/>
  <c r="E45" i="10"/>
  <c r="X45" i="10" s="1"/>
  <c r="E27" i="10"/>
  <c r="Y27" i="10" s="1"/>
  <c r="E24" i="10"/>
  <c r="X24" i="10"/>
  <c r="E20" i="10"/>
  <c r="X20" i="10" s="1"/>
  <c r="E17" i="10"/>
  <c r="E15" i="10" s="1"/>
  <c r="D53" i="10"/>
  <c r="D43" i="10" s="1"/>
  <c r="D14" i="10"/>
  <c r="D12" i="10" s="1"/>
  <c r="C53" i="10"/>
  <c r="C39" i="10"/>
  <c r="C14" i="10"/>
  <c r="W14" i="10" s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AJ57" i="1"/>
  <c r="AI57" i="1"/>
  <c r="AH57" i="1"/>
  <c r="AG57" i="1"/>
  <c r="AF57" i="1"/>
  <c r="AD57" i="1"/>
  <c r="AC57" i="1"/>
  <c r="AB57" i="1"/>
  <c r="AA57" i="1"/>
  <c r="Z57" i="1"/>
  <c r="Y57" i="1"/>
  <c r="X57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E68" i="1"/>
  <c r="X68" i="1" s="1"/>
  <c r="D68" i="1"/>
  <c r="C68" i="1"/>
  <c r="W68" i="1" s="1"/>
  <c r="W70" i="1"/>
  <c r="W69" i="1"/>
  <c r="W66" i="1"/>
  <c r="W65" i="1"/>
  <c r="W64" i="1"/>
  <c r="W63" i="1"/>
  <c r="W62" i="1"/>
  <c r="W61" i="1"/>
  <c r="W59" i="1"/>
  <c r="W57" i="1"/>
  <c r="W56" i="1"/>
  <c r="W55" i="1"/>
  <c r="W54" i="1"/>
  <c r="W51" i="1"/>
  <c r="W50" i="1"/>
  <c r="W49" i="1"/>
  <c r="W48" i="1"/>
  <c r="W47" i="1"/>
  <c r="W46" i="1"/>
  <c r="W45" i="1"/>
  <c r="W43" i="1"/>
  <c r="W41" i="1"/>
  <c r="W37" i="1"/>
  <c r="W35" i="1"/>
  <c r="W34" i="1"/>
  <c r="W33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Q17" i="1"/>
  <c r="O77" i="1"/>
  <c r="O68" i="1"/>
  <c r="AI68" i="1" s="1"/>
  <c r="O62" i="1"/>
  <c r="O59" i="1" s="1"/>
  <c r="O49" i="1"/>
  <c r="O45" i="1"/>
  <c r="AH45" i="1" s="1"/>
  <c r="O27" i="1"/>
  <c r="O24" i="1"/>
  <c r="O20" i="1"/>
  <c r="O17" i="1"/>
  <c r="N77" i="1"/>
  <c r="N68" i="1"/>
  <c r="N62" i="1"/>
  <c r="N59" i="1" s="1"/>
  <c r="N49" i="1"/>
  <c r="AG49" i="1" s="1"/>
  <c r="N43" i="1"/>
  <c r="N45" i="1"/>
  <c r="N27" i="1"/>
  <c r="N24" i="1"/>
  <c r="AG24" i="1" s="1"/>
  <c r="N20" i="1"/>
  <c r="AH20" i="1" s="1"/>
  <c r="N17" i="1"/>
  <c r="M77" i="1"/>
  <c r="M68" i="1"/>
  <c r="M62" i="1"/>
  <c r="M59" i="1" s="1"/>
  <c r="M49" i="1"/>
  <c r="M43" i="1"/>
  <c r="M45" i="1"/>
  <c r="AF45" i="1" s="1"/>
  <c r="M27" i="1"/>
  <c r="M24" i="1"/>
  <c r="M20" i="1"/>
  <c r="M15" i="1" s="1"/>
  <c r="M14" i="1" s="1"/>
  <c r="M12" i="1" s="1"/>
  <c r="AF20" i="1"/>
  <c r="M17" i="1"/>
  <c r="L78" i="1"/>
  <c r="L77" i="1"/>
  <c r="L68" i="1"/>
  <c r="L62" i="1"/>
  <c r="L59" i="1" s="1"/>
  <c r="L49" i="1"/>
  <c r="L43" i="1" s="1"/>
  <c r="L39" i="1" s="1"/>
  <c r="L41" i="1" s="1"/>
  <c r="L45" i="1"/>
  <c r="AE45" i="1" s="1"/>
  <c r="L27" i="1"/>
  <c r="L24" i="1"/>
  <c r="L20" i="1"/>
  <c r="AE20" i="1" s="1"/>
  <c r="L17" i="1"/>
  <c r="AE17" i="1" s="1"/>
  <c r="K78" i="1"/>
  <c r="K77" i="1" s="1"/>
  <c r="K68" i="1"/>
  <c r="K62" i="1"/>
  <c r="K59" i="1" s="1"/>
  <c r="K53" i="1"/>
  <c r="K49" i="1"/>
  <c r="K43" i="1" s="1"/>
  <c r="K45" i="1"/>
  <c r="K27" i="1"/>
  <c r="AE27" i="1" s="1"/>
  <c r="K24" i="1"/>
  <c r="AD24" i="1" s="1"/>
  <c r="K20" i="1"/>
  <c r="K17" i="1"/>
  <c r="J78" i="1"/>
  <c r="J77" i="1"/>
  <c r="J68" i="1"/>
  <c r="J62" i="1"/>
  <c r="J59" i="1"/>
  <c r="J53" i="1"/>
  <c r="J49" i="1"/>
  <c r="AC49" i="1" s="1"/>
  <c r="J45" i="1"/>
  <c r="J27" i="1"/>
  <c r="AC27" i="1" s="1"/>
  <c r="J24" i="1"/>
  <c r="J20" i="1"/>
  <c r="J17" i="1"/>
  <c r="AD17" i="1" s="1"/>
  <c r="I77" i="1"/>
  <c r="I68" i="1"/>
  <c r="I62" i="1"/>
  <c r="I59" i="1"/>
  <c r="I53" i="1"/>
  <c r="AB53" i="1" s="1"/>
  <c r="I49" i="1"/>
  <c r="I43" i="1" s="1"/>
  <c r="I39" i="1" s="1"/>
  <c r="I45" i="1"/>
  <c r="AB45" i="1" s="1"/>
  <c r="I27" i="1"/>
  <c r="I24" i="1"/>
  <c r="I20" i="1"/>
  <c r="I17" i="1"/>
  <c r="H77" i="1"/>
  <c r="H68" i="1"/>
  <c r="AA68" i="1" s="1"/>
  <c r="H62" i="1"/>
  <c r="AA62" i="1" s="1"/>
  <c r="H53" i="1"/>
  <c r="AA53" i="1"/>
  <c r="H49" i="1"/>
  <c r="H43" i="1" s="1"/>
  <c r="H45" i="1"/>
  <c r="AA45" i="1" s="1"/>
  <c r="H27" i="1"/>
  <c r="AA27" i="1" s="1"/>
  <c r="H24" i="1"/>
  <c r="AA24" i="1" s="1"/>
  <c r="H20" i="1"/>
  <c r="H17" i="1"/>
  <c r="AA17" i="1" s="1"/>
  <c r="F77" i="1"/>
  <c r="F68" i="1"/>
  <c r="Z68" i="1" s="1"/>
  <c r="F62" i="1"/>
  <c r="Z62" i="1"/>
  <c r="F53" i="1"/>
  <c r="Z53" i="1" s="1"/>
  <c r="F49" i="1"/>
  <c r="F43" i="1" s="1"/>
  <c r="F39" i="1" s="1"/>
  <c r="Z49" i="1"/>
  <c r="F45" i="1"/>
  <c r="Y45" i="1" s="1"/>
  <c r="F27" i="1"/>
  <c r="Z27" i="1"/>
  <c r="F24" i="1"/>
  <c r="Y24" i="1" s="1"/>
  <c r="F20" i="1"/>
  <c r="Z20" i="1"/>
  <c r="F17" i="1"/>
  <c r="Z17" i="1" s="1"/>
  <c r="E62" i="1"/>
  <c r="E59" i="1" s="1"/>
  <c r="Y62" i="1"/>
  <c r="E53" i="1"/>
  <c r="E43" i="1" s="1"/>
  <c r="Y53" i="1"/>
  <c r="E49" i="1"/>
  <c r="X49" i="1" s="1"/>
  <c r="E45" i="1"/>
  <c r="X45" i="1"/>
  <c r="E27" i="1"/>
  <c r="X27" i="1" s="1"/>
  <c r="E24" i="1"/>
  <c r="X24" i="1" s="1"/>
  <c r="E20" i="1"/>
  <c r="X20" i="1"/>
  <c r="E17" i="1"/>
  <c r="E15" i="1" s="1"/>
  <c r="X15" i="1" s="1"/>
  <c r="Y17" i="1"/>
  <c r="D53" i="1"/>
  <c r="W53" i="1" s="1"/>
  <c r="D39" i="1"/>
  <c r="W39" i="1" s="1"/>
  <c r="D14" i="1"/>
  <c r="D12" i="1"/>
  <c r="D72" i="1" s="1"/>
  <c r="C53" i="1"/>
  <c r="C39" i="1"/>
  <c r="C14" i="1"/>
  <c r="C12" i="1"/>
  <c r="P77" i="10"/>
  <c r="P68" i="10"/>
  <c r="AI68" i="10"/>
  <c r="P62" i="10"/>
  <c r="AI62" i="10" s="1"/>
  <c r="P53" i="10"/>
  <c r="AJ53" i="10" s="1"/>
  <c r="P49" i="10"/>
  <c r="P43" i="10" s="1"/>
  <c r="P45" i="10"/>
  <c r="AI45" i="10" s="1"/>
  <c r="P27" i="10"/>
  <c r="P24" i="10"/>
  <c r="P20" i="10"/>
  <c r="AI20" i="10" s="1"/>
  <c r="P17" i="10"/>
  <c r="AI17" i="10" s="1"/>
  <c r="P77" i="1"/>
  <c r="P68" i="1"/>
  <c r="AJ68" i="1" s="1"/>
  <c r="P62" i="1"/>
  <c r="AI62" i="1" s="1"/>
  <c r="P49" i="1"/>
  <c r="P45" i="1"/>
  <c r="P27" i="1"/>
  <c r="P24" i="1"/>
  <c r="AI24" i="1" s="1"/>
  <c r="P20" i="1"/>
  <c r="AI20" i="1" s="1"/>
  <c r="P17" i="1"/>
  <c r="AI17" i="1" s="1"/>
  <c r="AJ17" i="1"/>
  <c r="Q77" i="1"/>
  <c r="Q17" i="10"/>
  <c r="AJ17" i="10" s="1"/>
  <c r="Q77" i="10"/>
  <c r="Q68" i="10"/>
  <c r="AK68" i="10"/>
  <c r="AJ68" i="10"/>
  <c r="Q62" i="10"/>
  <c r="Q59" i="10" s="1"/>
  <c r="Q53" i="10"/>
  <c r="Q49" i="10"/>
  <c r="AK49" i="10" s="1"/>
  <c r="Q45" i="10"/>
  <c r="AJ45" i="10" s="1"/>
  <c r="Q27" i="10"/>
  <c r="AJ27" i="10" s="1"/>
  <c r="Q24" i="10"/>
  <c r="AJ24" i="10" s="1"/>
  <c r="Q20" i="10"/>
  <c r="AJ20" i="10" s="1"/>
  <c r="Q68" i="1"/>
  <c r="Q62" i="1"/>
  <c r="AK62" i="1"/>
  <c r="Q49" i="1"/>
  <c r="AJ49" i="1" s="1"/>
  <c r="Q43" i="1"/>
  <c r="Q45" i="1"/>
  <c r="AK45" i="1" s="1"/>
  <c r="Q27" i="1"/>
  <c r="AK27" i="1" s="1"/>
  <c r="Q24" i="1"/>
  <c r="AJ24" i="1"/>
  <c r="Q20" i="1"/>
  <c r="AK20" i="1" s="1"/>
  <c r="L43" i="10"/>
  <c r="L39" i="10" s="1"/>
  <c r="L41" i="10" s="1"/>
  <c r="R43" i="10"/>
  <c r="R39" i="10" s="1"/>
  <c r="AE49" i="1"/>
  <c r="AD68" i="1"/>
  <c r="AF62" i="1"/>
  <c r="AF27" i="1"/>
  <c r="AB62" i="1"/>
  <c r="Y20" i="1"/>
  <c r="AF53" i="1"/>
  <c r="Y27" i="1"/>
  <c r="AC62" i="1"/>
  <c r="AF49" i="1"/>
  <c r="AG45" i="10"/>
  <c r="AL53" i="10"/>
  <c r="AH17" i="10"/>
  <c r="AH45" i="10"/>
  <c r="AF62" i="10"/>
  <c r="Z64" i="10"/>
  <c r="AA68" i="10"/>
  <c r="AL62" i="10"/>
  <c r="AG49" i="10"/>
  <c r="AE62" i="10"/>
  <c r="AE49" i="10"/>
  <c r="AF53" i="10"/>
  <c r="N43" i="10"/>
  <c r="AB64" i="10"/>
  <c r="E43" i="10"/>
  <c r="E39" i="10" s="1"/>
  <c r="I43" i="10"/>
  <c r="I39" i="10" s="1"/>
  <c r="AA64" i="10"/>
  <c r="AF27" i="10"/>
  <c r="X62" i="1"/>
  <c r="Q43" i="10"/>
  <c r="AK43" i="10" s="1"/>
  <c r="AG53" i="10"/>
  <c r="AK17" i="1"/>
  <c r="AG53" i="1"/>
  <c r="R59" i="10"/>
  <c r="AF45" i="10"/>
  <c r="AK68" i="1"/>
  <c r="AK53" i="10"/>
  <c r="AG27" i="10"/>
  <c r="AK45" i="10"/>
  <c r="T59" i="10"/>
  <c r="AL24" i="10"/>
  <c r="G43" i="10"/>
  <c r="AC49" i="10"/>
  <c r="AM53" i="1"/>
  <c r="AG17" i="1"/>
  <c r="AD62" i="1"/>
  <c r="F59" i="1"/>
  <c r="Z59" i="1" s="1"/>
  <c r="AB20" i="1"/>
  <c r="Y68" i="1"/>
  <c r="AK24" i="1"/>
  <c r="AC53" i="1"/>
  <c r="AE68" i="1"/>
  <c r="AF68" i="1"/>
  <c r="AM24" i="1"/>
  <c r="T59" i="1"/>
  <c r="AI49" i="1"/>
  <c r="AM68" i="1"/>
  <c r="AK53" i="1"/>
  <c r="AN24" i="1"/>
  <c r="AL49" i="1"/>
  <c r="AH49" i="1"/>
  <c r="S43" i="1"/>
  <c r="S39" i="1"/>
  <c r="S41" i="1" s="1"/>
  <c r="C74" i="1"/>
  <c r="C75" i="1" s="1"/>
  <c r="C72" i="1"/>
  <c r="C73" i="1"/>
  <c r="X17" i="1"/>
  <c r="AF17" i="1"/>
  <c r="AL62" i="1"/>
  <c r="W14" i="1"/>
  <c r="R43" i="1"/>
  <c r="AL43" i="1" s="1"/>
  <c r="AH17" i="1"/>
  <c r="AA20" i="1"/>
  <c r="K15" i="1"/>
  <c r="K14" i="1" s="1"/>
  <c r="K12" i="1" s="1"/>
  <c r="AM62" i="1"/>
  <c r="Q59" i="1"/>
  <c r="AG68" i="1"/>
  <c r="AA53" i="10"/>
  <c r="AD17" i="10"/>
  <c r="AK17" i="10"/>
  <c r="AC17" i="10"/>
  <c r="AE68" i="10"/>
  <c r="AD27" i="10"/>
  <c r="Q39" i="1"/>
  <c r="Q41" i="1" s="1"/>
  <c r="U43" i="1"/>
  <c r="U39" i="1" s="1"/>
  <c r="AN27" i="1"/>
  <c r="U15" i="10"/>
  <c r="U14" i="10"/>
  <c r="X43" i="1" l="1"/>
  <c r="E39" i="1"/>
  <c r="X59" i="1"/>
  <c r="Y59" i="1"/>
  <c r="W12" i="1"/>
  <c r="F15" i="1"/>
  <c r="AG45" i="1"/>
  <c r="AH68" i="1"/>
  <c r="AJ27" i="1"/>
  <c r="Z45" i="1"/>
  <c r="AB24" i="1"/>
  <c r="AL53" i="1"/>
  <c r="AO59" i="1"/>
  <c r="R39" i="1"/>
  <c r="AH53" i="1"/>
  <c r="X53" i="1"/>
  <c r="AD45" i="1"/>
  <c r="AE62" i="1"/>
  <c r="AM45" i="1"/>
  <c r="AI27" i="1"/>
  <c r="AK43" i="1"/>
  <c r="AB49" i="1"/>
  <c r="AD53" i="1"/>
  <c r="S15" i="1"/>
  <c r="AL15" i="1" s="1"/>
  <c r="AN59" i="1"/>
  <c r="Y49" i="1"/>
  <c r="R15" i="1"/>
  <c r="AM59" i="1"/>
  <c r="AN20" i="1"/>
  <c r="AO20" i="1"/>
  <c r="Q15" i="1"/>
  <c r="Q14" i="1" s="1"/>
  <c r="AI45" i="1"/>
  <c r="AC45" i="1"/>
  <c r="J43" i="1"/>
  <c r="AC43" i="1" s="1"/>
  <c r="Z24" i="1"/>
  <c r="AG62" i="1"/>
  <c r="AO24" i="1"/>
  <c r="AJ45" i="1"/>
  <c r="AF59" i="1"/>
  <c r="AB68" i="1"/>
  <c r="AC68" i="1"/>
  <c r="AG20" i="1"/>
  <c r="O15" i="1"/>
  <c r="O14" i="1" s="1"/>
  <c r="AN17" i="1"/>
  <c r="AO27" i="1"/>
  <c r="AO45" i="1"/>
  <c r="AO68" i="1"/>
  <c r="AD27" i="1"/>
  <c r="AC17" i="1"/>
  <c r="AH62" i="1"/>
  <c r="AD49" i="1"/>
  <c r="AC20" i="1"/>
  <c r="L15" i="1"/>
  <c r="AF15" i="1" s="1"/>
  <c r="AH27" i="1"/>
  <c r="AO53" i="1"/>
  <c r="V43" i="10"/>
  <c r="V39" i="10" s="1"/>
  <c r="AO62" i="1"/>
  <c r="V43" i="1"/>
  <c r="AO43" i="1" s="1"/>
  <c r="V15" i="10"/>
  <c r="V14" i="10" s="1"/>
  <c r="V12" i="10" s="1"/>
  <c r="W43" i="10"/>
  <c r="D39" i="10"/>
  <c r="W39" i="10" s="1"/>
  <c r="AA62" i="10"/>
  <c r="Z62" i="10"/>
  <c r="G59" i="10"/>
  <c r="AA59" i="10" s="1"/>
  <c r="AH15" i="10"/>
  <c r="O14" i="10"/>
  <c r="AF24" i="10"/>
  <c r="AH27" i="10"/>
  <c r="Y49" i="10"/>
  <c r="M43" i="10"/>
  <c r="AF43" i="10" s="1"/>
  <c r="AA20" i="10"/>
  <c r="F62" i="10"/>
  <c r="AL27" i="10"/>
  <c r="AC53" i="10"/>
  <c r="X27" i="10"/>
  <c r="Y24" i="10"/>
  <c r="AA45" i="10"/>
  <c r="AD49" i="10"/>
  <c r="AI49" i="10"/>
  <c r="R15" i="10"/>
  <c r="R14" i="10" s="1"/>
  <c r="AL68" i="10"/>
  <c r="AM24" i="10"/>
  <c r="X17" i="10"/>
  <c r="Y20" i="10"/>
  <c r="Y53" i="10"/>
  <c r="Z45" i="10"/>
  <c r="AB49" i="10"/>
  <c r="AE53" i="10"/>
  <c r="AO62" i="10"/>
  <c r="AE15" i="10"/>
  <c r="G39" i="10"/>
  <c r="C12" i="10"/>
  <c r="C74" i="10" s="1"/>
  <c r="C75" i="10" s="1"/>
  <c r="AM49" i="10"/>
  <c r="AN17" i="10"/>
  <c r="AI24" i="10"/>
  <c r="AB59" i="10"/>
  <c r="AE59" i="10"/>
  <c r="AG62" i="10"/>
  <c r="AO20" i="10"/>
  <c r="AO49" i="10"/>
  <c r="X43" i="10"/>
  <c r="AD24" i="10"/>
  <c r="AD68" i="10"/>
  <c r="X53" i="10"/>
  <c r="W53" i="10"/>
  <c r="AA27" i="10"/>
  <c r="AJ49" i="10"/>
  <c r="AI27" i="10"/>
  <c r="AB68" i="10"/>
  <c r="AM17" i="10"/>
  <c r="AG20" i="10"/>
  <c r="AN59" i="10"/>
  <c r="AG24" i="10"/>
  <c r="P59" i="10"/>
  <c r="AI59" i="10" s="1"/>
  <c r="Z17" i="10"/>
  <c r="K15" i="10"/>
  <c r="AO53" i="10"/>
  <c r="AJ62" i="10"/>
  <c r="AB17" i="10"/>
  <c r="AE20" i="10"/>
  <c r="U43" i="10"/>
  <c r="AN68" i="10"/>
  <c r="AJ43" i="10"/>
  <c r="Y17" i="10"/>
  <c r="AK59" i="10"/>
  <c r="AJ59" i="10"/>
  <c r="AL59" i="10"/>
  <c r="AM59" i="10"/>
  <c r="J39" i="10"/>
  <c r="AC43" i="10"/>
  <c r="E14" i="10"/>
  <c r="X15" i="10"/>
  <c r="G41" i="10"/>
  <c r="AD59" i="10"/>
  <c r="AC59" i="10"/>
  <c r="I41" i="10"/>
  <c r="AF59" i="10"/>
  <c r="T39" i="10"/>
  <c r="E41" i="10"/>
  <c r="X41" i="10" s="1"/>
  <c r="D72" i="10"/>
  <c r="AC15" i="10"/>
  <c r="K14" i="10"/>
  <c r="AD15" i="10"/>
  <c r="U39" i="10"/>
  <c r="AC62" i="10"/>
  <c r="AC27" i="10"/>
  <c r="AF68" i="10"/>
  <c r="H43" i="10"/>
  <c r="AL45" i="10"/>
  <c r="AN24" i="10"/>
  <c r="Q39" i="10"/>
  <c r="AK39" i="10" s="1"/>
  <c r="AK62" i="10"/>
  <c r="L14" i="10"/>
  <c r="R41" i="10"/>
  <c r="S43" i="10"/>
  <c r="F15" i="10"/>
  <c r="AK27" i="10"/>
  <c r="S15" i="10"/>
  <c r="AD53" i="10"/>
  <c r="AD62" i="10"/>
  <c r="AI53" i="10"/>
  <c r="Y45" i="10"/>
  <c r="AB62" i="10"/>
  <c r="M15" i="10"/>
  <c r="O43" i="10"/>
  <c r="AK20" i="10"/>
  <c r="J14" i="10"/>
  <c r="I15" i="10"/>
  <c r="G15" i="10"/>
  <c r="F43" i="10"/>
  <c r="AM62" i="10"/>
  <c r="AN49" i="10"/>
  <c r="U12" i="10"/>
  <c r="N59" i="10"/>
  <c r="AG17" i="10"/>
  <c r="T15" i="10"/>
  <c r="AD45" i="10"/>
  <c r="K43" i="10"/>
  <c r="Y68" i="10"/>
  <c r="Q15" i="10"/>
  <c r="P15" i="10"/>
  <c r="AC24" i="10"/>
  <c r="AB45" i="10"/>
  <c r="AA17" i="10"/>
  <c r="V15" i="1"/>
  <c r="N39" i="1"/>
  <c r="AG59" i="1"/>
  <c r="AA43" i="1"/>
  <c r="AB43" i="1"/>
  <c r="AE43" i="1"/>
  <c r="K39" i="1"/>
  <c r="I41" i="1"/>
  <c r="Z39" i="1"/>
  <c r="F41" i="1"/>
  <c r="Y39" i="1"/>
  <c r="AE59" i="1"/>
  <c r="AD59" i="1"/>
  <c r="U41" i="1"/>
  <c r="L14" i="1"/>
  <c r="AE15" i="1"/>
  <c r="AK39" i="1"/>
  <c r="R41" i="1"/>
  <c r="AK41" i="1" s="1"/>
  <c r="O39" i="1"/>
  <c r="AH59" i="1"/>
  <c r="AM43" i="1"/>
  <c r="T39" i="1"/>
  <c r="AN39" i="1" s="1"/>
  <c r="D73" i="1"/>
  <c r="W72" i="1"/>
  <c r="M39" i="1"/>
  <c r="M74" i="1" s="1"/>
  <c r="AN43" i="1"/>
  <c r="E14" i="1"/>
  <c r="AB17" i="1"/>
  <c r="AM20" i="1"/>
  <c r="D74" i="1"/>
  <c r="AJ20" i="1"/>
  <c r="AG43" i="1"/>
  <c r="AH24" i="1"/>
  <c r="P43" i="1"/>
  <c r="N15" i="1"/>
  <c r="U15" i="1"/>
  <c r="Z43" i="1"/>
  <c r="AF43" i="1"/>
  <c r="AL45" i="1"/>
  <c r="AE24" i="1"/>
  <c r="AC24" i="1"/>
  <c r="AI53" i="1"/>
  <c r="AK59" i="1"/>
  <c r="I15" i="1"/>
  <c r="AJ62" i="1"/>
  <c r="AB27" i="1"/>
  <c r="AF24" i="1"/>
  <c r="AL39" i="1"/>
  <c r="AL59" i="1"/>
  <c r="AA49" i="1"/>
  <c r="AN62" i="1"/>
  <c r="Y43" i="1"/>
  <c r="AC59" i="1"/>
  <c r="P15" i="1"/>
  <c r="H59" i="1"/>
  <c r="H39" i="1" s="1"/>
  <c r="H15" i="1"/>
  <c r="AE53" i="1"/>
  <c r="AG27" i="1"/>
  <c r="AL27" i="1"/>
  <c r="AM49" i="1"/>
  <c r="T15" i="1"/>
  <c r="J15" i="1"/>
  <c r="Y15" i="1"/>
  <c r="AM27" i="1"/>
  <c r="P59" i="1"/>
  <c r="AD20" i="1"/>
  <c r="AN49" i="1"/>
  <c r="S14" i="1" l="1"/>
  <c r="Z15" i="1"/>
  <c r="F14" i="1"/>
  <c r="AH15" i="1"/>
  <c r="AD43" i="1"/>
  <c r="J39" i="1"/>
  <c r="AK15" i="1"/>
  <c r="E41" i="1"/>
  <c r="X41" i="1" s="1"/>
  <c r="X39" i="1"/>
  <c r="R14" i="1"/>
  <c r="AL14" i="1" s="1"/>
  <c r="AO43" i="10"/>
  <c r="V39" i="1"/>
  <c r="AO39" i="1" s="1"/>
  <c r="V14" i="1"/>
  <c r="AO15" i="1"/>
  <c r="AO14" i="10"/>
  <c r="P39" i="10"/>
  <c r="AJ39" i="10" s="1"/>
  <c r="V41" i="10"/>
  <c r="AO39" i="10"/>
  <c r="W12" i="10"/>
  <c r="X39" i="10"/>
  <c r="AH14" i="10"/>
  <c r="O12" i="10"/>
  <c r="AH12" i="10" s="1"/>
  <c r="D74" i="10"/>
  <c r="W74" i="10" s="1"/>
  <c r="C72" i="10"/>
  <c r="C73" i="10" s="1"/>
  <c r="AN43" i="10"/>
  <c r="M39" i="10"/>
  <c r="M41" i="10" s="1"/>
  <c r="AF41" i="10" s="1"/>
  <c r="Y62" i="10"/>
  <c r="F59" i="10"/>
  <c r="F39" i="10" s="1"/>
  <c r="AG43" i="10"/>
  <c r="AI39" i="10"/>
  <c r="P41" i="10"/>
  <c r="T41" i="10"/>
  <c r="X14" i="10"/>
  <c r="E12" i="10"/>
  <c r="R12" i="10"/>
  <c r="J12" i="10"/>
  <c r="O39" i="10"/>
  <c r="AH43" i="10"/>
  <c r="L12" i="10"/>
  <c r="AE14" i="10"/>
  <c r="AJ15" i="10"/>
  <c r="Q14" i="10"/>
  <c r="AK14" i="10" s="1"/>
  <c r="AF15" i="10"/>
  <c r="M14" i="10"/>
  <c r="AG15" i="10"/>
  <c r="Q41" i="10"/>
  <c r="AB43" i="10"/>
  <c r="AA43" i="10"/>
  <c r="H39" i="10"/>
  <c r="AI43" i="10"/>
  <c r="S39" i="10"/>
  <c r="AL43" i="10"/>
  <c r="AC39" i="10"/>
  <c r="J41" i="10"/>
  <c r="AC41" i="10" s="1"/>
  <c r="AA15" i="10"/>
  <c r="Z15" i="10"/>
  <c r="G14" i="10"/>
  <c r="AL15" i="10"/>
  <c r="S14" i="10"/>
  <c r="AM43" i="10"/>
  <c r="K12" i="10"/>
  <c r="AD14" i="10"/>
  <c r="U74" i="10"/>
  <c r="D73" i="10"/>
  <c r="W72" i="10"/>
  <c r="Y43" i="10"/>
  <c r="I14" i="10"/>
  <c r="AC14" i="10" s="1"/>
  <c r="AB15" i="10"/>
  <c r="AN39" i="10"/>
  <c r="U41" i="10"/>
  <c r="U72" i="10" s="1"/>
  <c r="N39" i="10"/>
  <c r="AG59" i="10"/>
  <c r="AH59" i="10"/>
  <c r="P14" i="10"/>
  <c r="AI15" i="10"/>
  <c r="AK15" i="10"/>
  <c r="AD43" i="10"/>
  <c r="AE43" i="10"/>
  <c r="K39" i="10"/>
  <c r="T14" i="10"/>
  <c r="AM15" i="10"/>
  <c r="Z43" i="10"/>
  <c r="Y15" i="10"/>
  <c r="F14" i="10"/>
  <c r="AN15" i="10"/>
  <c r="AA39" i="1"/>
  <c r="H41" i="1"/>
  <c r="AA41" i="1" s="1"/>
  <c r="AB39" i="1"/>
  <c r="AN15" i="1"/>
  <c r="U14" i="1"/>
  <c r="E12" i="1"/>
  <c r="X14" i="1"/>
  <c r="AL41" i="1"/>
  <c r="AD39" i="1"/>
  <c r="K74" i="1"/>
  <c r="AE39" i="1"/>
  <c r="K41" i="1"/>
  <c r="AG15" i="1"/>
  <c r="N14" i="1"/>
  <c r="AH14" i="1" s="1"/>
  <c r="AE14" i="1"/>
  <c r="L12" i="1"/>
  <c r="P14" i="1"/>
  <c r="AJ14" i="1" s="1"/>
  <c r="AI15" i="1"/>
  <c r="T41" i="1"/>
  <c r="AM41" i="1" s="1"/>
  <c r="AM39" i="1"/>
  <c r="AJ15" i="1"/>
  <c r="AB15" i="1"/>
  <c r="I14" i="1"/>
  <c r="AI59" i="1"/>
  <c r="AJ59" i="1"/>
  <c r="AF14" i="1"/>
  <c r="AM15" i="1"/>
  <c r="T14" i="1"/>
  <c r="M41" i="1"/>
  <c r="AF39" i="1"/>
  <c r="H14" i="1"/>
  <c r="AA15" i="1"/>
  <c r="AB59" i="1"/>
  <c r="AA59" i="1"/>
  <c r="D75" i="1"/>
  <c r="W74" i="1"/>
  <c r="Y41" i="1"/>
  <c r="Z41" i="1"/>
  <c r="M75" i="1"/>
  <c r="O12" i="1"/>
  <c r="AN41" i="1"/>
  <c r="Q12" i="1"/>
  <c r="AH39" i="1"/>
  <c r="O41" i="1"/>
  <c r="AJ43" i="1"/>
  <c r="AI43" i="1"/>
  <c r="P39" i="1"/>
  <c r="S12" i="1"/>
  <c r="AD15" i="1"/>
  <c r="AC15" i="1"/>
  <c r="J14" i="1"/>
  <c r="AG39" i="1"/>
  <c r="N41" i="1"/>
  <c r="AC39" i="1" l="1"/>
  <c r="J41" i="1"/>
  <c r="AC41" i="1" s="1"/>
  <c r="R12" i="1"/>
  <c r="AB41" i="1"/>
  <c r="AK14" i="1"/>
  <c r="F12" i="1"/>
  <c r="Z14" i="1"/>
  <c r="Y14" i="1"/>
  <c r="AO74" i="10"/>
  <c r="V41" i="1"/>
  <c r="AO41" i="1" s="1"/>
  <c r="V12" i="1"/>
  <c r="AO14" i="1"/>
  <c r="AF39" i="10"/>
  <c r="AO41" i="10"/>
  <c r="D75" i="10"/>
  <c r="AN41" i="10"/>
  <c r="Y59" i="10"/>
  <c r="Z59" i="10"/>
  <c r="H41" i="10"/>
  <c r="H74" i="10"/>
  <c r="AA39" i="10"/>
  <c r="AB39" i="10"/>
  <c r="AJ41" i="10"/>
  <c r="J72" i="10"/>
  <c r="J74" i="10"/>
  <c r="O41" i="10"/>
  <c r="AI41" i="10" s="1"/>
  <c r="AH39" i="10"/>
  <c r="O74" i="10"/>
  <c r="P12" i="10"/>
  <c r="AI14" i="10"/>
  <c r="M12" i="10"/>
  <c r="AG14" i="10"/>
  <c r="AF14" i="10"/>
  <c r="R74" i="10"/>
  <c r="R72" i="10"/>
  <c r="G12" i="10"/>
  <c r="AA14" i="10"/>
  <c r="Z14" i="10"/>
  <c r="U73" i="10"/>
  <c r="AK41" i="10"/>
  <c r="X12" i="10"/>
  <c r="E72" i="10"/>
  <c r="E74" i="10"/>
  <c r="I12" i="10"/>
  <c r="AB14" i="10"/>
  <c r="AL14" i="10"/>
  <c r="S12" i="10"/>
  <c r="AG39" i="10"/>
  <c r="N41" i="10"/>
  <c r="N74" i="10"/>
  <c r="AJ14" i="10"/>
  <c r="Q12" i="10"/>
  <c r="AK12" i="10" s="1"/>
  <c r="L72" i="10"/>
  <c r="L74" i="10"/>
  <c r="AE12" i="10"/>
  <c r="F41" i="10"/>
  <c r="Y39" i="10"/>
  <c r="Z39" i="10"/>
  <c r="U75" i="10"/>
  <c r="AL39" i="10"/>
  <c r="S41" i="10"/>
  <c r="AL41" i="10" s="1"/>
  <c r="AM41" i="10"/>
  <c r="AD12" i="10"/>
  <c r="K74" i="10"/>
  <c r="F12" i="10"/>
  <c r="Y14" i="10"/>
  <c r="T12" i="10"/>
  <c r="AM14" i="10"/>
  <c r="AN14" i="10"/>
  <c r="AD39" i="10"/>
  <c r="AE39" i="10"/>
  <c r="K41" i="10"/>
  <c r="AM39" i="10"/>
  <c r="AK12" i="1"/>
  <c r="R72" i="1"/>
  <c r="R74" i="1"/>
  <c r="S72" i="1"/>
  <c r="AL12" i="1"/>
  <c r="S74" i="1"/>
  <c r="AI39" i="1"/>
  <c r="AJ39" i="1"/>
  <c r="P41" i="1"/>
  <c r="E74" i="1"/>
  <c r="X12" i="1"/>
  <c r="E72" i="1"/>
  <c r="Y12" i="1"/>
  <c r="O72" i="1"/>
  <c r="O74" i="1"/>
  <c r="AG41" i="1"/>
  <c r="N12" i="1"/>
  <c r="AG14" i="1"/>
  <c r="AF41" i="1"/>
  <c r="M72" i="1"/>
  <c r="AE12" i="1"/>
  <c r="L72" i="1"/>
  <c r="L74" i="1"/>
  <c r="AF12" i="1"/>
  <c r="AN14" i="1"/>
  <c r="U12" i="1"/>
  <c r="Q72" i="1"/>
  <c r="Q74" i="1"/>
  <c r="H12" i="1"/>
  <c r="AA14" i="1"/>
  <c r="AI14" i="1"/>
  <c r="P12" i="1"/>
  <c r="AM14" i="1"/>
  <c r="T12" i="1"/>
  <c r="AH41" i="1"/>
  <c r="K72" i="1"/>
  <c r="AD41" i="1"/>
  <c r="AE41" i="1"/>
  <c r="I12" i="1"/>
  <c r="AB14" i="1"/>
  <c r="J12" i="1"/>
  <c r="AC14" i="1"/>
  <c r="AD14" i="1"/>
  <c r="K75" i="1"/>
  <c r="Z12" i="1" l="1"/>
  <c r="F74" i="1"/>
  <c r="F72" i="1"/>
  <c r="V74" i="1"/>
  <c r="V72" i="1"/>
  <c r="AO12" i="1"/>
  <c r="AO72" i="10"/>
  <c r="AE41" i="10"/>
  <c r="AD41" i="10"/>
  <c r="AG41" i="10"/>
  <c r="N72" i="10"/>
  <c r="R73" i="10"/>
  <c r="H72" i="10"/>
  <c r="AA41" i="10"/>
  <c r="AB41" i="10"/>
  <c r="AH74" i="10"/>
  <c r="O75" i="10"/>
  <c r="J73" i="10"/>
  <c r="AC72" i="10"/>
  <c r="G74" i="10"/>
  <c r="AA12" i="10"/>
  <c r="Z12" i="10"/>
  <c r="G72" i="10"/>
  <c r="T72" i="10"/>
  <c r="T74" i="10"/>
  <c r="AM12" i="10"/>
  <c r="AN12" i="10"/>
  <c r="AB12" i="10"/>
  <c r="I74" i="10"/>
  <c r="I72" i="10"/>
  <c r="F74" i="10"/>
  <c r="F72" i="10"/>
  <c r="Y12" i="10"/>
  <c r="AD74" i="10"/>
  <c r="K75" i="10"/>
  <c r="N75" i="10"/>
  <c r="S74" i="10"/>
  <c r="AL12" i="10"/>
  <c r="S72" i="10"/>
  <c r="J75" i="10"/>
  <c r="AC74" i="10"/>
  <c r="Y41" i="10"/>
  <c r="Z41" i="10"/>
  <c r="R75" i="10"/>
  <c r="E73" i="10"/>
  <c r="X72" i="10"/>
  <c r="L73" i="10"/>
  <c r="AE72" i="10"/>
  <c r="AI12" i="10"/>
  <c r="P72" i="10"/>
  <c r="P74" i="10"/>
  <c r="AH41" i="10"/>
  <c r="O72" i="10"/>
  <c r="AC12" i="10"/>
  <c r="E75" i="10"/>
  <c r="X74" i="10"/>
  <c r="L75" i="10"/>
  <c r="AE74" i="10"/>
  <c r="K72" i="10"/>
  <c r="Q72" i="10"/>
  <c r="Q74" i="10"/>
  <c r="AJ12" i="10"/>
  <c r="AF12" i="10"/>
  <c r="M72" i="10"/>
  <c r="M74" i="10"/>
  <c r="AG12" i="10"/>
  <c r="H75" i="10"/>
  <c r="AA74" i="10"/>
  <c r="AM12" i="1"/>
  <c r="T72" i="1"/>
  <c r="T74" i="1"/>
  <c r="Q73" i="1"/>
  <c r="AE74" i="1"/>
  <c r="L75" i="1"/>
  <c r="AF74" i="1"/>
  <c r="AE72" i="1"/>
  <c r="L73" i="1"/>
  <c r="E75" i="1"/>
  <c r="X74" i="1"/>
  <c r="Y74" i="1"/>
  <c r="AJ41" i="1"/>
  <c r="AI41" i="1"/>
  <c r="AG12" i="1"/>
  <c r="N72" i="1"/>
  <c r="N74" i="1"/>
  <c r="AK74" i="1"/>
  <c r="R75" i="1"/>
  <c r="X72" i="1"/>
  <c r="E73" i="1"/>
  <c r="P72" i="1"/>
  <c r="P74" i="1"/>
  <c r="AI12" i="1"/>
  <c r="M73" i="1"/>
  <c r="AF72" i="1"/>
  <c r="AA12" i="1"/>
  <c r="H72" i="1"/>
  <c r="H74" i="1"/>
  <c r="AL74" i="1"/>
  <c r="S75" i="1"/>
  <c r="Y72" i="1"/>
  <c r="AJ12" i="1"/>
  <c r="AH74" i="1"/>
  <c r="O75" i="1"/>
  <c r="AH12" i="1"/>
  <c r="K73" i="1"/>
  <c r="AH72" i="1"/>
  <c r="O73" i="1"/>
  <c r="AK72" i="1"/>
  <c r="R73" i="1"/>
  <c r="J74" i="1"/>
  <c r="J72" i="1"/>
  <c r="AC12" i="1"/>
  <c r="AD12" i="1"/>
  <c r="I74" i="1"/>
  <c r="I72" i="1"/>
  <c r="AB12" i="1"/>
  <c r="Q75" i="1"/>
  <c r="S73" i="1"/>
  <c r="AL72" i="1"/>
  <c r="U72" i="1"/>
  <c r="AN12" i="1"/>
  <c r="U74" i="1"/>
  <c r="F73" i="1" l="1"/>
  <c r="Z72" i="1"/>
  <c r="F75" i="1"/>
  <c r="Z74" i="1"/>
  <c r="V73" i="1"/>
  <c r="AO72" i="1"/>
  <c r="V75" i="1"/>
  <c r="AO74" i="1"/>
  <c r="P75" i="10"/>
  <c r="AI74" i="10"/>
  <c r="AL72" i="10"/>
  <c r="S73" i="10"/>
  <c r="Q73" i="10"/>
  <c r="AJ72" i="10"/>
  <c r="Y74" i="10"/>
  <c r="F75" i="10"/>
  <c r="AJ74" i="10"/>
  <c r="Q75" i="10"/>
  <c r="AL74" i="10"/>
  <c r="S75" i="10"/>
  <c r="AM74" i="10"/>
  <c r="T75" i="10"/>
  <c r="AN74" i="10"/>
  <c r="Z72" i="10"/>
  <c r="G73" i="10"/>
  <c r="AK72" i="10"/>
  <c r="O73" i="10"/>
  <c r="AH72" i="10"/>
  <c r="I75" i="10"/>
  <c r="AB74" i="10"/>
  <c r="AD72" i="10"/>
  <c r="K73" i="10"/>
  <c r="H73" i="10"/>
  <c r="AA72" i="10"/>
  <c r="T73" i="10"/>
  <c r="AM72" i="10"/>
  <c r="AN72" i="10"/>
  <c r="AK74" i="10"/>
  <c r="N73" i="10"/>
  <c r="AG72" i="10"/>
  <c r="AF74" i="10"/>
  <c r="M75" i="10"/>
  <c r="AF72" i="10"/>
  <c r="M73" i="10"/>
  <c r="P73" i="10"/>
  <c r="AI72" i="10"/>
  <c r="AG74" i="10"/>
  <c r="AB72" i="10"/>
  <c r="I73" i="10"/>
  <c r="F73" i="10"/>
  <c r="Y72" i="10"/>
  <c r="Z74" i="10"/>
  <c r="G75" i="10"/>
  <c r="P75" i="1"/>
  <c r="AI74" i="1"/>
  <c r="P73" i="1"/>
  <c r="AI72" i="1"/>
  <c r="U73" i="1"/>
  <c r="AN72" i="1"/>
  <c r="H75" i="1"/>
  <c r="AA74" i="1"/>
  <c r="N75" i="1"/>
  <c r="AG74" i="1"/>
  <c r="AA72" i="1"/>
  <c r="H73" i="1"/>
  <c r="N73" i="1"/>
  <c r="AG72" i="1"/>
  <c r="AB74" i="1"/>
  <c r="I75" i="1"/>
  <c r="AC72" i="1"/>
  <c r="J73" i="1"/>
  <c r="J75" i="1"/>
  <c r="AC74" i="1"/>
  <c r="AD74" i="1"/>
  <c r="AM74" i="1"/>
  <c r="T75" i="1"/>
  <c r="AN74" i="1"/>
  <c r="U75" i="1"/>
  <c r="AJ74" i="1"/>
  <c r="AJ72" i="1"/>
  <c r="AD72" i="1"/>
  <c r="T73" i="1"/>
  <c r="AM72" i="1"/>
  <c r="AB72" i="1"/>
  <c r="I73" i="1"/>
</calcChain>
</file>

<file path=xl/sharedStrings.xml><?xml version="1.0" encoding="utf-8"?>
<sst xmlns="http://schemas.openxmlformats.org/spreadsheetml/2006/main" count="297" uniqueCount="144">
  <si>
    <t>INGRESO, GASTO Y FINANCIAMIENTO DEL GOBIERNO CENTRAL</t>
  </si>
  <si>
    <t>Cifras del mes de setiembre 2019 - 2025</t>
  </si>
  <si>
    <t>en millones de colones</t>
  </si>
  <si>
    <t>Mes de setiembre</t>
  </si>
  <si>
    <t>VARIACION</t>
  </si>
  <si>
    <t>CONCEPTO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</si>
  <si>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</si>
  <si>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</si>
  <si>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</si>
  <si>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</si>
  <si>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</si>
  <si>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</si>
  <si>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</si>
  <si>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</si>
  <si>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</si>
  <si>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</si>
  <si>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</si>
  <si>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17/19</t>
  </si>
  <si>
    <t>18/19</t>
  </si>
  <si>
    <t>19/20</t>
  </si>
  <si>
    <t>20/21</t>
  </si>
  <si>
    <t>21/22</t>
  </si>
  <si>
    <t>22/23</t>
  </si>
  <si>
    <t>23/24</t>
  </si>
  <si>
    <t>24/25</t>
  </si>
  <si>
    <t xml:space="preserve">INGRESOS TOTALES </t>
  </si>
  <si>
    <t>I-   Ingresos Corrientes</t>
  </si>
  <si>
    <t>I-1  Ingresos Tributarios</t>
  </si>
  <si>
    <t>Impuesto a los ingresos y utilidades</t>
  </si>
  <si>
    <t>Sobre importaciones</t>
  </si>
  <si>
    <t>Arancel:</t>
  </si>
  <si>
    <t>1% Valor Aduanero:</t>
  </si>
  <si>
    <t>Sobre exportaciones</t>
  </si>
  <si>
    <t xml:space="preserve"> Por Caja Banano Exportada</t>
  </si>
  <si>
    <t>Der.de Exp.ad/valorem</t>
  </si>
  <si>
    <t xml:space="preserve"> Impuesto Exportaciones Vía Terrestre</t>
  </si>
  <si>
    <t>Ventas</t>
  </si>
  <si>
    <t>Interno</t>
  </si>
  <si>
    <t>Aduanas</t>
  </si>
  <si>
    <t>Consumo</t>
  </si>
  <si>
    <t>Otros ingresos tributarios</t>
  </si>
  <si>
    <t>Otros Ingresos tributarios diversos internos</t>
  </si>
  <si>
    <t>Otros Ingresos tributarios diversos aduanas</t>
  </si>
  <si>
    <t>I-2 Contribuciones Sociales</t>
  </si>
  <si>
    <t>I-3  Ingresos no Tributarios</t>
  </si>
  <si>
    <t>I-4  Transferencias</t>
  </si>
  <si>
    <t xml:space="preserve"> II- Ingresos de Capital:</t>
  </si>
  <si>
    <t>GASTOS TOTALES Y CONCESIÓN NETA</t>
  </si>
  <si>
    <t>Gasto Total sin Intereses</t>
  </si>
  <si>
    <t>GASTOS CORRIENTES</t>
  </si>
  <si>
    <t>Remuneraciones</t>
  </si>
  <si>
    <t xml:space="preserve">    Sueldos y Salarios</t>
  </si>
  <si>
    <r>
      <t xml:space="preserve">    Cargas Sociales</t>
    </r>
    <r>
      <rPr>
        <vertAlign val="superscript"/>
        <sz val="10"/>
        <rFont val="Arial"/>
        <family val="2"/>
      </rPr>
      <t>2/</t>
    </r>
  </si>
  <si>
    <r>
      <t xml:space="preserve">    Bienes y Servicios</t>
    </r>
    <r>
      <rPr>
        <vertAlign val="superscript"/>
        <sz val="10"/>
        <rFont val="Arial"/>
        <family val="2"/>
      </rPr>
      <t>3/</t>
    </r>
  </si>
  <si>
    <t xml:space="preserve">    Intereses    </t>
  </si>
  <si>
    <t xml:space="preserve">         Deuda Interna</t>
  </si>
  <si>
    <t xml:space="preserve">         Deuda externa</t>
  </si>
  <si>
    <r>
      <t xml:space="preserve">    Transferencias </t>
    </r>
    <r>
      <rPr>
        <vertAlign val="superscript"/>
        <sz val="10"/>
        <rFont val="Arial"/>
        <family val="2"/>
      </rPr>
      <t>1/</t>
    </r>
  </si>
  <si>
    <t xml:space="preserve">         Sector Privado </t>
  </si>
  <si>
    <t xml:space="preserve">         Sector Publico</t>
  </si>
  <si>
    <t xml:space="preserve">         Sector Externo</t>
  </si>
  <si>
    <r>
      <t>Transferencias ctes con recurso externo</t>
    </r>
    <r>
      <rPr>
        <vertAlign val="superscript"/>
        <sz val="10"/>
        <rFont val="Arial"/>
        <family val="2"/>
      </rPr>
      <t>7/</t>
    </r>
  </si>
  <si>
    <t>GASTOS DE CAPITAL</t>
  </si>
  <si>
    <t xml:space="preserve">    Inversion </t>
  </si>
  <si>
    <t xml:space="preserve">    Transferencias</t>
  </si>
  <si>
    <t>Transferencias capital con recurso externo</t>
  </si>
  <si>
    <t>Concesión Neta de Préstamos</t>
  </si>
  <si>
    <t xml:space="preserve">Concesión </t>
  </si>
  <si>
    <t xml:space="preserve">Recuperación </t>
  </si>
  <si>
    <t>1 - 3</t>
  </si>
  <si>
    <t>DEF/SUPERÁVIT PRIMARIO</t>
  </si>
  <si>
    <t>% PIB</t>
  </si>
  <si>
    <t>1 - 2</t>
  </si>
  <si>
    <t>SUP/ DÉFICIT  FINANCIERO.</t>
  </si>
  <si>
    <t>FINANCIAMIENTO</t>
  </si>
  <si>
    <t xml:space="preserve">   Interno Neto</t>
  </si>
  <si>
    <t xml:space="preserve">   Externo Neto</t>
  </si>
  <si>
    <r>
      <t>PIB</t>
    </r>
    <r>
      <rPr>
        <b/>
        <vertAlign val="superscript"/>
        <sz val="10"/>
        <rFont val="Arial"/>
        <family val="2"/>
      </rPr>
      <t>1</t>
    </r>
    <r>
      <rPr>
        <vertAlign val="superscript"/>
        <sz val="10"/>
        <rFont val="Arial"/>
        <family val="2"/>
      </rPr>
      <t>/</t>
    </r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</si>
  <si>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Según el PIB publicado por el Banco Central  en abril 2025, proyección 2025-2026 utilizada en el informe de Política Monetaria  de julio 2025, aprobado por la Junta Directiva en el artículo 3 del acta de la sesión 6270-2025, el 28 de julio de 2025 </t>
    </r>
  </si>
  <si>
    <r>
      <rPr>
        <vertAlign val="superscript"/>
        <sz val="10"/>
        <rFont val="Arial"/>
        <family val="2"/>
      </rPr>
      <t xml:space="preserve">2/ </t>
    </r>
    <r>
      <rPr>
        <sz val="10"/>
        <rFont val="Arial"/>
        <family val="2"/>
      </rPr>
      <t xml:space="preserve"> A partir de enero 2020 los egresos de las cargas sociales de los programas 327-328- 329 del Ministerio de Obras Públicas y Transportes (MOPT), se capitalizan, por lo que se incluyen en el rubro de inversión.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</si>
  <si>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Los egresos de bienes y servicios del programa 797 de Ministerio de Comercio Exterior a partir de enero 2020 se capitalizan y se incluyen en el rubro de inversión</t>
    </r>
  </si>
  <si>
    <r>
      <rPr>
        <b/>
        <sz val="10"/>
        <rFont val="Arial"/>
        <family val="2"/>
      </rPr>
      <t xml:space="preserve">Fuente:  </t>
    </r>
    <r>
      <rPr>
        <sz val="10"/>
        <rFont val="Arial"/>
        <family val="2"/>
      </rPr>
      <t>Cuadro elaborado en la Secretaría Técnica de la Autoridad Presupuestaria, con información suministrada por la Contabilidad Nacional y la Dirección General de Gestión de Deuda Pública.</t>
    </r>
  </si>
  <si>
    <t>Cifras acumuladas al mes de setiembre 2019 - 2025</t>
  </si>
  <si>
    <t>Acumulado al mes de setiembre</t>
  </si>
  <si>
    <t>17/18</t>
  </si>
  <si>
    <r>
      <t xml:space="preserve">    Transferencias</t>
    </r>
    <r>
      <rPr>
        <vertAlign val="superscript"/>
        <sz val="10"/>
        <rFont val="Arial"/>
        <family val="2"/>
      </rPr>
      <t xml:space="preserve"> </t>
    </r>
  </si>
  <si>
    <t>Transferencias con recurso externo</t>
  </si>
  <si>
    <r>
      <t>PIB</t>
    </r>
    <r>
      <rPr>
        <b/>
        <vertAlign val="superscript"/>
        <sz val="10"/>
        <rFont val="Arial"/>
        <family val="2"/>
      </rPr>
      <t xml:space="preserve"> 1/</t>
    </r>
  </si>
  <si>
    <r>
      <rPr>
        <vertAlign val="superscript"/>
        <sz val="10"/>
        <rFont val="Arial"/>
        <family val="2"/>
      </rPr>
      <t xml:space="preserve">1/ </t>
    </r>
    <r>
      <rPr>
        <sz val="10"/>
        <rFont val="Arial"/>
        <family val="2"/>
      </rPr>
      <t xml:space="preserve">Según el PIB publicado por el Banco Central  en abril 2025, proyección 2025-2026 utilizada en el informe de Política Monetaria  de julio 2025, aprobado por la Junta Directiva en el artículo 3 del acta de la sesión 6270-2025, el 28 de julio de 2025 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</si>
  <si>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 A partir de enero 2020 los egresos de las cargas sociales de los programas 327-328- 329 del Ministerio de Obras Públicas y Transportes (MOPT), se capitalizan, por lo que se incluyen en el rubro de inversión.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</si>
  <si>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Los egresos de bienes y servicios del programa 797 de Ministerio de Comercio Exterior a partir de enero 2020 se capitalizan y se incluyen en el rubro de inversión.</t>
    </r>
  </si>
  <si>
    <r>
      <rPr>
        <b/>
        <sz val="10"/>
        <rFont val="Arial"/>
        <family val="2"/>
      </rPr>
      <t xml:space="preserve">Fuente:  </t>
    </r>
    <r>
      <rPr>
        <sz val="10"/>
        <rFont val="Arial"/>
        <family val="2"/>
      </rPr>
      <t>Cuadro elaborado en la Secretaría Técnica de la Autoridad Presupuestaria, con información suministrada por la Contabilidad Nacional y la Dirección General de Gestión de Deuda Pública</t>
    </r>
  </si>
  <si>
    <t xml:space="preserve"> </t>
  </si>
  <si>
    <t>GOBIERNO CENTRAL DE COSTA RICA</t>
  </si>
  <si>
    <t>PRINCIPALES INGRESOS</t>
  </si>
  <si>
    <t>COMPARATIVOS MES SETIEMBRE</t>
  </si>
  <si>
    <t>COMPARATIVOS ACUMULADO AL MES DE SETIEMBRE</t>
  </si>
  <si>
    <t>(en millones de colones)</t>
  </si>
  <si>
    <t>Variacion</t>
  </si>
  <si>
    <t>INGRESOS TOTALES:</t>
  </si>
  <si>
    <t>Ingresos Corrientes:</t>
  </si>
  <si>
    <t>I-1 Ingresos Tributarios :</t>
  </si>
  <si>
    <t>I-1.1   Impuesto a los ingresos y utilidades</t>
  </si>
  <si>
    <t xml:space="preserve">       - Ingresos y Utilidades a Personas Físicas</t>
  </si>
  <si>
    <t xml:space="preserve">       - Ingresos y Utilidades a Personas Jurídicas</t>
  </si>
  <si>
    <t xml:space="preserve">       - Dividendos e Intereses s/ Títulos valores</t>
  </si>
  <si>
    <t xml:space="preserve">       - Remesas al Exterior</t>
  </si>
  <si>
    <t xml:space="preserve">       - Bancos y Entidades Financ no domiciliadas</t>
  </si>
  <si>
    <t xml:space="preserve">I-1.2   Impuestos a la propiedad </t>
  </si>
  <si>
    <t xml:space="preserve">            Propiedad de vehículos</t>
  </si>
  <si>
    <t xml:space="preserve">            Imp Solidario Vivienda</t>
  </si>
  <si>
    <t xml:space="preserve">            Imp. Sociedades Anónimas</t>
  </si>
  <si>
    <t>I-1.3  Sobre Importaciones :</t>
  </si>
  <si>
    <t xml:space="preserve">           I-1.3.1  Arancel:</t>
  </si>
  <si>
    <t xml:space="preserve">           I-1.3.2 1% Valor Aduanero:</t>
  </si>
  <si>
    <t>I-1.4  Sobre Exportaciones :</t>
  </si>
  <si>
    <t xml:space="preserve">           I-1.4.1  Por Caja Banano Exportada</t>
  </si>
  <si>
    <t xml:space="preserve">           I-1.4.2  Der.de Exp.ad/valorem</t>
  </si>
  <si>
    <t xml:space="preserve">           I-1.4.3  Imp Exp vía terrestre</t>
  </si>
  <si>
    <t xml:space="preserve">I-1.5  Ventas: </t>
  </si>
  <si>
    <t xml:space="preserve">           I-1.5.1  Interno</t>
  </si>
  <si>
    <t xml:space="preserve">           I-1.5.2  Aduanas:</t>
  </si>
  <si>
    <t xml:space="preserve">I-1.6  Consumo: </t>
  </si>
  <si>
    <t xml:space="preserve">           I-1.6.1  Interno</t>
  </si>
  <si>
    <t xml:space="preserve">           I-1.6.2  Aduanas:</t>
  </si>
  <si>
    <t>I-1.7  Otros Indirectos :</t>
  </si>
  <si>
    <t xml:space="preserve">    Impuesto unico combustibles</t>
  </si>
  <si>
    <t xml:space="preserve">        -Interno</t>
  </si>
  <si>
    <t xml:space="preserve">       - Importaciones</t>
  </si>
  <si>
    <t xml:space="preserve">    Impuesto bebidas no alcohólicas</t>
  </si>
  <si>
    <t xml:space="preserve">    Impuesto jabón de tocador</t>
  </si>
  <si>
    <t xml:space="preserve">    Impuesto bebidas alcohólicas</t>
  </si>
  <si>
    <t xml:space="preserve">    Imp.Prod.Tabaco </t>
  </si>
  <si>
    <t xml:space="preserve">    Traspaso vehículos usados</t>
  </si>
  <si>
    <t xml:space="preserve">    Traspaso bienes inmuebles</t>
  </si>
  <si>
    <t xml:space="preserve">    Timbre Fiscal</t>
  </si>
  <si>
    <t xml:space="preserve">    Derechos de Salida del Territorio Nacional</t>
  </si>
  <si>
    <t xml:space="preserve">    Derechos Consulares</t>
  </si>
  <si>
    <t xml:space="preserve">    Impuestos Ley de Migración y Extranjeria </t>
  </si>
  <si>
    <t xml:space="preserve">    Otros Ingresos Tributarios</t>
  </si>
  <si>
    <t xml:space="preserve">    Otros Ingresos tributarios diversos internos</t>
  </si>
  <si>
    <t xml:space="preserve">    Otros Ingresos tributarios diversos aduanas</t>
  </si>
  <si>
    <t>I-4 Transferencias</t>
  </si>
  <si>
    <t>II- Ingresos de Capital: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</si>
</sst>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#,##0.0\ _p_t_a"/>
    <numFmt numFmtId="168" formatCode="0.0"/>
    <numFmt numFmtId="169" formatCode="#,##0.0"/>
    <numFmt numFmtId="170" formatCode="#,##0.0_);\(#,##0.0\)"/>
    <numFmt numFmtId="171" formatCode="0.0%"/>
    <numFmt numFmtId="172" formatCode="_-* #,##0.00\ _€_-;\-* #,##0.00\ _€_-;_-* &quot;-&quot;??\ _€_-;_-@_-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_([$€-2]* #,##0.00_);_([$€-2]* \(#,##0.00\);_([$€-2]* &quot;-&quot;??_)"/>
    <numFmt numFmtId="183" formatCode="#,##0.0____"/>
    <numFmt numFmtId="184" formatCode="\$#,##0.00\ ;\(\$#,##0.00\)"/>
    <numFmt numFmtId="185" formatCode="[&gt;=0.05]#,##0.0;[&lt;=-0.05]\-#,##0.0;?0.0"/>
    <numFmt numFmtId="186" formatCode="[Black]#,##0.0;[Black]\-#,##0.0;;"/>
  </numFmts>
  <fonts count="6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8"/>
      <name val="Arial"/>
      <family val="2"/>
    </font>
    <font>
      <sz val="10"/>
      <color indexed="49"/>
      <name val="Arial"/>
      <family val="2"/>
    </font>
    <font>
      <sz val="8"/>
      <color indexed="12"/>
      <name val="Arial"/>
      <family val="2"/>
    </font>
    <font>
      <b/>
      <u/>
      <sz val="10"/>
      <name val="Arial"/>
      <family val="2"/>
    </font>
    <font>
      <b/>
      <u val="double"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u val="double"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sz val="10"/>
      <color indexed="8"/>
      <name val="Arial"/>
      <family val="2"/>
    </font>
    <font>
      <sz val="8"/>
      <color indexed="8"/>
      <name val="Helv"/>
    </font>
    <font>
      <sz val="10"/>
      <name val="Courier"/>
      <family val="3"/>
    </font>
    <font>
      <sz val="10"/>
      <name val="Helv"/>
    </font>
    <font>
      <sz val="12"/>
      <name val="Tms Rmn"/>
    </font>
    <font>
      <sz val="10"/>
      <name val="Tms Rmn"/>
    </font>
    <font>
      <sz val="10"/>
      <name val="MS Sans Serif"/>
      <family val="2"/>
    </font>
    <font>
      <sz val="10"/>
      <color indexed="10"/>
      <name val="MS Sans Serif"/>
      <family val="2"/>
    </font>
    <font>
      <sz val="12"/>
      <name val="Helv"/>
    </font>
    <font>
      <sz val="8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vertAlign val="superscript"/>
      <sz val="10"/>
      <name val="Arial"/>
      <family val="2"/>
    </font>
    <font>
      <b/>
      <sz val="8"/>
      <color indexed="12"/>
      <name val="Arial"/>
      <family val="2"/>
    </font>
    <font>
      <sz val="8"/>
      <name val="Tahoma"/>
      <family val="2"/>
    </font>
    <font>
      <u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8"/>
      <color rgb="FF0070C0"/>
      <name val="Arial"/>
      <family val="2"/>
    </font>
    <font>
      <b/>
      <i/>
      <u val="double"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4D79B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57">
    <xf numFmtId="0" fontId="0" fillId="0" borderId="0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179" fontId="36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37" fillId="0" borderId="1">
      <protection hidden="1"/>
    </xf>
    <xf numFmtId="0" fontId="38" fillId="20" borderId="1" applyNumberFormat="0" applyFont="0" applyBorder="0" applyAlignment="0" applyProtection="0">
      <protection hidden="1"/>
    </xf>
    <xf numFmtId="0" fontId="25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2" applyNumberFormat="0" applyAlignment="0" applyProtection="0"/>
    <xf numFmtId="0" fontId="20" fillId="20" borderId="2" applyNumberFormat="0" applyAlignment="0" applyProtection="0"/>
    <xf numFmtId="0" fontId="21" fillId="21" borderId="3" applyNumberFormat="0" applyAlignment="0" applyProtection="0"/>
    <xf numFmtId="0" fontId="22" fillId="0" borderId="4" applyNumberFormat="0" applyFill="0" applyAlignment="0" applyProtection="0"/>
    <xf numFmtId="0" fontId="21" fillId="21" borderId="3" applyNumberFormat="0" applyAlignment="0" applyProtection="0"/>
    <xf numFmtId="0" fontId="23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4" fillId="7" borderId="2" applyNumberFormat="0" applyAlignment="0" applyProtection="0"/>
    <xf numFmtId="0" fontId="35" fillId="0" borderId="0"/>
    <xf numFmtId="0" fontId="39" fillId="0" borderId="0">
      <alignment vertical="top"/>
    </xf>
    <xf numFmtId="0" fontId="1" fillId="0" borderId="0"/>
    <xf numFmtId="182" fontId="3" fillId="0" borderId="0" applyFont="0" applyFill="0" applyBorder="0" applyAlignment="0" applyProtection="0"/>
    <xf numFmtId="0" fontId="56" fillId="0" borderId="0"/>
    <xf numFmtId="0" fontId="29" fillId="0" borderId="0" applyNumberFormat="0" applyFill="0" applyBorder="0" applyAlignment="0" applyProtection="0"/>
    <xf numFmtId="0" fontId="19" fillId="4" borderId="0" applyNumberFormat="0" applyBorder="0" applyAlignment="0" applyProtection="0"/>
    <xf numFmtId="38" fontId="2" fillId="22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169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0" fontId="25" fillId="3" borderId="0" applyNumberFormat="0" applyBorder="0" applyAlignment="0" applyProtection="0"/>
    <xf numFmtId="0" fontId="24" fillId="7" borderId="2" applyNumberFormat="0" applyAlignment="0" applyProtection="0"/>
    <xf numFmtId="10" fontId="2" fillId="23" borderId="8" applyNumberFormat="0" applyBorder="0" applyAlignment="0" applyProtection="0"/>
    <xf numFmtId="0" fontId="22" fillId="0" borderId="4" applyNumberFormat="0" applyFill="0" applyAlignment="0" applyProtection="0"/>
    <xf numFmtId="0" fontId="40" fillId="0" borderId="1">
      <alignment horizontal="left"/>
      <protection locked="0"/>
    </xf>
    <xf numFmtId="165" fontId="3" fillId="0" borderId="0" applyFont="0" applyFill="0" applyBorder="0" applyAlignment="0" applyProtection="0"/>
    <xf numFmtId="172" fontId="58" fillId="0" borderId="0" applyFont="0" applyFill="0" applyBorder="0" applyAlignment="0" applyProtection="0"/>
    <xf numFmtId="172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72" fontId="35" fillId="0" borderId="0" applyFont="0" applyFill="0" applyBorder="0" applyAlignment="0" applyProtection="0"/>
    <xf numFmtId="166" fontId="56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26" fillId="24" borderId="0" applyNumberFormat="0" applyBorder="0" applyAlignment="0" applyProtection="0"/>
    <xf numFmtId="0" fontId="41" fillId="0" borderId="0"/>
    <xf numFmtId="0" fontId="42" fillId="0" borderId="0"/>
    <xf numFmtId="0" fontId="43" fillId="0" borderId="0"/>
    <xf numFmtId="0" fontId="43" fillId="0" borderId="0"/>
    <xf numFmtId="0" fontId="44" fillId="0" borderId="0"/>
    <xf numFmtId="0" fontId="13" fillId="0" borderId="0"/>
    <xf numFmtId="0" fontId="3" fillId="0" borderId="0"/>
    <xf numFmtId="0" fontId="45" fillId="0" borderId="0"/>
    <xf numFmtId="0" fontId="13" fillId="0" borderId="0"/>
    <xf numFmtId="0" fontId="3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4" fillId="0" borderId="0"/>
    <xf numFmtId="185" fontId="35" fillId="0" borderId="0" applyFill="0" applyBorder="0" applyAlignment="0" applyProtection="0">
      <alignment horizontal="right"/>
    </xf>
    <xf numFmtId="0" fontId="3" fillId="0" borderId="0"/>
    <xf numFmtId="0" fontId="13" fillId="0" borderId="0"/>
    <xf numFmtId="0" fontId="3" fillId="25" borderId="9" applyNumberFormat="0" applyFont="0" applyAlignment="0" applyProtection="0"/>
    <xf numFmtId="0" fontId="17" fillId="25" borderId="9" applyNumberFormat="0" applyFont="0" applyAlignment="0" applyProtection="0"/>
    <xf numFmtId="0" fontId="27" fillId="20" borderId="10" applyNumberFormat="0" applyAlignment="0" applyProtection="0"/>
    <xf numFmtId="10" fontId="3" fillId="0" borderId="0" applyFont="0" applyFill="0" applyBorder="0" applyAlignment="0" applyProtection="0"/>
    <xf numFmtId="186" fontId="35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35" fillId="0" borderId="0" applyFill="0" applyBorder="0" applyAlignment="0">
      <alignment horizontal="centerContinuous"/>
    </xf>
    <xf numFmtId="0" fontId="36" fillId="0" borderId="0"/>
    <xf numFmtId="0" fontId="46" fillId="0" borderId="1" applyNumberFormat="0" applyFill="0" applyBorder="0" applyAlignment="0" applyProtection="0">
      <protection hidden="1"/>
    </xf>
    <xf numFmtId="0" fontId="27" fillId="20" borderId="10" applyNumberFormat="0" applyAlignment="0" applyProtection="0"/>
    <xf numFmtId="0" fontId="47" fillId="0" borderId="0"/>
    <xf numFmtId="0" fontId="3" fillId="0" borderId="0" applyNumberFormat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23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48" fillId="20" borderId="1"/>
    <xf numFmtId="0" fontId="33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49" fillId="0" borderId="0" applyProtection="0"/>
    <xf numFmtId="184" fontId="49" fillId="0" borderId="0" applyProtection="0"/>
    <xf numFmtId="0" fontId="50" fillId="0" borderId="0" applyProtection="0"/>
    <xf numFmtId="0" fontId="51" fillId="0" borderId="0" applyProtection="0"/>
    <xf numFmtId="0" fontId="49" fillId="0" borderId="12" applyProtection="0"/>
    <xf numFmtId="0" fontId="49" fillId="0" borderId="0"/>
    <xf numFmtId="10" fontId="49" fillId="0" borderId="0" applyProtection="0"/>
    <xf numFmtId="0" fontId="49" fillId="0" borderId="0"/>
    <xf numFmtId="2" fontId="49" fillId="0" borderId="0" applyProtection="0"/>
    <xf numFmtId="4" fontId="49" fillId="0" borderId="0" applyProtection="0"/>
    <xf numFmtId="0" fontId="1" fillId="0" borderId="0"/>
  </cellStyleXfs>
  <cellXfs count="202">
    <xf numFmtId="0" fontId="0" fillId="0" borderId="0" xfId="0"/>
    <xf numFmtId="0" fontId="3" fillId="0" borderId="0" xfId="0" applyFont="1"/>
    <xf numFmtId="169" fontId="4" fillId="0" borderId="0" xfId="0" applyNumberFormat="1" applyFont="1" applyAlignment="1">
      <alignment horizontal="left" wrapText="1"/>
    </xf>
    <xf numFmtId="16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169" fontId="4" fillId="0" borderId="0" xfId="0" applyNumberFormat="1" applyFont="1"/>
    <xf numFmtId="167" fontId="3" fillId="0" borderId="0" xfId="0" applyNumberFormat="1" applyFont="1"/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left"/>
    </xf>
    <xf numFmtId="0" fontId="4" fillId="0" borderId="0" xfId="0" applyFont="1"/>
    <xf numFmtId="0" fontId="7" fillId="0" borderId="0" xfId="0" applyFont="1"/>
    <xf numFmtId="167" fontId="9" fillId="0" borderId="0" xfId="0" applyNumberFormat="1" applyFont="1"/>
    <xf numFmtId="169" fontId="8" fillId="0" borderId="0" xfId="0" applyNumberFormat="1" applyFont="1"/>
    <xf numFmtId="169" fontId="10" fillId="0" borderId="0" xfId="0" applyNumberFormat="1" applyFont="1"/>
    <xf numFmtId="169" fontId="11" fillId="0" borderId="0" xfId="0" applyNumberFormat="1" applyFont="1"/>
    <xf numFmtId="171" fontId="7" fillId="0" borderId="0" xfId="123" applyNumberFormat="1" applyFont="1" applyBorder="1"/>
    <xf numFmtId="171" fontId="2" fillId="0" borderId="0" xfId="123" applyNumberFormat="1" applyFont="1" applyBorder="1"/>
    <xf numFmtId="171" fontId="5" fillId="0" borderId="0" xfId="123" applyNumberFormat="1" applyFont="1" applyBorder="1"/>
    <xf numFmtId="167" fontId="12" fillId="0" borderId="0" xfId="0" applyNumberFormat="1" applyFont="1"/>
    <xf numFmtId="169" fontId="11" fillId="0" borderId="0" xfId="115" applyNumberFormat="1" applyFont="1" applyAlignment="1">
      <alignment horizontal="left" wrapText="1"/>
    </xf>
    <xf numFmtId="0" fontId="4" fillId="0" borderId="0" xfId="115" applyFont="1" applyAlignment="1">
      <alignment horizontal="left" vertical="center" wrapText="1"/>
    </xf>
    <xf numFmtId="171" fontId="14" fillId="0" borderId="0" xfId="123" applyNumberFormat="1" applyFont="1" applyBorder="1"/>
    <xf numFmtId="169" fontId="11" fillId="0" borderId="0" xfId="115" applyNumberFormat="1" applyFont="1"/>
    <xf numFmtId="171" fontId="59" fillId="0" borderId="0" xfId="123" applyNumberFormat="1" applyFont="1" applyBorder="1"/>
    <xf numFmtId="169" fontId="2" fillId="0" borderId="0" xfId="115" applyNumberFormat="1" applyFont="1"/>
    <xf numFmtId="169" fontId="15" fillId="0" borderId="0" xfId="0" applyNumberFormat="1" applyFont="1" applyAlignment="1">
      <alignment horizontal="right" wrapText="1"/>
    </xf>
    <xf numFmtId="171" fontId="16" fillId="0" borderId="0" xfId="123" applyNumberFormat="1" applyFont="1" applyFill="1" applyBorder="1" applyAlignment="1">
      <alignment horizontal="right" wrapText="1"/>
    </xf>
    <xf numFmtId="171" fontId="2" fillId="0" borderId="0" xfId="123" applyNumberFormat="1" applyFont="1" applyFill="1" applyBorder="1"/>
    <xf numFmtId="0" fontId="4" fillId="0" borderId="0" xfId="0" applyFont="1" applyAlignment="1">
      <alignment vertical="center"/>
    </xf>
    <xf numFmtId="171" fontId="60" fillId="0" borderId="0" xfId="123" applyNumberFormat="1" applyFont="1" applyBorder="1"/>
    <xf numFmtId="169" fontId="7" fillId="26" borderId="15" xfId="114" applyNumberFormat="1" applyFont="1" applyFill="1" applyBorder="1"/>
    <xf numFmtId="169" fontId="5" fillId="0" borderId="1" xfId="128" applyNumberFormat="1" applyFont="1" applyFill="1" applyBorder="1"/>
    <xf numFmtId="169" fontId="2" fillId="0" borderId="1" xfId="128" applyNumberFormat="1" applyFont="1" applyFill="1" applyBorder="1"/>
    <xf numFmtId="169" fontId="2" fillId="0" borderId="16" xfId="128" applyNumberFormat="1" applyFont="1" applyFill="1" applyBorder="1"/>
    <xf numFmtId="0" fontId="4" fillId="0" borderId="13" xfId="115" applyFont="1" applyBorder="1" applyAlignment="1">
      <alignment horizontal="left" vertical="center" wrapText="1"/>
    </xf>
    <xf numFmtId="169" fontId="5" fillId="0" borderId="17" xfId="128" applyNumberFormat="1" applyFont="1" applyFill="1" applyBorder="1"/>
    <xf numFmtId="169" fontId="2" fillId="0" borderId="17" xfId="128" applyNumberFormat="1" applyFont="1" applyFill="1" applyBorder="1"/>
    <xf numFmtId="169" fontId="2" fillId="0" borderId="24" xfId="128" applyNumberFormat="1" applyFont="1" applyFill="1" applyBorder="1"/>
    <xf numFmtId="169" fontId="7" fillId="26" borderId="17" xfId="114" applyNumberFormat="1" applyFont="1" applyFill="1" applyBorder="1"/>
    <xf numFmtId="169" fontId="2" fillId="26" borderId="15" xfId="128" applyNumberFormat="1" applyFont="1" applyFill="1" applyBorder="1"/>
    <xf numFmtId="169" fontId="2" fillId="26" borderId="1" xfId="128" applyNumberFormat="1" applyFont="1" applyFill="1" applyBorder="1"/>
    <xf numFmtId="169" fontId="2" fillId="26" borderId="16" xfId="128" applyNumberFormat="1" applyFont="1" applyFill="1" applyBorder="1"/>
    <xf numFmtId="171" fontId="59" fillId="28" borderId="0" xfId="123" applyNumberFormat="1" applyFont="1" applyFill="1" applyBorder="1"/>
    <xf numFmtId="169" fontId="57" fillId="0" borderId="0" xfId="0" applyNumberFormat="1" applyFont="1" applyAlignment="1">
      <alignment horizontal="right"/>
    </xf>
    <xf numFmtId="169" fontId="7" fillId="26" borderId="22" xfId="114" applyNumberFormat="1" applyFont="1" applyFill="1" applyBorder="1"/>
    <xf numFmtId="169" fontId="2" fillId="26" borderId="22" xfId="128" applyNumberFormat="1" applyFont="1" applyFill="1" applyBorder="1"/>
    <xf numFmtId="169" fontId="2" fillId="26" borderId="17" xfId="128" applyNumberFormat="1" applyFont="1" applyFill="1" applyBorder="1"/>
    <xf numFmtId="169" fontId="2" fillId="26" borderId="24" xfId="128" applyNumberFormat="1" applyFont="1" applyFill="1" applyBorder="1"/>
    <xf numFmtId="169" fontId="5" fillId="0" borderId="8" xfId="114" applyNumberFormat="1" applyFont="1" applyBorder="1"/>
    <xf numFmtId="169" fontId="5" fillId="0" borderId="25" xfId="114" applyNumberFormat="1" applyFont="1" applyBorder="1"/>
    <xf numFmtId="169" fontId="5" fillId="0" borderId="16" xfId="114" applyNumberFormat="1" applyFont="1" applyBorder="1"/>
    <xf numFmtId="169" fontId="5" fillId="0" borderId="24" xfId="114" applyNumberFormat="1" applyFont="1" applyBorder="1"/>
    <xf numFmtId="169" fontId="61" fillId="0" borderId="8" xfId="114" applyNumberFormat="1" applyFont="1" applyBorder="1"/>
    <xf numFmtId="169" fontId="61" fillId="0" borderId="25" xfId="114" applyNumberFormat="1" applyFont="1" applyBorder="1"/>
    <xf numFmtId="169" fontId="5" fillId="0" borderId="26" xfId="114" applyNumberFormat="1" applyFont="1" applyBorder="1"/>
    <xf numFmtId="169" fontId="5" fillId="0" borderId="15" xfId="114" applyNumberFormat="1" applyFont="1" applyBorder="1"/>
    <xf numFmtId="169" fontId="5" fillId="0" borderId="22" xfId="114" applyNumberFormat="1" applyFont="1" applyBorder="1"/>
    <xf numFmtId="169" fontId="7" fillId="0" borderId="17" xfId="114" applyNumberFormat="1" applyFont="1" applyBorder="1"/>
    <xf numFmtId="169" fontId="7" fillId="0" borderId="1" xfId="114" applyNumberFormat="1" applyFont="1" applyBorder="1"/>
    <xf numFmtId="169" fontId="2" fillId="0" borderId="17" xfId="114" applyNumberFormat="1" applyFont="1" applyBorder="1"/>
    <xf numFmtId="169" fontId="2" fillId="0" borderId="1" xfId="114" applyNumberFormat="1" applyFont="1" applyBorder="1"/>
    <xf numFmtId="169" fontId="7" fillId="0" borderId="15" xfId="114" applyNumberFormat="1" applyFont="1" applyBorder="1"/>
    <xf numFmtId="169" fontId="7" fillId="0" borderId="22" xfId="114" applyNumberFormat="1" applyFont="1" applyBorder="1"/>
    <xf numFmtId="0" fontId="2" fillId="0" borderId="21" xfId="114" applyFont="1" applyBorder="1" applyAlignment="1">
      <alignment horizontal="left"/>
    </xf>
    <xf numFmtId="0" fontId="2" fillId="0" borderId="18" xfId="114" applyFont="1" applyBorder="1" applyAlignment="1">
      <alignment horizontal="left"/>
    </xf>
    <xf numFmtId="169" fontId="2" fillId="0" borderId="16" xfId="114" applyNumberFormat="1" applyFont="1" applyBorder="1"/>
    <xf numFmtId="169" fontId="2" fillId="0" borderId="24" xfId="114" applyNumberFormat="1" applyFont="1" applyBorder="1"/>
    <xf numFmtId="169" fontId="55" fillId="0" borderId="1" xfId="114" applyNumberFormat="1" applyFont="1" applyBorder="1"/>
    <xf numFmtId="169" fontId="55" fillId="0" borderId="17" xfId="114" applyNumberFormat="1" applyFont="1" applyBorder="1"/>
    <xf numFmtId="169" fontId="7" fillId="0" borderId="16" xfId="114" applyNumberFormat="1" applyFont="1" applyBorder="1"/>
    <xf numFmtId="169" fontId="7" fillId="0" borderId="24" xfId="114" applyNumberFormat="1" applyFont="1" applyBorder="1"/>
    <xf numFmtId="171" fontId="59" fillId="0" borderId="0" xfId="123" applyNumberFormat="1" applyFont="1" applyFill="1" applyBorder="1"/>
    <xf numFmtId="0" fontId="5" fillId="27" borderId="15" xfId="114" applyFont="1" applyFill="1" applyBorder="1" applyAlignment="1">
      <alignment horizontal="left"/>
    </xf>
    <xf numFmtId="0" fontId="2" fillId="0" borderId="1" xfId="114" applyFont="1" applyBorder="1" applyAlignment="1">
      <alignment horizontal="left"/>
    </xf>
    <xf numFmtId="0" fontId="5" fillId="0" borderId="1" xfId="114" applyFont="1" applyBorder="1" applyAlignment="1">
      <alignment horizontal="left"/>
    </xf>
    <xf numFmtId="0" fontId="2" fillId="0" borderId="16" xfId="114" applyFont="1" applyBorder="1" applyAlignment="1">
      <alignment horizontal="left"/>
    </xf>
    <xf numFmtId="169" fontId="0" fillId="0" borderId="0" xfId="0" applyNumberFormat="1"/>
    <xf numFmtId="169" fontId="63" fillId="0" borderId="0" xfId="115" applyNumberFormat="1" applyFont="1" applyAlignment="1">
      <alignment horizontal="left" wrapText="1"/>
    </xf>
    <xf numFmtId="0" fontId="2" fillId="0" borderId="0" xfId="156" applyFont="1"/>
    <xf numFmtId="0" fontId="62" fillId="0" borderId="0" xfId="156" applyFont="1"/>
    <xf numFmtId="169" fontId="62" fillId="0" borderId="0" xfId="156" applyNumberFormat="1" applyFont="1"/>
    <xf numFmtId="170" fontId="2" fillId="0" borderId="0" xfId="156" applyNumberFormat="1" applyFont="1"/>
    <xf numFmtId="169" fontId="2" fillId="0" borderId="0" xfId="156" applyNumberFormat="1" applyFont="1"/>
    <xf numFmtId="0" fontId="5" fillId="0" borderId="0" xfId="156" applyFont="1" applyAlignment="1">
      <alignment horizontal="center"/>
    </xf>
    <xf numFmtId="0" fontId="5" fillId="27" borderId="19" xfId="156" applyFont="1" applyFill="1" applyBorder="1" applyAlignment="1">
      <alignment horizontal="center"/>
    </xf>
    <xf numFmtId="0" fontId="5" fillId="27" borderId="8" xfId="156" applyFont="1" applyFill="1" applyBorder="1" applyAlignment="1">
      <alignment horizontal="center"/>
    </xf>
    <xf numFmtId="0" fontId="5" fillId="27" borderId="25" xfId="156" applyFont="1" applyFill="1" applyBorder="1" applyAlignment="1">
      <alignment horizontal="center"/>
    </xf>
    <xf numFmtId="0" fontId="5" fillId="27" borderId="18" xfId="156" applyFont="1" applyFill="1" applyBorder="1" applyAlignment="1">
      <alignment horizontal="center"/>
    </xf>
    <xf numFmtId="0" fontId="5" fillId="27" borderId="16" xfId="156" applyFont="1" applyFill="1" applyBorder="1" applyAlignment="1">
      <alignment horizontal="center"/>
    </xf>
    <xf numFmtId="0" fontId="5" fillId="27" borderId="14" xfId="156" applyFont="1" applyFill="1" applyBorder="1" applyAlignment="1">
      <alignment horizontal="center"/>
    </xf>
    <xf numFmtId="49" fontId="5" fillId="27" borderId="8" xfId="156" applyNumberFormat="1" applyFont="1" applyFill="1" applyBorder="1" applyAlignment="1">
      <alignment horizontal="center" wrapText="1"/>
    </xf>
    <xf numFmtId="49" fontId="5" fillId="27" borderId="24" xfId="156" applyNumberFormat="1" applyFont="1" applyFill="1" applyBorder="1" applyAlignment="1">
      <alignment horizontal="center" wrapText="1"/>
    </xf>
    <xf numFmtId="0" fontId="5" fillId="0" borderId="18" xfId="156" applyFont="1" applyBorder="1" applyAlignment="1">
      <alignment horizontal="center"/>
    </xf>
    <xf numFmtId="169" fontId="5" fillId="0" borderId="8" xfId="156" applyNumberFormat="1" applyFont="1" applyBorder="1"/>
    <xf numFmtId="171" fontId="5" fillId="0" borderId="18" xfId="123" applyNumberFormat="1" applyFont="1" applyFill="1" applyBorder="1" applyAlignment="1">
      <alignment horizontal="right"/>
    </xf>
    <xf numFmtId="171" fontId="5" fillId="0" borderId="16" xfId="123" applyNumberFormat="1" applyFont="1" applyFill="1" applyBorder="1" applyAlignment="1">
      <alignment horizontal="right"/>
    </xf>
    <xf numFmtId="0" fontId="53" fillId="0" borderId="19" xfId="156" applyFont="1" applyBorder="1" applyAlignment="1">
      <alignment horizontal="center"/>
    </xf>
    <xf numFmtId="169" fontId="53" fillId="0" borderId="8" xfId="156" applyNumberFormat="1" applyFont="1" applyBorder="1"/>
    <xf numFmtId="171" fontId="53" fillId="0" borderId="18" xfId="123" applyNumberFormat="1" applyFont="1" applyFill="1" applyBorder="1"/>
    <xf numFmtId="171" fontId="53" fillId="0" borderId="16" xfId="123" applyNumberFormat="1" applyFont="1" applyFill="1" applyBorder="1"/>
    <xf numFmtId="0" fontId="2" fillId="0" borderId="19" xfId="156" applyFont="1" applyBorder="1" applyAlignment="1">
      <alignment horizontal="left"/>
    </xf>
    <xf numFmtId="171" fontId="5" fillId="0" borderId="19" xfId="123" applyNumberFormat="1" applyFont="1" applyFill="1" applyBorder="1"/>
    <xf numFmtId="171" fontId="5" fillId="0" borderId="8" xfId="123" applyNumberFormat="1" applyFont="1" applyFill="1" applyBorder="1"/>
    <xf numFmtId="171" fontId="5" fillId="0" borderId="15" xfId="123" applyNumberFormat="1" applyFont="1" applyFill="1" applyBorder="1"/>
    <xf numFmtId="169" fontId="7" fillId="27" borderId="15" xfId="156" applyNumberFormat="1" applyFont="1" applyFill="1" applyBorder="1"/>
    <xf numFmtId="171" fontId="7" fillId="27" borderId="20" xfId="123" applyNumberFormat="1" applyFont="1" applyFill="1" applyBorder="1"/>
    <xf numFmtId="171" fontId="7" fillId="27" borderId="15" xfId="123" applyNumberFormat="1" applyFont="1" applyFill="1" applyBorder="1"/>
    <xf numFmtId="0" fontId="5" fillId="27" borderId="20" xfId="156" applyFont="1" applyFill="1" applyBorder="1" applyAlignment="1">
      <alignment horizontal="left"/>
    </xf>
    <xf numFmtId="169" fontId="5" fillId="0" borderId="1" xfId="127" applyNumberFormat="1" applyFont="1" applyFill="1" applyBorder="1"/>
    <xf numFmtId="171" fontId="5" fillId="0" borderId="21" xfId="123" applyNumberFormat="1" applyFont="1" applyFill="1" applyBorder="1" applyAlignment="1"/>
    <xf numFmtId="171" fontId="5" fillId="0" borderId="1" xfId="123" applyNumberFormat="1" applyFont="1" applyFill="1" applyBorder="1" applyAlignment="1"/>
    <xf numFmtId="0" fontId="2" fillId="0" borderId="21" xfId="156" applyFont="1" applyBorder="1" applyAlignment="1">
      <alignment horizontal="left"/>
    </xf>
    <xf numFmtId="169" fontId="7" fillId="0" borderId="1" xfId="156" applyNumberFormat="1" applyFont="1" applyBorder="1"/>
    <xf numFmtId="171" fontId="7" fillId="0" borderId="21" xfId="123" applyNumberFormat="1" applyFont="1" applyFill="1" applyBorder="1" applyAlignment="1"/>
    <xf numFmtId="171" fontId="7" fillId="0" borderId="1" xfId="123" applyNumberFormat="1" applyFont="1" applyFill="1" applyBorder="1" applyAlignment="1"/>
    <xf numFmtId="0" fontId="5" fillId="0" borderId="0" xfId="156" applyFont="1"/>
    <xf numFmtId="0" fontId="5" fillId="0" borderId="21" xfId="156" applyFont="1" applyBorder="1" applyAlignment="1">
      <alignment horizontal="left"/>
    </xf>
    <xf numFmtId="169" fontId="2" fillId="0" borderId="1" xfId="127" applyNumberFormat="1" applyFont="1" applyFill="1" applyBorder="1"/>
    <xf numFmtId="171" fontId="2" fillId="0" borderId="21" xfId="123" applyNumberFormat="1" applyFont="1" applyFill="1" applyBorder="1"/>
    <xf numFmtId="171" fontId="2" fillId="0" borderId="1" xfId="123" applyNumberFormat="1" applyFont="1" applyFill="1" applyBorder="1"/>
    <xf numFmtId="171" fontId="2" fillId="0" borderId="21" xfId="123" applyNumberFormat="1" applyFont="1" applyFill="1" applyBorder="1" applyAlignment="1"/>
    <xf numFmtId="171" fontId="2" fillId="0" borderId="1" xfId="123" applyNumberFormat="1" applyFont="1" applyFill="1" applyBorder="1" applyAlignment="1"/>
    <xf numFmtId="171" fontId="59" fillId="0" borderId="21" xfId="123" applyNumberFormat="1" applyFont="1" applyFill="1" applyBorder="1"/>
    <xf numFmtId="171" fontId="59" fillId="0" borderId="1" xfId="123" applyNumberFormat="1" applyFont="1" applyFill="1" applyBorder="1"/>
    <xf numFmtId="171" fontId="59" fillId="0" borderId="21" xfId="123" applyNumberFormat="1" applyFont="1" applyFill="1" applyBorder="1" applyAlignment="1"/>
    <xf numFmtId="171" fontId="59" fillId="0" borderId="1" xfId="123" applyNumberFormat="1" applyFont="1" applyFill="1" applyBorder="1" applyAlignment="1"/>
    <xf numFmtId="169" fontId="2" fillId="0" borderId="1" xfId="156" applyNumberFormat="1" applyFont="1" applyBorder="1"/>
    <xf numFmtId="0" fontId="5" fillId="0" borderId="20" xfId="156" applyFont="1" applyBorder="1" applyAlignment="1">
      <alignment horizontal="left"/>
    </xf>
    <xf numFmtId="169" fontId="7" fillId="0" borderId="15" xfId="156" applyNumberFormat="1" applyFont="1" applyBorder="1"/>
    <xf numFmtId="171" fontId="7" fillId="0" borderId="15" xfId="123" applyNumberFormat="1" applyFont="1" applyFill="1" applyBorder="1"/>
    <xf numFmtId="171" fontId="7" fillId="0" borderId="22" xfId="123" applyNumberFormat="1" applyFont="1" applyFill="1" applyBorder="1"/>
    <xf numFmtId="171" fontId="7" fillId="0" borderId="23" xfId="123" applyNumberFormat="1" applyFont="1" applyFill="1" applyBorder="1"/>
    <xf numFmtId="171" fontId="2" fillId="0" borderId="17" xfId="123" applyNumberFormat="1" applyFont="1" applyFill="1" applyBorder="1"/>
    <xf numFmtId="169" fontId="2" fillId="0" borderId="16" xfId="127" applyNumberFormat="1" applyFont="1" applyFill="1" applyBorder="1"/>
    <xf numFmtId="171" fontId="2" fillId="0" borderId="16" xfId="123" applyNumberFormat="1" applyFont="1" applyFill="1" applyBorder="1"/>
    <xf numFmtId="171" fontId="2" fillId="0" borderId="24" xfId="123" applyNumberFormat="1" applyFont="1" applyFill="1" applyBorder="1"/>
    <xf numFmtId="171" fontId="2" fillId="0" borderId="14" xfId="123" applyNumberFormat="1" applyFont="1" applyFill="1" applyBorder="1"/>
    <xf numFmtId="171" fontId="7" fillId="0" borderId="21" xfId="123" applyNumberFormat="1" applyFont="1" applyFill="1" applyBorder="1"/>
    <xf numFmtId="171" fontId="7" fillId="0" borderId="1" xfId="123" applyNumberFormat="1" applyFont="1" applyFill="1" applyBorder="1"/>
    <xf numFmtId="0" fontId="54" fillId="0" borderId="21" xfId="156" applyFont="1" applyBorder="1" applyAlignment="1">
      <alignment horizontal="left"/>
    </xf>
    <xf numFmtId="0" fontId="54" fillId="0" borderId="18" xfId="156" applyFont="1" applyBorder="1" applyAlignment="1">
      <alignment horizontal="left"/>
    </xf>
    <xf numFmtId="169" fontId="7" fillId="0" borderId="17" xfId="156" applyNumberFormat="1" applyFont="1" applyBorder="1"/>
    <xf numFmtId="171" fontId="7" fillId="0" borderId="0" xfId="123" applyNumberFormat="1" applyFont="1" applyFill="1" applyBorder="1"/>
    <xf numFmtId="169" fontId="2" fillId="0" borderId="17" xfId="127" applyNumberFormat="1" applyFont="1" applyFill="1" applyBorder="1"/>
    <xf numFmtId="170" fontId="2" fillId="0" borderId="18" xfId="156" applyNumberFormat="1" applyFont="1" applyBorder="1" applyAlignment="1">
      <alignment horizontal="left"/>
    </xf>
    <xf numFmtId="169" fontId="2" fillId="0" borderId="24" xfId="156" applyNumberFormat="1" applyFont="1" applyBorder="1"/>
    <xf numFmtId="169" fontId="7" fillId="0" borderId="22" xfId="156" applyNumberFormat="1" applyFont="1" applyBorder="1"/>
    <xf numFmtId="171" fontId="7" fillId="0" borderId="20" xfId="123" applyNumberFormat="1" applyFont="1" applyFill="1" applyBorder="1"/>
    <xf numFmtId="168" fontId="2" fillId="0" borderId="21" xfId="156" applyNumberFormat="1" applyFont="1" applyBorder="1" applyAlignment="1">
      <alignment horizontal="left"/>
    </xf>
    <xf numFmtId="171" fontId="2" fillId="0" borderId="18" xfId="123" applyNumberFormat="1" applyFont="1" applyFill="1" applyBorder="1"/>
    <xf numFmtId="171" fontId="59" fillId="0" borderId="17" xfId="123" applyNumberFormat="1" applyFont="1" applyFill="1" applyBorder="1"/>
    <xf numFmtId="0" fontId="2" fillId="0" borderId="18" xfId="156" applyFont="1" applyBorder="1" applyAlignment="1">
      <alignment horizontal="left"/>
    </xf>
    <xf numFmtId="169" fontId="55" fillId="0" borderId="17" xfId="156" applyNumberFormat="1" applyFont="1" applyBorder="1"/>
    <xf numFmtId="169" fontId="7" fillId="0" borderId="16" xfId="156" applyNumberFormat="1" applyFont="1" applyBorder="1"/>
    <xf numFmtId="0" fontId="5" fillId="27" borderId="21" xfId="156" applyFont="1" applyFill="1" applyBorder="1" applyAlignment="1">
      <alignment horizontal="left"/>
    </xf>
    <xf numFmtId="171" fontId="2" fillId="27" borderId="23" xfId="123" applyNumberFormat="1" applyFont="1" applyFill="1" applyBorder="1"/>
    <xf numFmtId="171" fontId="2" fillId="27" borderId="15" xfId="123" applyNumberFormat="1" applyFont="1" applyFill="1" applyBorder="1"/>
    <xf numFmtId="169" fontId="2" fillId="27" borderId="22" xfId="127" applyNumberFormat="1" applyFont="1" applyFill="1" applyBorder="1"/>
    <xf numFmtId="171" fontId="2" fillId="27" borderId="0" xfId="123" applyNumberFormat="1" applyFont="1" applyFill="1" applyBorder="1"/>
    <xf numFmtId="171" fontId="2" fillId="27" borderId="1" xfId="123" applyNumberFormat="1" applyFont="1" applyFill="1" applyBorder="1"/>
    <xf numFmtId="169" fontId="2" fillId="27" borderId="17" xfId="127" applyNumberFormat="1" applyFont="1" applyFill="1" applyBorder="1"/>
    <xf numFmtId="0" fontId="5" fillId="27" borderId="18" xfId="156" applyFont="1" applyFill="1" applyBorder="1" applyAlignment="1">
      <alignment horizontal="left"/>
    </xf>
    <xf numFmtId="171" fontId="2" fillId="27" borderId="14" xfId="123" applyNumberFormat="1" applyFont="1" applyFill="1" applyBorder="1"/>
    <xf numFmtId="171" fontId="2" fillId="27" borderId="16" xfId="123" applyNumberFormat="1" applyFont="1" applyFill="1" applyBorder="1"/>
    <xf numFmtId="169" fontId="2" fillId="27" borderId="24" xfId="127" applyNumberFormat="1" applyFont="1" applyFill="1" applyBorder="1"/>
    <xf numFmtId="0" fontId="2" fillId="0" borderId="14" xfId="156" applyFont="1" applyBorder="1"/>
    <xf numFmtId="0" fontId="5" fillId="27" borderId="19" xfId="156" applyFont="1" applyFill="1" applyBorder="1" applyAlignment="1">
      <alignment horizontal="left"/>
    </xf>
    <xf numFmtId="171" fontId="2" fillId="27" borderId="8" xfId="123" applyNumberFormat="1" applyFont="1" applyFill="1" applyBorder="1"/>
    <xf numFmtId="169" fontId="1" fillId="0" borderId="0" xfId="115" applyNumberFormat="1" applyFont="1"/>
    <xf numFmtId="0" fontId="1" fillId="0" borderId="0" xfId="0" applyFont="1"/>
    <xf numFmtId="0" fontId="1" fillId="0" borderId="13" xfId="0" applyFont="1" applyBorder="1"/>
    <xf numFmtId="167" fontId="1" fillId="0" borderId="13" xfId="0" applyNumberFormat="1" applyFont="1" applyBorder="1"/>
    <xf numFmtId="169" fontId="1" fillId="0" borderId="0" xfId="0" applyNumberFormat="1" applyFont="1"/>
    <xf numFmtId="169" fontId="1" fillId="0" borderId="0" xfId="0" applyNumberFormat="1" applyFont="1" applyAlignment="1">
      <alignment horizontal="left" indent="1"/>
    </xf>
    <xf numFmtId="169" fontId="1" fillId="0" borderId="0" xfId="0" applyNumberFormat="1" applyFont="1" applyAlignment="1">
      <alignment horizontal="left" indent="2"/>
    </xf>
    <xf numFmtId="169" fontId="1" fillId="0" borderId="0" xfId="0" applyNumberFormat="1" applyFont="1" applyAlignment="1">
      <alignment horizontal="left" indent="3"/>
    </xf>
    <xf numFmtId="0" fontId="1" fillId="0" borderId="0" xfId="0" applyFont="1" applyAlignment="1">
      <alignment horizontal="left" indent="1"/>
    </xf>
    <xf numFmtId="16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vertical="center"/>
    </xf>
    <xf numFmtId="171" fontId="1" fillId="0" borderId="0" xfId="123" applyNumberFormat="1" applyFont="1" applyBorder="1"/>
    <xf numFmtId="167" fontId="1" fillId="0" borderId="0" xfId="0" applyNumberFormat="1" applyFont="1"/>
    <xf numFmtId="169" fontId="1" fillId="0" borderId="13" xfId="115" applyNumberFormat="1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9" fontId="1" fillId="0" borderId="0" xfId="0" applyNumberFormat="1" applyFont="1" applyAlignment="1">
      <alignment horizontal="left" wrapText="1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4" fillId="0" borderId="0" xfId="105" applyFont="1" applyAlignment="1">
      <alignment horizontal="center"/>
    </xf>
    <xf numFmtId="0" fontId="4" fillId="0" borderId="0" xfId="101" applyFont="1" applyAlignment="1">
      <alignment horizontal="center"/>
    </xf>
    <xf numFmtId="0" fontId="5" fillId="0" borderId="0" xfId="101" applyFont="1" applyAlignment="1">
      <alignment horizontal="center"/>
    </xf>
    <xf numFmtId="49" fontId="1" fillId="0" borderId="0" xfId="102" applyNumberFormat="1" applyFont="1" applyAlignment="1">
      <alignment horizontal="left" wrapText="1"/>
    </xf>
    <xf numFmtId="49" fontId="3" fillId="0" borderId="0" xfId="102" applyNumberForma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27" xfId="0" applyFont="1" applyBorder="1" applyAlignment="1">
      <alignment horizontal="center"/>
    </xf>
    <xf numFmtId="0" fontId="4" fillId="0" borderId="0" xfId="104" applyFont="1" applyAlignment="1">
      <alignment horizontal="center"/>
    </xf>
    <xf numFmtId="0" fontId="5" fillId="0" borderId="0" xfId="104" applyFont="1" applyAlignment="1">
      <alignment horizontal="center"/>
    </xf>
    <xf numFmtId="49" fontId="5" fillId="27" borderId="19" xfId="156" applyNumberFormat="1" applyFont="1" applyFill="1" applyBorder="1" applyAlignment="1">
      <alignment horizontal="center" wrapText="1"/>
    </xf>
    <xf numFmtId="49" fontId="5" fillId="27" borderId="25" xfId="156" applyNumberFormat="1" applyFont="1" applyFill="1" applyBorder="1" applyAlignment="1">
      <alignment horizontal="center" wrapText="1"/>
    </xf>
    <xf numFmtId="0" fontId="5" fillId="0" borderId="0" xfId="156" applyFont="1" applyAlignment="1">
      <alignment horizontal="center"/>
    </xf>
  </cellXfs>
  <cellStyles count="157">
    <cellStyle name="1 indent" xfId="1" xr:uid="{8DDEC836-6A94-4466-8867-5DFEDF823C92}"/>
    <cellStyle name="2 indents" xfId="2" xr:uid="{005D5B04-CC82-4F53-A7B2-5EAC4DE98701}"/>
    <cellStyle name="20% - Accent1" xfId="3" xr:uid="{7E9A7E53-5AC0-46CA-98F4-44AAC51F7038}"/>
    <cellStyle name="20% - Accent2" xfId="4" xr:uid="{262987E5-380A-4F82-9DED-650DE3AC42DA}"/>
    <cellStyle name="20% - Accent3" xfId="5" xr:uid="{1E393CE2-DE26-4546-9548-554CA24CC3C0}"/>
    <cellStyle name="20% - Accent4" xfId="6" xr:uid="{382B28A6-B97E-4401-9166-48244FBFCEBB}"/>
    <cellStyle name="20% - Accent5" xfId="7" xr:uid="{9B244840-5AF3-4F6A-BD0D-541FF7082C26}"/>
    <cellStyle name="20% - Accent6" xfId="8" xr:uid="{D3B4BDEA-6F6F-4F90-ACB1-E4D0C756C6AF}"/>
    <cellStyle name="20% - Énfasis1 2" xfId="9" xr:uid="{750B95EF-FE3A-4E2D-8C9A-CE7F77F46ACE}"/>
    <cellStyle name="20% - Énfasis2 2" xfId="10" xr:uid="{B0834FEA-9115-4DD6-9599-2F4A81160A79}"/>
    <cellStyle name="20% - Énfasis3 2" xfId="11" xr:uid="{023F7B34-032F-4B57-9AAE-07292D04D75C}"/>
    <cellStyle name="20% - Énfasis4 2" xfId="12" xr:uid="{7F4694F8-6ECD-48CF-9D87-A311B66EF8F2}"/>
    <cellStyle name="20% - Énfasis5 2" xfId="13" xr:uid="{855EF0AA-D0A3-42FA-9A3F-3745247EDF13}"/>
    <cellStyle name="20% - Énfasis6 2" xfId="14" xr:uid="{65622FD2-455E-4A7C-ADB9-854E8EE95166}"/>
    <cellStyle name="3 indents" xfId="15" xr:uid="{F4E4ECC3-252A-493C-8ACA-FE51780F7E25}"/>
    <cellStyle name="4 indents" xfId="16" xr:uid="{E54144EA-AD93-4E99-A56B-FDF327031F5B}"/>
    <cellStyle name="40% - Accent1" xfId="17" xr:uid="{5ACDC24B-A003-4FDB-A3A6-496A1949265D}"/>
    <cellStyle name="40% - Accent2" xfId="18" xr:uid="{D6DC0F67-2771-4538-8C56-6DA74863ED74}"/>
    <cellStyle name="40% - Accent3" xfId="19" xr:uid="{0D20C6A2-21B4-46A8-9455-45F0B8371613}"/>
    <cellStyle name="40% - Accent4" xfId="20" xr:uid="{12124911-E827-44DE-9104-931A075723F1}"/>
    <cellStyle name="40% - Accent5" xfId="21" xr:uid="{C637C6EA-3EE4-4BA8-9C15-89B6DD4B56B6}"/>
    <cellStyle name="40% - Accent6" xfId="22" xr:uid="{7BECD39D-711A-485E-A59D-076E2DF8AA77}"/>
    <cellStyle name="40% - Énfasis1 2" xfId="23" xr:uid="{B118B97F-408D-4A6B-887F-7874630EDD53}"/>
    <cellStyle name="40% - Énfasis2 2" xfId="24" xr:uid="{F2CDD198-88BF-4CE0-9C55-CC479C2EBF1E}"/>
    <cellStyle name="40% - Énfasis3 2" xfId="25" xr:uid="{12192A75-604A-4B87-B2A8-1167C91BE21A}"/>
    <cellStyle name="40% - Énfasis4 2" xfId="26" xr:uid="{5A243AE4-81E7-4537-9A39-1701A1A301FE}"/>
    <cellStyle name="40% - Énfasis5 2" xfId="27" xr:uid="{FE1CC425-DA1E-4277-9C08-F6296BBA153B}"/>
    <cellStyle name="40% - Énfasis6 2" xfId="28" xr:uid="{B4AD6724-E944-42FE-B6F7-440056CD762C}"/>
    <cellStyle name="5 indents" xfId="29" xr:uid="{79AD3638-F56A-4D57-A9DF-AAA69AC432C8}"/>
    <cellStyle name="60% - Accent1" xfId="30" xr:uid="{B218FEDF-3D2D-4CD8-8862-DBC1103256D3}"/>
    <cellStyle name="60% - Accent2" xfId="31" xr:uid="{E0CF91AB-9FAD-4098-AA80-17980ADBC54A}"/>
    <cellStyle name="60% - Accent3" xfId="32" xr:uid="{C384C6FC-39B3-4AE0-91A9-AB875A79F869}"/>
    <cellStyle name="60% - Accent4" xfId="33" xr:uid="{E2CD05A4-E979-49CE-807F-BFFA051BA590}"/>
    <cellStyle name="60% - Accent5" xfId="34" xr:uid="{7C2D0199-E116-41C2-A7E6-B361E9DCD967}"/>
    <cellStyle name="60% - Accent6" xfId="35" xr:uid="{150B6972-BB8D-4538-94A6-247FEECC050F}"/>
    <cellStyle name="60% - Énfasis1 2" xfId="36" xr:uid="{F4AAACB0-6F1B-433D-AA75-EE7DCCA0DEA4}"/>
    <cellStyle name="60% - Énfasis2 2" xfId="37" xr:uid="{9CD572C6-13D4-47F3-A74D-2F88123B1F8B}"/>
    <cellStyle name="60% - Énfasis3 2" xfId="38" xr:uid="{A31D6D6E-C488-4FB4-B5BC-07F2AA814475}"/>
    <cellStyle name="60% - Énfasis4 2" xfId="39" xr:uid="{0F380599-6E84-47B0-B613-7B27FC33D71F}"/>
    <cellStyle name="60% - Énfasis5 2" xfId="40" xr:uid="{5A15DB82-86DB-4FE1-ADFA-393823E834D9}"/>
    <cellStyle name="60% - Énfasis6 2" xfId="41" xr:uid="{A2A3E907-5942-4639-96A3-8CC3A677C522}"/>
    <cellStyle name="Accent1" xfId="42" xr:uid="{4A40920D-1336-4E4A-A0FD-E8E4ADE03B20}"/>
    <cellStyle name="Accent2" xfId="43" xr:uid="{652F1A4A-088E-4F6D-BFA4-B49BAD219244}"/>
    <cellStyle name="Accent3" xfId="44" xr:uid="{4D3A4CE1-EA6B-499E-852B-55266541FFE6}"/>
    <cellStyle name="Accent4" xfId="45" xr:uid="{AC0C2572-4045-4CDE-84E0-AA783FDEBB2C}"/>
    <cellStyle name="Accent5" xfId="46" xr:uid="{96BDD417-D10F-4984-9D4B-A47ECA118196}"/>
    <cellStyle name="Accent6" xfId="47" xr:uid="{075C8A7E-78AC-496A-A4EB-0B8CFB4F87A5}"/>
    <cellStyle name="Array" xfId="48" xr:uid="{3245D19B-40E2-42DF-913B-372D16AAEF68}"/>
    <cellStyle name="Array Enter" xfId="49" xr:uid="{217138D9-0923-48B7-A5B5-BECEBB6CA70F}"/>
    <cellStyle name="Bad" xfId="50" xr:uid="{87F68658-A20C-4F38-8D89-DEF3D62FD8AE}"/>
    <cellStyle name="Buena 2" xfId="51" xr:uid="{1E0DFE50-44EB-4A3C-AEF6-36848BF9481D}"/>
    <cellStyle name="Calculation" xfId="52" xr:uid="{0D471A51-1311-4800-9A5B-32BCF5058C3B}"/>
    <cellStyle name="Cálculo 2" xfId="53" xr:uid="{661C7E5E-47A4-4D43-B019-98DFCF849F2B}"/>
    <cellStyle name="Celda de comprobación 2" xfId="54" xr:uid="{D1736A3E-7D19-4403-93D2-3772F87C27AC}"/>
    <cellStyle name="Celda vinculada 2" xfId="55" xr:uid="{E7F674FE-781B-4710-82E5-C60DA58D4857}"/>
    <cellStyle name="Check Cell" xfId="56" xr:uid="{C17EB420-D34A-4470-A615-FD825559105C}"/>
    <cellStyle name="Encabezado 4 2" xfId="57" xr:uid="{358B3E43-5EA0-4A93-90F1-61FA13A9B7A5}"/>
    <cellStyle name="Énfasis1 2" xfId="58" xr:uid="{46349769-F9ED-46B3-B808-140D7205FDEB}"/>
    <cellStyle name="Énfasis2 2" xfId="59" xr:uid="{72CD2342-FED4-47E8-A6AB-6835A8301D6B}"/>
    <cellStyle name="Énfasis3 2" xfId="60" xr:uid="{66C89281-A106-4265-AA07-DA6708681AA1}"/>
    <cellStyle name="Énfasis4 2" xfId="61" xr:uid="{F04407DD-F066-4B1A-85C4-7A7DD4893FB3}"/>
    <cellStyle name="Énfasis5 2" xfId="62" xr:uid="{1B466844-9A01-4537-9D58-BAA12B506C81}"/>
    <cellStyle name="Énfasis6 2" xfId="63" xr:uid="{6D141FD0-3BFD-4A60-B2CD-9EF480DA19DD}"/>
    <cellStyle name="Entrada 2" xfId="64" xr:uid="{721D4D3B-0A14-4DF2-9EC2-E70CA24CD9CB}"/>
    <cellStyle name="Est.Fin." xfId="65" xr:uid="{B48FEEFA-770E-4BAB-87D2-940FB1B57E1D}"/>
    <cellStyle name="Estilo 1" xfId="66" xr:uid="{D0FD4693-63BD-4D20-B19E-191C3008FE3C}"/>
    <cellStyle name="Euro" xfId="67" xr:uid="{BF522857-F20C-4D97-B3AA-C7EFB84E6C44}"/>
    <cellStyle name="Euro 2" xfId="68" xr:uid="{73C46CDB-01ED-47A5-9DB1-2EA56C7850D8}"/>
    <cellStyle name="Euro 3" xfId="69" xr:uid="{71349548-9FA4-4CC1-9E3B-2964BAE136A0}"/>
    <cellStyle name="Explanatory Text" xfId="70" xr:uid="{6A498A93-E043-48DD-8875-9CF3C2BBE714}"/>
    <cellStyle name="Good" xfId="71" xr:uid="{B22FFA51-7EC2-4D0E-93A6-6770C8646F5A}"/>
    <cellStyle name="Grey" xfId="72" xr:uid="{A3A00C7B-3220-4750-A85D-5FE5067B04AC}"/>
    <cellStyle name="Heading 1" xfId="73" xr:uid="{FA6F2152-94CE-4445-A5EB-C368957DD705}"/>
    <cellStyle name="Heading 2" xfId="74" xr:uid="{00F7E463-12D9-4663-8AD9-B09EC0828693}"/>
    <cellStyle name="Heading 3" xfId="75" xr:uid="{A0B964AB-461A-4D1B-A3C6-C21A07F859ED}"/>
    <cellStyle name="Heading 4" xfId="76" xr:uid="{C1BDD942-2B97-4ACE-AFBD-83B79629DB64}"/>
    <cellStyle name="imf-one decimal" xfId="77" xr:uid="{9B320F3D-7ED2-49F7-BE80-46E987D50C86}"/>
    <cellStyle name="imf-zero decimal" xfId="78" xr:uid="{34DCEF97-1077-4D2B-A82C-CA8050E61DA5}"/>
    <cellStyle name="Incorrecto 2" xfId="79" xr:uid="{D9BABC68-C584-4B14-8962-44DD28C7B4F7}"/>
    <cellStyle name="Input" xfId="80" xr:uid="{72A87DD6-71E4-44F5-9BFE-8F92E1174F20}"/>
    <cellStyle name="Input [yellow]" xfId="81" xr:uid="{64D14FA3-9962-412F-943B-8531CE779D9A}"/>
    <cellStyle name="Linked Cell" xfId="82" xr:uid="{C4D61A1B-9A28-484E-A8DD-12F8822A9A95}"/>
    <cellStyle name="MacroCode" xfId="83" xr:uid="{98476DB1-24BE-427C-AF5B-F3F53715E1FE}"/>
    <cellStyle name="Millares 2" xfId="84" xr:uid="{36F2E142-3BF6-4A63-973C-30D23CBF87A2}"/>
    <cellStyle name="Millares 3" xfId="85" xr:uid="{18697408-6B1A-4604-876C-E56A1BD76BE9}"/>
    <cellStyle name="Millares 4" xfId="86" xr:uid="{787D8CB2-E287-4385-9A5D-6A2AE672BE6B}"/>
    <cellStyle name="Millares 5" xfId="87" xr:uid="{E538210C-8512-49E7-A077-4186AE391314}"/>
    <cellStyle name="Millares 6" xfId="88" xr:uid="{1E402FA2-E1DD-4845-8587-7BC019BA621D}"/>
    <cellStyle name="Millares 7" xfId="89" xr:uid="{B7F5A052-186A-4682-A292-91BB959911D7}"/>
    <cellStyle name="Millares 8" xfId="90" xr:uid="{AA5C02C9-CBB7-4CEB-861A-F4F77BB32A1A}"/>
    <cellStyle name="Milliers [0]_Encours - Apr rééch" xfId="91" xr:uid="{97EE7B5C-15E3-4A4D-BBB9-99D449CBB8A1}"/>
    <cellStyle name="Milliers_Encours - Apr rééch" xfId="92" xr:uid="{AF47845C-FB08-453C-9525-A0B51C8906C4}"/>
    <cellStyle name="Monétaire [0]_Encours - Apr rééch" xfId="93" xr:uid="{EE6E08D8-D0E4-4FCE-9132-EA0539409DB0}"/>
    <cellStyle name="Monétaire_Encours - Apr rééch" xfId="94" xr:uid="{B4B5B3C8-B5BF-4A46-8378-C48A8F60DEF1}"/>
    <cellStyle name="Neutral 2" xfId="95" xr:uid="{06E1384F-81A5-49DE-B1A9-A6286449FAA9}"/>
    <cellStyle name="No-definido" xfId="96" xr:uid="{087C9A82-314C-4356-BACD-4CF1B3C60744}"/>
    <cellStyle name="Normal" xfId="0" builtinId="0"/>
    <cellStyle name="Normal - Modelo1" xfId="97" xr:uid="{2ACBA1DC-6FAF-4E48-8D4B-163741A538D0}"/>
    <cellStyle name="Normal - Style1" xfId="98" xr:uid="{E4AED32C-AD1B-43D1-8118-27E0A30C0EAE}"/>
    <cellStyle name="Normal - Style2" xfId="99" xr:uid="{AF0E321B-3544-4C93-BC4B-2F6F84960010}"/>
    <cellStyle name="Normal - Style3" xfId="100" xr:uid="{0391667E-E0A3-4728-A912-2EA29D02E7E5}"/>
    <cellStyle name="Normal 2" xfId="101" xr:uid="{63AC815B-AAF0-403C-98C4-FA04DD4D0E8A}"/>
    <cellStyle name="Normal 2 2" xfId="102" xr:uid="{FC427DCC-B223-456D-B9E9-8FEBE4FF464D}"/>
    <cellStyle name="Normal 2 3" xfId="103" xr:uid="{DEF5BA60-F44D-4532-8C8D-DF49791F69C3}"/>
    <cellStyle name="Normal 3" xfId="104" xr:uid="{2328A95B-B431-4E46-9F33-C315AA72D779}"/>
    <cellStyle name="Normal 3 2" xfId="105" xr:uid="{C4D54221-C6BF-43B6-B019-4602B738D0CD}"/>
    <cellStyle name="Normal 3 3" xfId="106" xr:uid="{D6863A9A-9169-4A9E-8396-A8B8750170C8}"/>
    <cellStyle name="Normal 4" xfId="107" xr:uid="{EF4FB802-A2F8-4DF0-9151-6A73ACA3CC9B}"/>
    <cellStyle name="Normal 5" xfId="108" xr:uid="{4D645E2B-09BD-49EA-9251-A9F987C1E495}"/>
    <cellStyle name="Normal 6" xfId="109" xr:uid="{81F3A5E6-A66C-4E23-8AEC-F2C6CC562773}"/>
    <cellStyle name="Normal 7" xfId="110" xr:uid="{4CD1550F-B745-483F-9C7A-D40F002FAEFE}"/>
    <cellStyle name="Normal 8" xfId="111" xr:uid="{A548237C-B7C0-498C-94F8-0C1878C9D1A8}"/>
    <cellStyle name="Normal 9" xfId="112" xr:uid="{6A386F7C-918C-48FC-B6A1-CA25FE0C0A1F}"/>
    <cellStyle name="Normal Table" xfId="113" xr:uid="{3447B765-D759-4FC4-BAB6-4A7741F02784}"/>
    <cellStyle name="Normal_Cuadro Resumen 05-06 2" xfId="156" xr:uid="{4B21ECFB-B4E4-4338-98CD-95130ACDFF98}"/>
    <cellStyle name="Normal_Cuadro Resumen 05-06 2 2" xfId="114" xr:uid="{08FACD8F-74B6-4DA1-A8EC-DB5AB863FEBE}"/>
    <cellStyle name="Normal_plantilla para datos fiscales" xfId="115" xr:uid="{BA5763A9-69D8-4027-8A88-606685B8BBCD}"/>
    <cellStyle name="Notas 2" xfId="116" xr:uid="{E065AC6E-0624-4738-95F4-A8B90E0AC970}"/>
    <cellStyle name="Note" xfId="117" xr:uid="{E3289DA3-2905-4183-8F1F-49E58EDD5E96}"/>
    <cellStyle name="Output" xfId="118" xr:uid="{A7099899-D841-4997-AF5B-27FAEBC74221}"/>
    <cellStyle name="Percent [2]" xfId="119" xr:uid="{A0B2B28E-AA8E-4AE1-94F1-CC99149E3C93}"/>
    <cellStyle name="percentage difference" xfId="120" xr:uid="{377E78F8-5360-4B37-97E2-FFBB9451E37F}"/>
    <cellStyle name="percentage difference one decimal" xfId="121" xr:uid="{B12FDE8A-3CFD-4124-9E34-A9D8C3E25704}"/>
    <cellStyle name="percentage difference zero decimal" xfId="122" xr:uid="{04D57491-8F5E-47D1-96C7-B98C802398DD}"/>
    <cellStyle name="Porcentaje" xfId="123" builtinId="5"/>
    <cellStyle name="Porcentaje 2" xfId="124" xr:uid="{2321DDD2-83C4-400A-BF32-506048419060}"/>
    <cellStyle name="Porcentaje 2 2" xfId="125" xr:uid="{C34819D1-EE65-4C4D-A750-CD5DB94C3E2B}"/>
    <cellStyle name="Porcentaje 3" xfId="126" xr:uid="{BB094AD8-FCBD-42FF-8758-131E3C13E30C}"/>
    <cellStyle name="Porcentual 2" xfId="127" xr:uid="{31160A51-DB45-42EB-8A19-894708AF8C46}"/>
    <cellStyle name="Porcentual 2 10" xfId="128" xr:uid="{61D4DA84-8433-4ED5-B0D9-C84BB15FE6AA}"/>
    <cellStyle name="Porcentual 2 2" xfId="129" xr:uid="{7F025F6C-BAF1-4611-8C92-F530FF8B1736}"/>
    <cellStyle name="Presentation" xfId="130" xr:uid="{9A8A99AD-D921-4127-90BA-75A67D8E4A64}"/>
    <cellStyle name="Publication" xfId="131" xr:uid="{2C2A0E8E-E6D0-45AB-99B4-738DC60A27EE}"/>
    <cellStyle name="Red Text" xfId="132" xr:uid="{0E54A31E-E2FF-447F-8792-1154F617618D}"/>
    <cellStyle name="Salida 2" xfId="133" xr:uid="{B99FFA7C-6DA2-4509-B036-EB0262F67ED3}"/>
    <cellStyle name="Style1" xfId="134" xr:uid="{59D47DB9-7BD9-4FF5-9FB4-6463A1625B1C}"/>
    <cellStyle name="Text" xfId="135" xr:uid="{338FADF5-7AF0-45D2-B7AA-8BC9EE7E036B}"/>
    <cellStyle name="Texto de advertencia 2" xfId="136" xr:uid="{4E36B99A-4651-40B9-91CB-A8FC178FD078}"/>
    <cellStyle name="Texto explicativo 2" xfId="137" xr:uid="{83BCE997-83A9-4988-93A3-D97EA21C8A75}"/>
    <cellStyle name="Title" xfId="138" xr:uid="{DF883BAD-2C04-4B0E-8668-EC075C50E5BF}"/>
    <cellStyle name="Título 1 2" xfId="139" xr:uid="{7224BFC8-772F-438E-A309-33DA62F40EE4}"/>
    <cellStyle name="Título 2 2" xfId="140" xr:uid="{5BCAA891-1FD3-443D-85CB-16569442564A}"/>
    <cellStyle name="Título 3 2" xfId="141" xr:uid="{9DBD4A3B-AC45-4B2A-BB68-7D9B3567187A}"/>
    <cellStyle name="Título 4" xfId="142" xr:uid="{5A57B0D8-0D6C-4B76-A24B-420699BC676B}"/>
    <cellStyle name="TopGrey" xfId="143" xr:uid="{51599F9D-2B7B-4193-B730-A62E7A7B2A06}"/>
    <cellStyle name="Total 2" xfId="144" xr:uid="{6E154417-177F-4640-88A0-3AC02BA42174}"/>
    <cellStyle name="Warning Text" xfId="145" xr:uid="{2C40FC10-3631-4C7C-AE5F-6299767B324B}"/>
    <cellStyle name="ДАТА" xfId="146" xr:uid="{5656975F-0483-47F4-BF63-A32B11ACD487}"/>
    <cellStyle name="ДЕНЕЖНЫЙ_BOPENGC" xfId="147" xr:uid="{CF9A02AB-A2AC-4CB6-B370-609A14670871}"/>
    <cellStyle name="ЗАГОЛОВОК1" xfId="148" xr:uid="{CA6D5A48-BC8D-4230-BDB8-659B76057FE8}"/>
    <cellStyle name="ЗАГОЛОВОК2" xfId="149" xr:uid="{0CCA3680-461B-4E28-BD62-D02D3B3C5FEA}"/>
    <cellStyle name="ИТОГОВЫЙ" xfId="150" xr:uid="{1F7DD761-F653-42F2-9557-52CB07E77FC7}"/>
    <cellStyle name="Обычный_BOPENGC" xfId="151" xr:uid="{201D926D-B5D4-443A-B4D2-A71288CA212A}"/>
    <cellStyle name="ПРОЦЕНТНЫЙ_BOPENGC" xfId="152" xr:uid="{0C5BF0A2-FEB5-45CC-8E09-6FEDB3105D2A}"/>
    <cellStyle name="ТЕКСТ" xfId="153" xr:uid="{DC1A6D22-007B-4633-8FC3-B7DE6C94897A}"/>
    <cellStyle name="ФИКСИРОВАННЫЙ" xfId="154" xr:uid="{199D7AC1-0890-4F56-91F6-96D31379AB11}"/>
    <cellStyle name="ФИНАНСОВЫЙ_BOPENGC" xfId="155" xr:uid="{90474D4F-270F-48F1-BB9B-C3171A24EF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657225</xdr:colOff>
      <xdr:row>3</xdr:row>
      <xdr:rowOff>47625</xdr:rowOff>
    </xdr:to>
    <xdr:pic>
      <xdr:nvPicPr>
        <xdr:cNvPr id="2690" name="Imagen 1">
          <a:extLst>
            <a:ext uri="{FF2B5EF4-FFF2-40B4-BE49-F238E27FC236}">
              <a16:creationId xmlns:a16="http://schemas.microsoft.com/office/drawing/2014/main" id="{DA23AA0C-44C9-626A-E84D-F27EA20C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57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28575</xdr:colOff>
      <xdr:row>3</xdr:row>
      <xdr:rowOff>57150</xdr:rowOff>
    </xdr:to>
    <xdr:pic>
      <xdr:nvPicPr>
        <xdr:cNvPr id="1657" name="Imagen 6">
          <a:extLst>
            <a:ext uri="{FF2B5EF4-FFF2-40B4-BE49-F238E27FC236}">
              <a16:creationId xmlns:a16="http://schemas.microsoft.com/office/drawing/2014/main" id="{F5C4B1C4-E4F4-297C-62C9-FD3D0ECD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24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152400</xdr:rowOff>
    </xdr:from>
    <xdr:to>
      <xdr:col>8</xdr:col>
      <xdr:colOff>1228725</xdr:colOff>
      <xdr:row>4</xdr:row>
      <xdr:rowOff>114300</xdr:rowOff>
    </xdr:to>
    <xdr:pic>
      <xdr:nvPicPr>
        <xdr:cNvPr id="4187" name="Imagen 4">
          <a:extLst>
            <a:ext uri="{FF2B5EF4-FFF2-40B4-BE49-F238E27FC236}">
              <a16:creationId xmlns:a16="http://schemas.microsoft.com/office/drawing/2014/main" id="{D7897EF1-8B41-846D-A119-C7A62ECA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1228725</xdr:colOff>
      <xdr:row>4</xdr:row>
      <xdr:rowOff>114300</xdr:rowOff>
    </xdr:to>
    <xdr:pic>
      <xdr:nvPicPr>
        <xdr:cNvPr id="4188" name="Imagen 4">
          <a:extLst>
            <a:ext uri="{FF2B5EF4-FFF2-40B4-BE49-F238E27FC236}">
              <a16:creationId xmlns:a16="http://schemas.microsoft.com/office/drawing/2014/main" id="{77A333C6-B45C-7C5C-6457-A897E350D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1228725</xdr:colOff>
      <xdr:row>4</xdr:row>
      <xdr:rowOff>114300</xdr:rowOff>
    </xdr:to>
    <xdr:pic>
      <xdr:nvPicPr>
        <xdr:cNvPr id="4189" name="Imagen 4">
          <a:extLst>
            <a:ext uri="{FF2B5EF4-FFF2-40B4-BE49-F238E27FC236}">
              <a16:creationId xmlns:a16="http://schemas.microsoft.com/office/drawing/2014/main" id="{0C8E482D-3FF6-00E0-58B0-ADEF04371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1228725</xdr:colOff>
      <xdr:row>4</xdr:row>
      <xdr:rowOff>114300</xdr:rowOff>
    </xdr:to>
    <xdr:pic>
      <xdr:nvPicPr>
        <xdr:cNvPr id="4190" name="Imagen 4">
          <a:extLst>
            <a:ext uri="{FF2B5EF4-FFF2-40B4-BE49-F238E27FC236}">
              <a16:creationId xmlns:a16="http://schemas.microsoft.com/office/drawing/2014/main" id="{ACFCD293-FF36-7B32-0F63-E7B774198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1228725</xdr:colOff>
      <xdr:row>4</xdr:row>
      <xdr:rowOff>114300</xdr:rowOff>
    </xdr:to>
    <xdr:pic>
      <xdr:nvPicPr>
        <xdr:cNvPr id="4191" name="Imagen 4">
          <a:extLst>
            <a:ext uri="{FF2B5EF4-FFF2-40B4-BE49-F238E27FC236}">
              <a16:creationId xmlns:a16="http://schemas.microsoft.com/office/drawing/2014/main" id="{4FE1B3C2-DF89-46AF-B8B4-90AC00893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0</xdr:row>
      <xdr:rowOff>152400</xdr:rowOff>
    </xdr:from>
    <xdr:to>
      <xdr:col>8</xdr:col>
      <xdr:colOff>1228725</xdr:colOff>
      <xdr:row>4</xdr:row>
      <xdr:rowOff>114300</xdr:rowOff>
    </xdr:to>
    <xdr:pic>
      <xdr:nvPicPr>
        <xdr:cNvPr id="4192" name="Imagen 4">
          <a:extLst>
            <a:ext uri="{FF2B5EF4-FFF2-40B4-BE49-F238E27FC236}">
              <a16:creationId xmlns:a16="http://schemas.microsoft.com/office/drawing/2014/main" id="{72AE6E41-13E6-3C6B-F3CE-C6CA0E74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52400"/>
          <a:ext cx="3209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F1A6-998E-43FE-B7DE-5D1F4C7B6D33}">
  <sheetPr>
    <tabColor rgb="FF00B0F0"/>
  </sheetPr>
  <dimension ref="A5:AO92"/>
  <sheetViews>
    <sheetView showGridLines="0" topLeftCell="R53" zoomScale="98" zoomScaleNormal="98" workbookViewId="0">
      <selection activeCell="AK17" sqref="AK17"/>
    </sheetView>
  </sheetViews>
  <sheetFormatPr baseColWidth="10" defaultColWidth="11.42578125" defaultRowHeight="12.75"/>
  <cols>
    <col min="1" max="1" width="3.85546875" style="1" customWidth="1"/>
    <col min="2" max="2" width="38.140625" style="1" customWidth="1"/>
    <col min="3" max="15" width="10" style="1" hidden="1" customWidth="1"/>
    <col min="16" max="16" width="10" style="1" bestFit="1" customWidth="1"/>
    <col min="17" max="22" width="10" style="1" customWidth="1"/>
    <col min="23" max="23" width="6.28515625" style="1" hidden="1" customWidth="1"/>
    <col min="24" max="24" width="7.140625" style="1" hidden="1" customWidth="1"/>
    <col min="25" max="25" width="6.85546875" style="1" hidden="1" customWidth="1"/>
    <col min="26" max="26" width="7.140625" style="1" hidden="1" customWidth="1"/>
    <col min="27" max="27" width="6.85546875" style="1" hidden="1" customWidth="1"/>
    <col min="28" max="28" width="7.140625" style="1" hidden="1" customWidth="1"/>
    <col min="29" max="30" width="6.85546875" style="6" hidden="1" customWidth="1"/>
    <col min="31" max="31" width="7.140625" style="6" hidden="1" customWidth="1"/>
    <col min="32" max="32" width="6.85546875" style="6" hidden="1" customWidth="1"/>
    <col min="33" max="33" width="6.85546875" style="1" hidden="1" customWidth="1"/>
    <col min="34" max="34" width="8.7109375" style="1" hidden="1" customWidth="1"/>
    <col min="35" max="35" width="7.28515625" style="1" bestFit="1" customWidth="1"/>
    <col min="36" max="36" width="7.140625" style="1" bestFit="1" customWidth="1"/>
    <col min="37" max="37" width="7.28515625" style="1" bestFit="1" customWidth="1"/>
    <col min="38" max="38" width="8" style="1" bestFit="1" customWidth="1"/>
    <col min="39" max="39" width="7.28515625" style="1" bestFit="1" customWidth="1"/>
    <col min="40" max="40" width="7.140625" style="1" bestFit="1" customWidth="1"/>
    <col min="41" max="41" width="9.140625" style="1" customWidth="1"/>
    <col min="42" max="16384" width="11.42578125" style="1"/>
  </cols>
  <sheetData>
    <row r="5" spans="1:41">
      <c r="A5" s="190" t="s">
        <v>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71"/>
    </row>
    <row r="6" spans="1:41">
      <c r="A6" s="191" t="s">
        <v>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71"/>
    </row>
    <row r="7" spans="1:41">
      <c r="A7" s="192" t="s">
        <v>2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71"/>
    </row>
    <row r="8" spans="1:41" ht="13.5" thickBot="1">
      <c r="A8" s="171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3"/>
      <c r="AD8" s="173"/>
      <c r="AE8" s="173"/>
      <c r="AF8" s="173"/>
      <c r="AG8" s="173"/>
      <c r="AH8" s="172"/>
      <c r="AI8" s="172"/>
      <c r="AJ8" s="172"/>
      <c r="AK8" s="172"/>
      <c r="AL8" s="172"/>
      <c r="AM8" s="172"/>
      <c r="AN8" s="172"/>
      <c r="AO8" s="172"/>
    </row>
    <row r="9" spans="1:41" ht="13.5" thickTop="1">
      <c r="A9" s="171"/>
      <c r="B9" s="171"/>
      <c r="C9" s="196" t="s">
        <v>3</v>
      </c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 t="s">
        <v>4</v>
      </c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</row>
    <row r="10" spans="1:41">
      <c r="A10" s="171"/>
      <c r="B10" s="7" t="s">
        <v>5</v>
      </c>
      <c r="C10" s="8">
        <v>2006</v>
      </c>
      <c r="D10" s="8">
        <v>2007</v>
      </c>
      <c r="E10" s="8">
        <v>2008</v>
      </c>
      <c r="F10" s="8">
        <v>2009</v>
      </c>
      <c r="G10" s="8">
        <v>2010</v>
      </c>
      <c r="H10" s="8">
        <v>2011</v>
      </c>
      <c r="I10" s="8">
        <v>2012</v>
      </c>
      <c r="J10" s="8">
        <v>2013</v>
      </c>
      <c r="K10" s="8">
        <v>2014</v>
      </c>
      <c r="L10" s="8">
        <v>2015</v>
      </c>
      <c r="M10" s="8">
        <v>2016</v>
      </c>
      <c r="N10" s="8">
        <v>2017</v>
      </c>
      <c r="O10" s="8">
        <v>2018</v>
      </c>
      <c r="P10" s="8">
        <v>2019</v>
      </c>
      <c r="Q10" s="8">
        <v>2020</v>
      </c>
      <c r="R10" s="8">
        <v>2021</v>
      </c>
      <c r="S10" s="8">
        <v>2022</v>
      </c>
      <c r="T10" s="8">
        <v>2023</v>
      </c>
      <c r="U10" s="8">
        <v>2024</v>
      </c>
      <c r="V10" s="8">
        <v>2025</v>
      </c>
      <c r="W10" s="9" t="s">
        <v>6</v>
      </c>
      <c r="X10" s="9" t="s">
        <v>7</v>
      </c>
      <c r="Y10" s="9" t="s">
        <v>8</v>
      </c>
      <c r="Z10" s="9" t="s">
        <v>9</v>
      </c>
      <c r="AA10" s="9" t="s">
        <v>10</v>
      </c>
      <c r="AB10" s="9" t="s">
        <v>11</v>
      </c>
      <c r="AC10" s="9" t="s">
        <v>12</v>
      </c>
      <c r="AD10" s="9" t="s">
        <v>13</v>
      </c>
      <c r="AE10" s="9" t="s">
        <v>14</v>
      </c>
      <c r="AF10" s="9" t="s">
        <v>15</v>
      </c>
      <c r="AG10" s="9" t="s">
        <v>16</v>
      </c>
      <c r="AH10" s="9" t="s">
        <v>17</v>
      </c>
      <c r="AI10" s="9" t="s">
        <v>18</v>
      </c>
      <c r="AJ10" s="9" t="s">
        <v>19</v>
      </c>
      <c r="AK10" s="9" t="s">
        <v>20</v>
      </c>
      <c r="AL10" s="9" t="s">
        <v>21</v>
      </c>
      <c r="AM10" s="9" t="s">
        <v>22</v>
      </c>
      <c r="AN10" s="9" t="s">
        <v>23</v>
      </c>
      <c r="AO10" s="9" t="s">
        <v>24</v>
      </c>
    </row>
    <row r="12" spans="1:41">
      <c r="A12" s="171">
        <v>1</v>
      </c>
      <c r="B12" s="3" t="s">
        <v>25</v>
      </c>
      <c r="C12" s="16">
        <f>+C14+C37</f>
        <v>128802.48625961</v>
      </c>
      <c r="D12" s="16">
        <f>+D14+D37</f>
        <v>154576.60830949998</v>
      </c>
      <c r="E12" s="16">
        <f>+E14+E37</f>
        <v>195408.12054189999</v>
      </c>
      <c r="F12" s="16">
        <f>+F14+F37</f>
        <v>190922.35054636004</v>
      </c>
      <c r="G12" s="16">
        <v>247473.04973183997</v>
      </c>
      <c r="H12" s="16">
        <f t="shared" ref="H12:V12" si="0">+H14+H37</f>
        <v>281545.59078647994</v>
      </c>
      <c r="I12" s="16">
        <f t="shared" si="0"/>
        <v>306141.10653498996</v>
      </c>
      <c r="J12" s="16">
        <f t="shared" si="0"/>
        <v>315013.84139533003</v>
      </c>
      <c r="K12" s="16">
        <f t="shared" si="0"/>
        <v>352855.29899904999</v>
      </c>
      <c r="L12" s="16">
        <f t="shared" si="0"/>
        <v>368587.66871608008</v>
      </c>
      <c r="M12" s="16">
        <f t="shared" si="0"/>
        <v>418458.14804747002</v>
      </c>
      <c r="N12" s="16">
        <f t="shared" si="0"/>
        <v>450915.14913667995</v>
      </c>
      <c r="O12" s="16">
        <f t="shared" si="0"/>
        <v>414833.11484127992</v>
      </c>
      <c r="P12" s="16">
        <f t="shared" si="0"/>
        <v>465348.14086611004</v>
      </c>
      <c r="Q12" s="16">
        <f t="shared" si="0"/>
        <v>424865.59797020006</v>
      </c>
      <c r="R12" s="16">
        <f t="shared" si="0"/>
        <v>529379.74457850005</v>
      </c>
      <c r="S12" s="16">
        <f t="shared" si="0"/>
        <v>657487.73496290995</v>
      </c>
      <c r="T12" s="16">
        <f t="shared" si="0"/>
        <v>621705.23153803986</v>
      </c>
      <c r="U12" s="16">
        <f t="shared" si="0"/>
        <v>653667.48374412989</v>
      </c>
      <c r="V12" s="16">
        <f t="shared" si="0"/>
        <v>691019.5757118999</v>
      </c>
      <c r="W12" s="23">
        <f t="shared" ref="W12:AO12" si="1">+D12/C12-1</f>
        <v>0.2001057805510098</v>
      </c>
      <c r="X12" s="23">
        <f t="shared" si="1"/>
        <v>0.26415065435156526</v>
      </c>
      <c r="Y12" s="23">
        <f t="shared" si="1"/>
        <v>-2.2955903690696888E-2</v>
      </c>
      <c r="Z12" s="23">
        <f t="shared" si="1"/>
        <v>0.29619737565376458</v>
      </c>
      <c r="AA12" s="23">
        <f t="shared" si="1"/>
        <v>0.13768182471408807</v>
      </c>
      <c r="AB12" s="23">
        <f t="shared" si="1"/>
        <v>8.7358909368120408E-2</v>
      </c>
      <c r="AC12" s="23">
        <f t="shared" si="1"/>
        <v>2.8982500784571874E-2</v>
      </c>
      <c r="AD12" s="23">
        <f t="shared" si="1"/>
        <v>0.12012633297668462</v>
      </c>
      <c r="AE12" s="23">
        <f t="shared" si="1"/>
        <v>4.4585896149663462E-2</v>
      </c>
      <c r="AF12" s="23">
        <f t="shared" si="1"/>
        <v>0.13530154035024089</v>
      </c>
      <c r="AG12" s="23">
        <f t="shared" si="1"/>
        <v>7.7563314851567977E-2</v>
      </c>
      <c r="AH12" s="23">
        <f t="shared" si="1"/>
        <v>-8.0019565464772069E-2</v>
      </c>
      <c r="AI12" s="23">
        <f t="shared" si="1"/>
        <v>0.12177192277467475</v>
      </c>
      <c r="AJ12" s="23">
        <f t="shared" si="1"/>
        <v>-8.6994100418159026E-2</v>
      </c>
      <c r="AK12" s="23">
        <f t="shared" si="1"/>
        <v>0.24599343205855551</v>
      </c>
      <c r="AL12" s="23">
        <f t="shared" si="1"/>
        <v>0.24199639615303248</v>
      </c>
      <c r="AM12" s="23">
        <f t="shared" si="1"/>
        <v>-5.4423073651539089E-2</v>
      </c>
      <c r="AN12" s="23">
        <f t="shared" si="1"/>
        <v>5.1410621279506463E-2</v>
      </c>
      <c r="AO12" s="23">
        <f t="shared" si="1"/>
        <v>5.7142343617616831E-2</v>
      </c>
    </row>
    <row r="13" spans="1:41">
      <c r="A13" s="171"/>
      <c r="B13" s="3"/>
      <c r="C13" s="174"/>
      <c r="D13" s="17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</row>
    <row r="14" spans="1:41">
      <c r="A14" s="171"/>
      <c r="B14" s="3" t="s">
        <v>26</v>
      </c>
      <c r="C14" s="15">
        <f>+C15+C33+C34+C35</f>
        <v>128734.98625961</v>
      </c>
      <c r="D14" s="15">
        <f>+D15+D33+D34+D35</f>
        <v>154571.90830949997</v>
      </c>
      <c r="E14" s="15">
        <f>+E15+E33+E34+E35</f>
        <v>195408.12054189999</v>
      </c>
      <c r="F14" s="15">
        <f>+F15+F33+F34+F35</f>
        <v>190922.35054636004</v>
      </c>
      <c r="G14" s="15">
        <v>247359.64973183998</v>
      </c>
      <c r="H14" s="15">
        <f t="shared" ref="H14:V14" si="2">+H15+H33+H34+H35</f>
        <v>281460.59078647994</v>
      </c>
      <c r="I14" s="15">
        <f t="shared" si="2"/>
        <v>302292.55653498997</v>
      </c>
      <c r="J14" s="15">
        <f t="shared" si="2"/>
        <v>315013.84139533003</v>
      </c>
      <c r="K14" s="15">
        <f t="shared" si="2"/>
        <v>352234.56614090997</v>
      </c>
      <c r="L14" s="15">
        <f t="shared" si="2"/>
        <v>368570.91326743009</v>
      </c>
      <c r="M14" s="15">
        <f t="shared" si="2"/>
        <v>418458.14804747002</v>
      </c>
      <c r="N14" s="15">
        <f t="shared" si="2"/>
        <v>450915.14913667995</v>
      </c>
      <c r="O14" s="15">
        <f t="shared" si="2"/>
        <v>414833.11484127992</v>
      </c>
      <c r="P14" s="15">
        <f t="shared" si="2"/>
        <v>465348.14086611004</v>
      </c>
      <c r="Q14" s="15">
        <f t="shared" si="2"/>
        <v>424865.59797020006</v>
      </c>
      <c r="R14" s="15">
        <f t="shared" si="2"/>
        <v>529379.74457850005</v>
      </c>
      <c r="S14" s="15">
        <f t="shared" si="2"/>
        <v>657487.73496290995</v>
      </c>
      <c r="T14" s="15">
        <f t="shared" si="2"/>
        <v>621705.23153803986</v>
      </c>
      <c r="U14" s="15">
        <f t="shared" si="2"/>
        <v>653649.20149412984</v>
      </c>
      <c r="V14" s="15">
        <f t="shared" si="2"/>
        <v>691019.5757118999</v>
      </c>
      <c r="W14" s="23">
        <f t="shared" ref="W14:W30" si="3">+D14/C14-1</f>
        <v>0.20069852648903552</v>
      </c>
      <c r="X14" s="23">
        <f t="shared" ref="X14:X30" si="4">+E14/D14-1</f>
        <v>0.26418909282425052</v>
      </c>
      <c r="Y14" s="23">
        <f t="shared" ref="Y14:Y30" si="5">+F14/E14-1</f>
        <v>-2.2955903690696888E-2</v>
      </c>
      <c r="Z14" s="23">
        <f t="shared" ref="Z14:Z30" si="6">+G14/F14-1</f>
        <v>0.29560341690731362</v>
      </c>
      <c r="AA14" s="23">
        <f t="shared" ref="AA14:AA30" si="7">+H14/G14-1</f>
        <v>0.1378597563976518</v>
      </c>
      <c r="AB14" s="23">
        <f t="shared" ref="AB14:AB30" si="8">+I14/H14-1</f>
        <v>7.4013792447104931E-2</v>
      </c>
      <c r="AC14" s="23">
        <f t="shared" ref="AC14:AC30" si="9">+J14/I14-1</f>
        <v>4.2082693024787066E-2</v>
      </c>
      <c r="AD14" s="23">
        <f t="shared" ref="AD14:AD30" si="10">+K14/J14-1</f>
        <v>0.11815583906000304</v>
      </c>
      <c r="AE14" s="23">
        <f t="shared" ref="AE14:AE30" si="11">+L14/K14-1</f>
        <v>4.6379170861910346E-2</v>
      </c>
      <c r="AF14" s="23">
        <f t="shared" ref="AF14:AF30" si="12">+M14/L14-1</f>
        <v>0.1353531518203186</v>
      </c>
      <c r="AG14" s="23">
        <f t="shared" ref="AG14:AG30" si="13">+N14/M14-1</f>
        <v>7.7563314851567977E-2</v>
      </c>
      <c r="AH14" s="23">
        <f t="shared" ref="AH14:AH30" si="14">+O14/N14-1</f>
        <v>-8.0019565464772069E-2</v>
      </c>
      <c r="AI14" s="23">
        <f t="shared" ref="AI14:AI30" si="15">+P14/O14-1</f>
        <v>0.12177192277467475</v>
      </c>
      <c r="AJ14" s="23">
        <f t="shared" ref="AJ14:AJ30" si="16">+Q14/P14-1</f>
        <v>-8.6994100418159026E-2</v>
      </c>
      <c r="AK14" s="23">
        <f t="shared" ref="AK14:AK30" si="17">+R14/Q14-1</f>
        <v>0.24599343205855551</v>
      </c>
      <c r="AL14" s="23">
        <f t="shared" ref="AL14:AO30" si="18">+S14/R14-1</f>
        <v>0.24199639615303248</v>
      </c>
      <c r="AM14" s="23">
        <f t="shared" si="18"/>
        <v>-5.4423073651539089E-2</v>
      </c>
      <c r="AN14" s="23">
        <f t="shared" si="18"/>
        <v>5.1381214658695384E-2</v>
      </c>
      <c r="AO14" s="23">
        <f t="shared" si="18"/>
        <v>5.7171911374400475E-2</v>
      </c>
    </row>
    <row r="15" spans="1:41">
      <c r="A15" s="171"/>
      <c r="B15" s="175" t="s">
        <v>27</v>
      </c>
      <c r="C15" s="174">
        <v>124321.40583377</v>
      </c>
      <c r="D15" s="174">
        <v>149542.57475420999</v>
      </c>
      <c r="E15" s="174">
        <f>+E16+E17+E20+E24+E27+E30</f>
        <v>184139.16159253</v>
      </c>
      <c r="F15" s="174">
        <f>+F16+F17+F20+F24+F27+F30</f>
        <v>178796.15294420006</v>
      </c>
      <c r="G15" s="174">
        <v>231262.77745760998</v>
      </c>
      <c r="H15" s="174">
        <f t="shared" ref="H15:R15" si="19">+H16+H17+H20+H24+H27+H30</f>
        <v>256506.66623442998</v>
      </c>
      <c r="I15" s="174">
        <f t="shared" si="19"/>
        <v>279408.02411306999</v>
      </c>
      <c r="J15" s="174">
        <f t="shared" si="19"/>
        <v>298733.21517808002</v>
      </c>
      <c r="K15" s="174">
        <f t="shared" si="19"/>
        <v>328025.41078057</v>
      </c>
      <c r="L15" s="174">
        <f t="shared" si="19"/>
        <v>348199.34229223011</v>
      </c>
      <c r="M15" s="174">
        <f t="shared" si="19"/>
        <v>383780.07838406006</v>
      </c>
      <c r="N15" s="174">
        <f t="shared" si="19"/>
        <v>415992.79402098997</v>
      </c>
      <c r="O15" s="174">
        <f t="shared" si="19"/>
        <v>398681.53832794994</v>
      </c>
      <c r="P15" s="174">
        <f t="shared" si="19"/>
        <v>449550.37827674003</v>
      </c>
      <c r="Q15" s="174">
        <f t="shared" si="19"/>
        <v>400288.95588951005</v>
      </c>
      <c r="R15" s="174">
        <f t="shared" si="19"/>
        <v>488537.1661878</v>
      </c>
      <c r="S15" s="174">
        <f>+S16+S17+S20+S24+S27+S30+S31+S32</f>
        <v>580370.38775757991</v>
      </c>
      <c r="T15" s="174">
        <f>+T16+T17+T20+T24+T27+T30+T31+T32</f>
        <v>565339.87121776992</v>
      </c>
      <c r="U15" s="174">
        <f>+U16+U17+U20+U24+U27+U30+U31+U32</f>
        <v>568785.91598490987</v>
      </c>
      <c r="V15" s="174">
        <f>+V16+V17+V20+V24+V27+V30+V31+V32</f>
        <v>630281.57030052994</v>
      </c>
      <c r="W15" s="18">
        <f t="shared" si="3"/>
        <v>0.20287068627717408</v>
      </c>
      <c r="X15" s="18">
        <f t="shared" si="4"/>
        <v>0.23134941266848852</v>
      </c>
      <c r="Y15" s="18">
        <f t="shared" si="5"/>
        <v>-2.9016145192151677E-2</v>
      </c>
      <c r="Z15" s="18">
        <f t="shared" si="6"/>
        <v>0.29344381100741046</v>
      </c>
      <c r="AA15" s="18">
        <f t="shared" si="7"/>
        <v>0.10915673094623779</v>
      </c>
      <c r="AB15" s="18">
        <f t="shared" si="8"/>
        <v>8.9281725948243684E-2</v>
      </c>
      <c r="AC15" s="18">
        <f t="shared" si="9"/>
        <v>6.9164767641710867E-2</v>
      </c>
      <c r="AD15" s="18">
        <f t="shared" si="10"/>
        <v>9.8054699357848163E-2</v>
      </c>
      <c r="AE15" s="18">
        <f t="shared" si="11"/>
        <v>6.1501124146614572E-2</v>
      </c>
      <c r="AF15" s="18">
        <f t="shared" si="12"/>
        <v>0.10218496065385563</v>
      </c>
      <c r="AG15" s="18">
        <f t="shared" si="13"/>
        <v>8.3935351132774727E-2</v>
      </c>
      <c r="AH15" s="18">
        <f t="shared" si="14"/>
        <v>-4.161431626184986E-2</v>
      </c>
      <c r="AI15" s="18">
        <f t="shared" si="15"/>
        <v>0.12759266496796262</v>
      </c>
      <c r="AJ15" s="18">
        <f t="shared" si="16"/>
        <v>-0.1095793147278924</v>
      </c>
      <c r="AK15" s="18">
        <f t="shared" si="17"/>
        <v>0.22046126679210376</v>
      </c>
      <c r="AL15" s="18">
        <f t="shared" si="18"/>
        <v>0.18797591652316181</v>
      </c>
      <c r="AM15" s="18">
        <f t="shared" si="18"/>
        <v>-2.589814514466271E-2</v>
      </c>
      <c r="AN15" s="18">
        <f t="shared" si="18"/>
        <v>6.0955275624148264E-3</v>
      </c>
      <c r="AO15" s="18">
        <f t="shared" si="18"/>
        <v>0.10811739986411961</v>
      </c>
    </row>
    <row r="16" spans="1:41">
      <c r="A16" s="171"/>
      <c r="B16" s="176" t="s">
        <v>28</v>
      </c>
      <c r="C16" s="174">
        <v>27504.427188099999</v>
      </c>
      <c r="D16" s="174">
        <v>29659.932851439997</v>
      </c>
      <c r="E16" s="174">
        <v>48442.590024070007</v>
      </c>
      <c r="F16" s="174">
        <v>57512.162042010059</v>
      </c>
      <c r="G16" s="174">
        <v>95328.542480820004</v>
      </c>
      <c r="H16" s="174">
        <v>105932.55315574999</v>
      </c>
      <c r="I16" s="174">
        <v>114147.12576115</v>
      </c>
      <c r="J16" s="174">
        <v>127989.45139972</v>
      </c>
      <c r="K16" s="174">
        <v>135020.00703983</v>
      </c>
      <c r="L16" s="174">
        <v>153460.24387288999</v>
      </c>
      <c r="M16" s="174">
        <v>176838.63839835001</v>
      </c>
      <c r="N16" s="174">
        <v>196931.64211816</v>
      </c>
      <c r="O16" s="174">
        <v>198818.60798493997</v>
      </c>
      <c r="P16" s="174">
        <v>208408.89774913</v>
      </c>
      <c r="Q16" s="174">
        <v>189831.88675098002</v>
      </c>
      <c r="R16" s="174">
        <v>221121.10771634002</v>
      </c>
      <c r="S16" s="174">
        <v>277907.1228824</v>
      </c>
      <c r="T16" s="174">
        <v>271102.33523577999</v>
      </c>
      <c r="U16" s="174">
        <v>254750.60933138998</v>
      </c>
      <c r="V16" s="174">
        <v>297447.50151616998</v>
      </c>
      <c r="W16" s="18">
        <f t="shared" si="3"/>
        <v>7.8369407535692881E-2</v>
      </c>
      <c r="X16" s="18">
        <f t="shared" si="4"/>
        <v>0.63326701603500446</v>
      </c>
      <c r="Y16" s="18">
        <f t="shared" si="5"/>
        <v>0.18722310292314237</v>
      </c>
      <c r="Z16" s="18">
        <f t="shared" si="6"/>
        <v>0.65753710339017979</v>
      </c>
      <c r="AA16" s="18">
        <f t="shared" si="7"/>
        <v>0.11123647124955793</v>
      </c>
      <c r="AB16" s="18">
        <f t="shared" si="8"/>
        <v>7.7545309356627401E-2</v>
      </c>
      <c r="AC16" s="18">
        <f t="shared" si="9"/>
        <v>0.12126740420547</v>
      </c>
      <c r="AD16" s="18">
        <f t="shared" si="10"/>
        <v>5.4930742832493884E-2</v>
      </c>
      <c r="AE16" s="18">
        <f t="shared" si="11"/>
        <v>0.13657410658866453</v>
      </c>
      <c r="AF16" s="18">
        <f t="shared" si="12"/>
        <v>0.15234170059591579</v>
      </c>
      <c r="AG16" s="18">
        <f t="shared" si="13"/>
        <v>0.11362337949327639</v>
      </c>
      <c r="AH16" s="18">
        <f t="shared" si="14"/>
        <v>9.5818317792109031E-3</v>
      </c>
      <c r="AI16" s="18">
        <f t="shared" si="15"/>
        <v>4.8236379186984646E-2</v>
      </c>
      <c r="AJ16" s="18">
        <f t="shared" si="16"/>
        <v>-8.9137321864788399E-2</v>
      </c>
      <c r="AK16" s="18">
        <f t="shared" si="17"/>
        <v>0.16482594942758455</v>
      </c>
      <c r="AL16" s="18">
        <f t="shared" si="18"/>
        <v>0.25680956355784268</v>
      </c>
      <c r="AM16" s="18">
        <f t="shared" si="18"/>
        <v>-2.4485833885947383E-2</v>
      </c>
      <c r="AN16" s="18">
        <f t="shared" si="18"/>
        <v>-6.0315695510954503E-2</v>
      </c>
      <c r="AO16" s="18">
        <f>+V16/U16-1</f>
        <v>0.16760270877012173</v>
      </c>
    </row>
    <row r="17" spans="2:41">
      <c r="B17" s="176" t="s">
        <v>29</v>
      </c>
      <c r="C17" s="174">
        <v>8738.8947869000003</v>
      </c>
      <c r="D17" s="174">
        <v>11089.53717793</v>
      </c>
      <c r="E17" s="174">
        <f>+E18+E19</f>
        <v>14035.912982379999</v>
      </c>
      <c r="F17" s="174">
        <f>+F18+F19</f>
        <v>10068.792135690006</v>
      </c>
      <c r="G17" s="174">
        <v>10498.695895360001</v>
      </c>
      <c r="H17" s="174">
        <f t="shared" ref="H17:V17" si="20">+H18+H19</f>
        <v>13256.254673880001</v>
      </c>
      <c r="I17" s="174">
        <f t="shared" si="20"/>
        <v>12591.98673074</v>
      </c>
      <c r="J17" s="174">
        <f t="shared" si="20"/>
        <v>14220.189725750002</v>
      </c>
      <c r="K17" s="174">
        <f t="shared" si="20"/>
        <v>13895.573657769999</v>
      </c>
      <c r="L17" s="174">
        <f t="shared" si="20"/>
        <v>15756.657231510002</v>
      </c>
      <c r="M17" s="174">
        <f t="shared" si="20"/>
        <v>15889.073401889998</v>
      </c>
      <c r="N17" s="174">
        <f t="shared" si="20"/>
        <v>14490.88900451</v>
      </c>
      <c r="O17" s="174">
        <f t="shared" si="20"/>
        <v>11781.303475979999</v>
      </c>
      <c r="P17" s="174">
        <f t="shared" si="20"/>
        <v>12822.92699398</v>
      </c>
      <c r="Q17" s="174">
        <f t="shared" si="20"/>
        <v>13540.96753835</v>
      </c>
      <c r="R17" s="174">
        <f t="shared" si="20"/>
        <v>14698.0942703</v>
      </c>
      <c r="S17" s="174">
        <f t="shared" si="20"/>
        <v>17217.58333605</v>
      </c>
      <c r="T17" s="174">
        <f t="shared" si="20"/>
        <v>14379.479818929998</v>
      </c>
      <c r="U17" s="174">
        <f t="shared" si="20"/>
        <v>16533.291876499999</v>
      </c>
      <c r="V17" s="174">
        <f t="shared" si="20"/>
        <v>16545.957914549999</v>
      </c>
      <c r="W17" s="18">
        <f t="shared" si="3"/>
        <v>0.26898623319664172</v>
      </c>
      <c r="X17" s="18">
        <f t="shared" si="4"/>
        <v>0.26568969986536239</v>
      </c>
      <c r="Y17" s="18">
        <f t="shared" si="5"/>
        <v>-0.28264074105262149</v>
      </c>
      <c r="Z17" s="18">
        <f t="shared" si="6"/>
        <v>4.2696656547924094E-2</v>
      </c>
      <c r="AA17" s="18">
        <f t="shared" si="7"/>
        <v>0.262657267722054</v>
      </c>
      <c r="AB17" s="18">
        <f t="shared" si="8"/>
        <v>-5.0109775308471383E-2</v>
      </c>
      <c r="AC17" s="18">
        <f t="shared" si="9"/>
        <v>0.12930469431286618</v>
      </c>
      <c r="AD17" s="18">
        <f t="shared" si="10"/>
        <v>-2.2827829602876992E-2</v>
      </c>
      <c r="AE17" s="18">
        <f t="shared" si="11"/>
        <v>0.13393355463949042</v>
      </c>
      <c r="AF17" s="18">
        <f t="shared" si="12"/>
        <v>8.4038237574395325E-3</v>
      </c>
      <c r="AG17" s="18">
        <f t="shared" si="13"/>
        <v>-8.7996597536876164E-2</v>
      </c>
      <c r="AH17" s="18">
        <f t="shared" si="14"/>
        <v>-0.18698545877252226</v>
      </c>
      <c r="AI17" s="18">
        <f t="shared" si="15"/>
        <v>8.841326599587962E-2</v>
      </c>
      <c r="AJ17" s="18">
        <f t="shared" si="16"/>
        <v>5.5996617988006925E-2</v>
      </c>
      <c r="AK17" s="18">
        <f t="shared" si="17"/>
        <v>8.5453770468974843E-2</v>
      </c>
      <c r="AL17" s="18">
        <f t="shared" si="18"/>
        <v>0.17141603662462934</v>
      </c>
      <c r="AM17" s="18">
        <f t="shared" si="18"/>
        <v>-0.16483750719984092</v>
      </c>
      <c r="AN17" s="18">
        <f t="shared" si="18"/>
        <v>0.14978372546791263</v>
      </c>
      <c r="AO17" s="18">
        <f t="shared" si="18"/>
        <v>7.6609293204366047E-4</v>
      </c>
    </row>
    <row r="18" spans="2:41">
      <c r="B18" s="177" t="s">
        <v>30</v>
      </c>
      <c r="C18" s="174">
        <v>6996.04843962</v>
      </c>
      <c r="D18" s="174">
        <v>8811.4715367299996</v>
      </c>
      <c r="E18" s="174">
        <v>11073.887949799999</v>
      </c>
      <c r="F18" s="174">
        <v>8364.0293265100045</v>
      </c>
      <c r="G18" s="174">
        <v>8831.13613171</v>
      </c>
      <c r="H18" s="174">
        <v>11086.52712226</v>
      </c>
      <c r="I18" s="174">
        <v>10833.561514839999</v>
      </c>
      <c r="J18" s="174">
        <v>12027.996435930001</v>
      </c>
      <c r="K18" s="174">
        <v>11789.75738623</v>
      </c>
      <c r="L18" s="174">
        <v>13587.717115520001</v>
      </c>
      <c r="M18" s="174">
        <v>13672.422106709999</v>
      </c>
      <c r="N18" s="174">
        <v>12391.43358791</v>
      </c>
      <c r="O18" s="174">
        <v>9996.4220971100003</v>
      </c>
      <c r="P18" s="174">
        <v>11018.66497684</v>
      </c>
      <c r="Q18" s="174">
        <v>11932.89229462</v>
      </c>
      <c r="R18" s="174">
        <v>12190.712259600001</v>
      </c>
      <c r="S18" s="174">
        <v>13529.41520386</v>
      </c>
      <c r="T18" s="174">
        <v>11859.416192639999</v>
      </c>
      <c r="U18" s="174">
        <v>13712.037670809999</v>
      </c>
      <c r="V18" s="174">
        <v>13617.35435025</v>
      </c>
      <c r="W18" s="18">
        <f t="shared" si="3"/>
        <v>0.25949264256503723</v>
      </c>
      <c r="X18" s="18">
        <f t="shared" si="4"/>
        <v>0.25675806857450256</v>
      </c>
      <c r="Y18" s="18">
        <f t="shared" si="5"/>
        <v>-0.24470706544750043</v>
      </c>
      <c r="Z18" s="18">
        <f t="shared" si="6"/>
        <v>5.5847102749805977E-2</v>
      </c>
      <c r="AA18" s="18">
        <f t="shared" si="7"/>
        <v>0.25539080780915135</v>
      </c>
      <c r="AB18" s="18">
        <f t="shared" si="8"/>
        <v>-2.281738948819112E-2</v>
      </c>
      <c r="AC18" s="18">
        <f t="shared" si="9"/>
        <v>0.11025320892430845</v>
      </c>
      <c r="AD18" s="18">
        <f t="shared" si="10"/>
        <v>-1.9807043589432305E-2</v>
      </c>
      <c r="AE18" s="18">
        <f t="shared" si="11"/>
        <v>0.15250184294631475</v>
      </c>
      <c r="AF18" s="18">
        <f t="shared" si="12"/>
        <v>6.2339383775693591E-3</v>
      </c>
      <c r="AG18" s="18">
        <f t="shared" si="13"/>
        <v>-9.3691410987913337E-2</v>
      </c>
      <c r="AH18" s="18">
        <f t="shared" si="14"/>
        <v>-0.19327961319477593</v>
      </c>
      <c r="AI18" s="18">
        <f t="shared" si="15"/>
        <v>0.10226087592134925</v>
      </c>
      <c r="AJ18" s="18">
        <f t="shared" si="16"/>
        <v>8.2970788176390142E-2</v>
      </c>
      <c r="AK18" s="18">
        <f t="shared" si="17"/>
        <v>2.1605823518263012E-2</v>
      </c>
      <c r="AL18" s="18">
        <f t="shared" si="18"/>
        <v>0.10981334935584197</v>
      </c>
      <c r="AM18" s="18">
        <f t="shared" si="18"/>
        <v>-0.1234346781480653</v>
      </c>
      <c r="AN18" s="18">
        <f t="shared" si="18"/>
        <v>0.15621523421361538</v>
      </c>
      <c r="AO18" s="18">
        <f t="shared" si="18"/>
        <v>-6.9051240109674339E-3</v>
      </c>
    </row>
    <row r="19" spans="2:41">
      <c r="B19" s="177" t="s">
        <v>31</v>
      </c>
      <c r="C19" s="174">
        <v>1742.8463472799999</v>
      </c>
      <c r="D19" s="174">
        <v>2278.0656411999998</v>
      </c>
      <c r="E19" s="174">
        <v>2962.0250325799998</v>
      </c>
      <c r="F19" s="174">
        <v>1704.7628091800016</v>
      </c>
      <c r="G19" s="174">
        <v>1667.5597636500001</v>
      </c>
      <c r="H19" s="174">
        <v>2169.7275516199998</v>
      </c>
      <c r="I19" s="174">
        <v>1758.4252159</v>
      </c>
      <c r="J19" s="174">
        <v>2192.1932898200002</v>
      </c>
      <c r="K19" s="174">
        <v>2105.8162715399999</v>
      </c>
      <c r="L19" s="174">
        <v>2168.9401159899999</v>
      </c>
      <c r="M19" s="174">
        <v>2216.65129518</v>
      </c>
      <c r="N19" s="174">
        <v>2099.4554165999998</v>
      </c>
      <c r="O19" s="174">
        <v>1784.8813788699999</v>
      </c>
      <c r="P19" s="174">
        <v>1804.2620171400001</v>
      </c>
      <c r="Q19" s="174">
        <v>1608.07524373</v>
      </c>
      <c r="R19" s="174">
        <v>2507.3820106999997</v>
      </c>
      <c r="S19" s="174">
        <v>3688.1681321900001</v>
      </c>
      <c r="T19" s="174">
        <v>2520.0636262899998</v>
      </c>
      <c r="U19" s="174">
        <v>2821.2542056900002</v>
      </c>
      <c r="V19" s="174">
        <v>2928.6035643</v>
      </c>
      <c r="W19" s="18">
        <f t="shared" si="3"/>
        <v>0.30709493969752311</v>
      </c>
      <c r="X19" s="18">
        <f t="shared" si="4"/>
        <v>0.30023691109256867</v>
      </c>
      <c r="Y19" s="18">
        <f t="shared" si="5"/>
        <v>-0.42446036396420683</v>
      </c>
      <c r="Z19" s="18">
        <f t="shared" si="6"/>
        <v>-2.1823003956718323E-2</v>
      </c>
      <c r="AA19" s="18">
        <f t="shared" si="7"/>
        <v>0.3011393048191815</v>
      </c>
      <c r="AB19" s="18">
        <f t="shared" si="8"/>
        <v>-0.18956404706798602</v>
      </c>
      <c r="AC19" s="18">
        <f t="shared" si="9"/>
        <v>0.24667985308547125</v>
      </c>
      <c r="AD19" s="18">
        <f t="shared" si="10"/>
        <v>-3.9402099569008642E-2</v>
      </c>
      <c r="AE19" s="18">
        <f t="shared" si="11"/>
        <v>2.9975950562789233E-2</v>
      </c>
      <c r="AF19" s="18">
        <f t="shared" si="12"/>
        <v>2.1997462649273158E-2</v>
      </c>
      <c r="AG19" s="18">
        <f t="shared" si="13"/>
        <v>-5.2870687795972704E-2</v>
      </c>
      <c r="AH19" s="18">
        <f t="shared" si="14"/>
        <v>-0.14983601711316274</v>
      </c>
      <c r="AI19" s="18">
        <f t="shared" si="15"/>
        <v>1.0858222008159446E-2</v>
      </c>
      <c r="AJ19" s="18">
        <f t="shared" si="16"/>
        <v>-0.10873519009228094</v>
      </c>
      <c r="AK19" s="18">
        <f t="shared" si="17"/>
        <v>0.55924420855085044</v>
      </c>
      <c r="AL19" s="18">
        <f t="shared" si="18"/>
        <v>0.47092390248119953</v>
      </c>
      <c r="AM19" s="18">
        <f t="shared" si="18"/>
        <v>-0.3167167179025514</v>
      </c>
      <c r="AN19" s="18">
        <f t="shared" si="18"/>
        <v>0.11951705356082964</v>
      </c>
      <c r="AO19" s="18">
        <f t="shared" si="18"/>
        <v>3.8050225461248477E-2</v>
      </c>
    </row>
    <row r="20" spans="2:41">
      <c r="B20" s="176" t="s">
        <v>32</v>
      </c>
      <c r="C20" s="174">
        <v>71.31605798999999</v>
      </c>
      <c r="D20" s="174">
        <v>215.04750379000001</v>
      </c>
      <c r="E20" s="174">
        <f>+E21+E22</f>
        <v>335.20920374000002</v>
      </c>
      <c r="F20" s="174">
        <f>+F21+F22</f>
        <v>601.84092534999991</v>
      </c>
      <c r="G20" s="174">
        <v>342.16394468999999</v>
      </c>
      <c r="H20" s="174">
        <f>+H21+H22</f>
        <v>348.76111843999996</v>
      </c>
      <c r="I20" s="174">
        <f>+I21+I22</f>
        <v>336.47848839</v>
      </c>
      <c r="J20" s="174">
        <f t="shared" ref="J20:V20" si="21">+J21+J22+J23</f>
        <v>336.07471656000001</v>
      </c>
      <c r="K20" s="174">
        <f t="shared" si="21"/>
        <v>397.68824241000004</v>
      </c>
      <c r="L20" s="174">
        <f t="shared" si="21"/>
        <v>373.44946762999996</v>
      </c>
      <c r="M20" s="174">
        <f t="shared" si="21"/>
        <v>387.65143241999999</v>
      </c>
      <c r="N20" s="174">
        <f t="shared" si="21"/>
        <v>469.30452636000007</v>
      </c>
      <c r="O20" s="174">
        <f t="shared" si="21"/>
        <v>367.60910310999998</v>
      </c>
      <c r="P20" s="174">
        <f t="shared" si="21"/>
        <v>477.63140921000002</v>
      </c>
      <c r="Q20" s="174">
        <f t="shared" si="21"/>
        <v>448.98253279000005</v>
      </c>
      <c r="R20" s="174">
        <f t="shared" si="21"/>
        <v>518.41520932000003</v>
      </c>
      <c r="S20" s="174">
        <f t="shared" si="21"/>
        <v>571.02566894999995</v>
      </c>
      <c r="T20" s="174">
        <f t="shared" si="21"/>
        <v>433.91019412000003</v>
      </c>
      <c r="U20" s="174">
        <f t="shared" si="21"/>
        <v>429.7906796499999</v>
      </c>
      <c r="V20" s="174">
        <f t="shared" si="21"/>
        <v>386.80950897999998</v>
      </c>
      <c r="W20" s="18">
        <f t="shared" si="3"/>
        <v>2.0154148988458416</v>
      </c>
      <c r="X20" s="18">
        <f t="shared" si="4"/>
        <v>0.55876816904297266</v>
      </c>
      <c r="Y20" s="18">
        <f t="shared" si="5"/>
        <v>0.79541885674716961</v>
      </c>
      <c r="Z20" s="18">
        <f t="shared" si="6"/>
        <v>-0.43147112421606271</v>
      </c>
      <c r="AA20" s="18">
        <f t="shared" si="7"/>
        <v>1.9280739108783029E-2</v>
      </c>
      <c r="AB20" s="18">
        <f t="shared" si="8"/>
        <v>-3.5217888120498864E-2</v>
      </c>
      <c r="AC20" s="18">
        <f t="shared" si="9"/>
        <v>-1.1999929978643298E-3</v>
      </c>
      <c r="AD20" s="18">
        <f t="shared" si="10"/>
        <v>0.18333282098893044</v>
      </c>
      <c r="AE20" s="18">
        <f t="shared" si="11"/>
        <v>-6.0949186310142234E-2</v>
      </c>
      <c r="AF20" s="18">
        <f t="shared" si="12"/>
        <v>3.8029147236784411E-2</v>
      </c>
      <c r="AG20" s="18">
        <f t="shared" si="13"/>
        <v>0.21063534688950458</v>
      </c>
      <c r="AH20" s="18">
        <f t="shared" si="14"/>
        <v>-0.21669388965575476</v>
      </c>
      <c r="AI20" s="18">
        <f t="shared" si="15"/>
        <v>0.29929157131638817</v>
      </c>
      <c r="AJ20" s="18">
        <f t="shared" si="16"/>
        <v>-5.9981139991159838E-2</v>
      </c>
      <c r="AK20" s="18">
        <f t="shared" si="17"/>
        <v>0.15464449384821677</v>
      </c>
      <c r="AL20" s="18">
        <f t="shared" si="18"/>
        <v>0.1014832487245283</v>
      </c>
      <c r="AM20" s="18">
        <f t="shared" si="18"/>
        <v>-0.24012138557996421</v>
      </c>
      <c r="AN20" s="18">
        <f t="shared" si="18"/>
        <v>-9.4939333664533221E-3</v>
      </c>
      <c r="AO20" s="18">
        <f t="shared" si="18"/>
        <v>-0.1000048923932032</v>
      </c>
    </row>
    <row r="21" spans="2:41">
      <c r="B21" s="177" t="s">
        <v>33</v>
      </c>
      <c r="C21" s="174">
        <v>71.31605798999999</v>
      </c>
      <c r="D21" s="174">
        <v>14.77641283</v>
      </c>
      <c r="E21" s="174">
        <v>12.949898130000001</v>
      </c>
      <c r="F21" s="174">
        <v>10.697868100000008</v>
      </c>
      <c r="G21" s="174">
        <v>13.975339999999999</v>
      </c>
      <c r="H21" s="174">
        <v>14.2824285</v>
      </c>
      <c r="I21" s="174">
        <v>14.200627220000001</v>
      </c>
      <c r="J21" s="174">
        <v>12.2981055</v>
      </c>
      <c r="K21" s="174">
        <v>14.225514</v>
      </c>
      <c r="L21" s="174">
        <v>13.2341865</v>
      </c>
      <c r="M21" s="174">
        <v>13.425352500000001</v>
      </c>
      <c r="N21" s="174">
        <v>16.259174999999999</v>
      </c>
      <c r="O21" s="174">
        <v>11.888142</v>
      </c>
      <c r="P21" s="174">
        <v>17.686642500000001</v>
      </c>
      <c r="Q21" s="174">
        <v>15.8691855</v>
      </c>
      <c r="R21" s="174">
        <v>17.052098999999998</v>
      </c>
      <c r="S21" s="174">
        <v>18.3754065</v>
      </c>
      <c r="T21" s="174">
        <v>15.82968</v>
      </c>
      <c r="U21" s="174">
        <v>16.109451</v>
      </c>
      <c r="V21" s="174">
        <v>13.587402000000001</v>
      </c>
      <c r="W21" s="18">
        <f t="shared" si="3"/>
        <v>-0.79280384745786203</v>
      </c>
      <c r="X21" s="18">
        <f t="shared" si="4"/>
        <v>-0.12361015633589323</v>
      </c>
      <c r="Y21" s="18">
        <f t="shared" si="5"/>
        <v>-0.17390330081306926</v>
      </c>
      <c r="Z21" s="18">
        <f t="shared" si="6"/>
        <v>0.306366826489475</v>
      </c>
      <c r="AA21" s="18">
        <f t="shared" si="7"/>
        <v>2.1973597780089893E-2</v>
      </c>
      <c r="AB21" s="18">
        <f t="shared" si="8"/>
        <v>-5.7274069322313936E-3</v>
      </c>
      <c r="AC21" s="18">
        <f t="shared" si="9"/>
        <v>-0.13397448510728538</v>
      </c>
      <c r="AD21" s="18">
        <f t="shared" si="10"/>
        <v>0.15672401736999242</v>
      </c>
      <c r="AE21" s="18">
        <f t="shared" si="11"/>
        <v>-6.9686585665727163E-2</v>
      </c>
      <c r="AF21" s="18">
        <f t="shared" si="12"/>
        <v>1.4444862175699402E-2</v>
      </c>
      <c r="AG21" s="18">
        <f t="shared" si="13"/>
        <v>0.2110799325380841</v>
      </c>
      <c r="AH21" s="18">
        <f t="shared" si="14"/>
        <v>-0.26883485785717909</v>
      </c>
      <c r="AI21" s="18">
        <f t="shared" si="15"/>
        <v>0.4877549830747312</v>
      </c>
      <c r="AJ21" s="18">
        <f t="shared" si="16"/>
        <v>-0.10275873445171979</v>
      </c>
      <c r="AK21" s="18">
        <f t="shared" si="17"/>
        <v>7.4541538379521599E-2</v>
      </c>
      <c r="AL21" s="18">
        <f t="shared" si="18"/>
        <v>7.7603789422053149E-2</v>
      </c>
      <c r="AM21" s="18">
        <f t="shared" si="18"/>
        <v>-0.13853987393421752</v>
      </c>
      <c r="AN21" s="18">
        <f t="shared" si="18"/>
        <v>1.7673825371075091E-2</v>
      </c>
      <c r="AO21" s="18">
        <f t="shared" si="18"/>
        <v>-0.15655710427375824</v>
      </c>
    </row>
    <row r="22" spans="2:41">
      <c r="B22" s="177" t="s">
        <v>34</v>
      </c>
      <c r="C22" s="174">
        <v>0</v>
      </c>
      <c r="D22" s="174">
        <v>200.27109096000001</v>
      </c>
      <c r="E22" s="174">
        <v>322.25930561000001</v>
      </c>
      <c r="F22" s="174">
        <v>591.14305724999986</v>
      </c>
      <c r="G22" s="174">
        <v>328.18860468999998</v>
      </c>
      <c r="H22" s="174">
        <v>334.47868993999998</v>
      </c>
      <c r="I22" s="174">
        <v>322.27786116999999</v>
      </c>
      <c r="J22" s="174">
        <v>199.03063831</v>
      </c>
      <c r="K22" s="174">
        <v>248.36532191000001</v>
      </c>
      <c r="L22" s="174">
        <v>227.38811712999998</v>
      </c>
      <c r="M22" s="174">
        <v>236.62596066999998</v>
      </c>
      <c r="N22" s="174">
        <v>303.58674936</v>
      </c>
      <c r="O22" s="174">
        <v>220.58354461000002</v>
      </c>
      <c r="P22" s="174">
        <v>329.27144745999999</v>
      </c>
      <c r="Q22" s="174">
        <v>302.82565604000001</v>
      </c>
      <c r="R22" s="174">
        <v>338.92988631999998</v>
      </c>
      <c r="S22" s="174">
        <v>388.49404820000001</v>
      </c>
      <c r="T22" s="174">
        <v>276.22803087</v>
      </c>
      <c r="U22" s="174">
        <v>274.70454989999996</v>
      </c>
      <c r="V22" s="174">
        <v>223.70028847999998</v>
      </c>
      <c r="W22" s="25" t="e">
        <f t="shared" si="3"/>
        <v>#DIV/0!</v>
      </c>
      <c r="X22" s="18">
        <f t="shared" si="4"/>
        <v>0.60911544479659629</v>
      </c>
      <c r="Y22" s="18">
        <f t="shared" si="5"/>
        <v>0.83437079072405274</v>
      </c>
      <c r="Z22" s="18">
        <f t="shared" si="6"/>
        <v>-0.44482371793938535</v>
      </c>
      <c r="AA22" s="18">
        <f t="shared" si="7"/>
        <v>1.9166068413440041E-2</v>
      </c>
      <c r="AB22" s="18">
        <f t="shared" si="8"/>
        <v>-3.6477148281669702E-2</v>
      </c>
      <c r="AC22" s="18">
        <f t="shared" si="9"/>
        <v>-0.38242534691201668</v>
      </c>
      <c r="AD22" s="18">
        <f t="shared" si="10"/>
        <v>0.24787481977100834</v>
      </c>
      <c r="AE22" s="18">
        <f t="shared" si="11"/>
        <v>-8.446108586609169E-2</v>
      </c>
      <c r="AF22" s="18">
        <f t="shared" si="12"/>
        <v>4.0625885189588207E-2</v>
      </c>
      <c r="AG22" s="18">
        <f t="shared" si="13"/>
        <v>0.2829815819887318</v>
      </c>
      <c r="AH22" s="18">
        <f t="shared" si="14"/>
        <v>-0.27340852301683605</v>
      </c>
      <c r="AI22" s="18">
        <f t="shared" si="15"/>
        <v>0.4927289705230018</v>
      </c>
      <c r="AJ22" s="18">
        <f t="shared" si="16"/>
        <v>-8.0316078493907761E-2</v>
      </c>
      <c r="AK22" s="18">
        <f t="shared" si="17"/>
        <v>0.11922447639387257</v>
      </c>
      <c r="AL22" s="18">
        <f t="shared" si="18"/>
        <v>0.14623721271131607</v>
      </c>
      <c r="AM22" s="18">
        <f t="shared" si="18"/>
        <v>-0.28897744470001385</v>
      </c>
      <c r="AN22" s="18">
        <f t="shared" si="18"/>
        <v>-5.5153018511615581E-3</v>
      </c>
      <c r="AO22" s="18">
        <f t="shared" si="18"/>
        <v>-0.18566951817349564</v>
      </c>
    </row>
    <row r="23" spans="2:41">
      <c r="B23" s="177" t="s">
        <v>35</v>
      </c>
      <c r="C23" s="174"/>
      <c r="D23" s="174"/>
      <c r="E23" s="174"/>
      <c r="F23" s="174"/>
      <c r="G23" s="174"/>
      <c r="H23" s="174"/>
      <c r="I23" s="174"/>
      <c r="J23" s="174">
        <v>124.74597275000001</v>
      </c>
      <c r="K23" s="174">
        <v>135.09740650000001</v>
      </c>
      <c r="L23" s="174">
        <v>132.82716400000001</v>
      </c>
      <c r="M23" s="174">
        <v>137.60011925000001</v>
      </c>
      <c r="N23" s="174">
        <v>149.45860200000001</v>
      </c>
      <c r="O23" s="174">
        <v>135.1374165</v>
      </c>
      <c r="P23" s="174">
        <v>130.67331924999999</v>
      </c>
      <c r="Q23" s="174">
        <v>130.28769124999999</v>
      </c>
      <c r="R23" s="174">
        <v>162.433224</v>
      </c>
      <c r="S23" s="174">
        <v>164.15621425</v>
      </c>
      <c r="T23" s="174">
        <v>141.85248325000001</v>
      </c>
      <c r="U23" s="174">
        <v>138.97667874999999</v>
      </c>
      <c r="V23" s="174">
        <v>149.52181849999999</v>
      </c>
      <c r="W23" s="25" t="e">
        <f t="shared" si="3"/>
        <v>#DIV/0!</v>
      </c>
      <c r="X23" s="44" t="e">
        <f t="shared" si="4"/>
        <v>#DIV/0!</v>
      </c>
      <c r="Y23" s="44" t="e">
        <f t="shared" si="5"/>
        <v>#DIV/0!</v>
      </c>
      <c r="Z23" s="44" t="e">
        <f t="shared" si="6"/>
        <v>#DIV/0!</v>
      </c>
      <c r="AA23" s="44" t="e">
        <f t="shared" si="7"/>
        <v>#DIV/0!</v>
      </c>
      <c r="AB23" s="44" t="e">
        <f t="shared" si="8"/>
        <v>#DIV/0!</v>
      </c>
      <c r="AC23" s="44" t="e">
        <f t="shared" si="9"/>
        <v>#DIV/0!</v>
      </c>
      <c r="AD23" s="18">
        <f t="shared" si="10"/>
        <v>8.2980103660300397E-2</v>
      </c>
      <c r="AE23" s="18">
        <f t="shared" si="11"/>
        <v>-1.6804486176424049E-2</v>
      </c>
      <c r="AF23" s="18">
        <f t="shared" si="12"/>
        <v>3.5933577938922046E-2</v>
      </c>
      <c r="AG23" s="18">
        <f t="shared" si="13"/>
        <v>8.6180759251049954E-2</v>
      </c>
      <c r="AH23" s="18">
        <f t="shared" si="14"/>
        <v>-9.5820416545847387E-2</v>
      </c>
      <c r="AI23" s="18">
        <f t="shared" si="15"/>
        <v>-3.3033761970727049E-2</v>
      </c>
      <c r="AJ23" s="18">
        <f t="shared" si="16"/>
        <v>-2.9510844464142316E-3</v>
      </c>
      <c r="AK23" s="18">
        <f t="shared" si="17"/>
        <v>0.24672731891701249</v>
      </c>
      <c r="AL23" s="18">
        <f t="shared" si="18"/>
        <v>1.0607375803856511E-2</v>
      </c>
      <c r="AM23" s="18">
        <f t="shared" si="18"/>
        <v>-0.1358689410687357</v>
      </c>
      <c r="AN23" s="18">
        <f t="shared" si="18"/>
        <v>-2.0273205192550048E-2</v>
      </c>
      <c r="AO23" s="18">
        <f t="shared" si="18"/>
        <v>7.5877045306063762E-2</v>
      </c>
    </row>
    <row r="24" spans="2:41">
      <c r="B24" s="176" t="s">
        <v>36</v>
      </c>
      <c r="C24" s="174">
        <v>50639.430236740001</v>
      </c>
      <c r="D24" s="174">
        <v>65914.91951087999</v>
      </c>
      <c r="E24" s="174">
        <f>+E25+E26</f>
        <v>80789.06800277</v>
      </c>
      <c r="F24" s="174">
        <f>+F25+F26</f>
        <v>69557.337232199992</v>
      </c>
      <c r="G24" s="174">
        <v>73377.676547679992</v>
      </c>
      <c r="H24" s="174">
        <f t="shared" ref="H24:V24" si="22">+H25+H26</f>
        <v>87858.10888688</v>
      </c>
      <c r="I24" s="174">
        <f t="shared" si="22"/>
        <v>85297.097969569993</v>
      </c>
      <c r="J24" s="174">
        <f t="shared" si="22"/>
        <v>92933.772050800006</v>
      </c>
      <c r="K24" s="174">
        <f t="shared" si="22"/>
        <v>99410.030418509996</v>
      </c>
      <c r="L24" s="174">
        <f t="shared" si="22"/>
        <v>107744.35364258001</v>
      </c>
      <c r="M24" s="174">
        <f t="shared" si="22"/>
        <v>115215.60396154999</v>
      </c>
      <c r="N24" s="174">
        <f t="shared" si="22"/>
        <v>115643.13493308</v>
      </c>
      <c r="O24" s="174">
        <f t="shared" si="22"/>
        <v>112267.65366404</v>
      </c>
      <c r="P24" s="174">
        <f t="shared" si="22"/>
        <v>149741.7479355</v>
      </c>
      <c r="Q24" s="174">
        <f t="shared" si="22"/>
        <v>135575.94085571001</v>
      </c>
      <c r="R24" s="174">
        <f t="shared" si="22"/>
        <v>168719.19110126997</v>
      </c>
      <c r="S24" s="174">
        <f t="shared" si="22"/>
        <v>189700.41355095</v>
      </c>
      <c r="T24" s="174">
        <f t="shared" si="22"/>
        <v>175377.16953012999</v>
      </c>
      <c r="U24" s="174">
        <f t="shared" si="22"/>
        <v>193211.19638353999</v>
      </c>
      <c r="V24" s="174">
        <f t="shared" si="22"/>
        <v>201992.22126231002</v>
      </c>
      <c r="W24" s="18">
        <f t="shared" si="3"/>
        <v>0.30165207631142121</v>
      </c>
      <c r="X24" s="18">
        <f t="shared" si="4"/>
        <v>0.22565678001677392</v>
      </c>
      <c r="Y24" s="18">
        <f t="shared" si="5"/>
        <v>-0.13902537865871789</v>
      </c>
      <c r="Z24" s="18">
        <f t="shared" si="6"/>
        <v>5.4923599256347932E-2</v>
      </c>
      <c r="AA24" s="18">
        <f t="shared" si="7"/>
        <v>0.19734111272644062</v>
      </c>
      <c r="AB24" s="18">
        <f t="shared" si="8"/>
        <v>-2.914939724695631E-2</v>
      </c>
      <c r="AC24" s="18">
        <f t="shared" si="9"/>
        <v>8.9530291921003258E-2</v>
      </c>
      <c r="AD24" s="18">
        <f t="shared" si="10"/>
        <v>6.9686812714003565E-2</v>
      </c>
      <c r="AE24" s="18">
        <f t="shared" si="11"/>
        <v>8.3837850053792851E-2</v>
      </c>
      <c r="AF24" s="18">
        <f t="shared" si="12"/>
        <v>6.9342383766617832E-2</v>
      </c>
      <c r="AG24" s="18">
        <f t="shared" si="13"/>
        <v>3.7107037313512947E-3</v>
      </c>
      <c r="AH24" s="18">
        <f t="shared" si="14"/>
        <v>-2.9188773471017671E-2</v>
      </c>
      <c r="AI24" s="18">
        <f t="shared" si="15"/>
        <v>0.33379244197621616</v>
      </c>
      <c r="AJ24" s="18">
        <f t="shared" si="16"/>
        <v>-9.4601587567228029E-2</v>
      </c>
      <c r="AK24" s="18">
        <f t="shared" si="17"/>
        <v>0.24446262394618734</v>
      </c>
      <c r="AL24" s="18">
        <f t="shared" si="18"/>
        <v>0.12435587387973257</v>
      </c>
      <c r="AM24" s="18">
        <f t="shared" si="18"/>
        <v>-7.5504548212136924E-2</v>
      </c>
      <c r="AN24" s="18">
        <f t="shared" si="18"/>
        <v>0.10168955800342139</v>
      </c>
      <c r="AO24" s="18">
        <f t="shared" si="18"/>
        <v>4.5447805526440455E-2</v>
      </c>
    </row>
    <row r="25" spans="2:41">
      <c r="B25" s="177" t="s">
        <v>37</v>
      </c>
      <c r="C25" s="174">
        <v>24003.33498104</v>
      </c>
      <c r="D25" s="174">
        <v>31384.532545319998</v>
      </c>
      <c r="E25" s="174">
        <v>37034.96019451</v>
      </c>
      <c r="F25" s="174">
        <v>38155.438191809983</v>
      </c>
      <c r="G25" s="174">
        <v>39683.632609559994</v>
      </c>
      <c r="H25" s="174">
        <v>43450.58946227</v>
      </c>
      <c r="I25" s="174">
        <v>46597.275405269997</v>
      </c>
      <c r="J25" s="174">
        <v>50055.904160930004</v>
      </c>
      <c r="K25" s="174">
        <v>50690.75422427</v>
      </c>
      <c r="L25" s="174">
        <v>55560.812300440004</v>
      </c>
      <c r="M25" s="174">
        <v>59770.739488139996</v>
      </c>
      <c r="N25" s="174">
        <v>60273.948923650001</v>
      </c>
      <c r="O25" s="174">
        <v>62760.958837539998</v>
      </c>
      <c r="P25" s="174">
        <v>95804.930385879998</v>
      </c>
      <c r="Q25" s="174">
        <v>83424.261112210006</v>
      </c>
      <c r="R25" s="174">
        <v>95876.828016899992</v>
      </c>
      <c r="S25" s="174">
        <v>108617.69840321</v>
      </c>
      <c r="T25" s="174">
        <v>108906.58477517999</v>
      </c>
      <c r="U25" s="174">
        <v>117893.08843052</v>
      </c>
      <c r="V25" s="174">
        <v>121489.34330060001</v>
      </c>
      <c r="W25" s="18">
        <f t="shared" si="3"/>
        <v>0.30750716807103418</v>
      </c>
      <c r="X25" s="18">
        <f t="shared" si="4"/>
        <v>0.18003861109069108</v>
      </c>
      <c r="Y25" s="18">
        <f t="shared" si="5"/>
        <v>3.0254602446314394E-2</v>
      </c>
      <c r="Z25" s="18">
        <f t="shared" si="6"/>
        <v>4.0051811489300038E-2</v>
      </c>
      <c r="AA25" s="18">
        <f t="shared" si="7"/>
        <v>9.4924698294946985E-2</v>
      </c>
      <c r="AB25" s="18">
        <f t="shared" si="8"/>
        <v>7.2419867761112755E-2</v>
      </c>
      <c r="AC25" s="18">
        <f t="shared" si="9"/>
        <v>7.4223840891539439E-2</v>
      </c>
      <c r="AD25" s="18">
        <f t="shared" si="10"/>
        <v>1.2682820817679241E-2</v>
      </c>
      <c r="AE25" s="18">
        <f t="shared" si="11"/>
        <v>9.6073892580558429E-2</v>
      </c>
      <c r="AF25" s="18">
        <f t="shared" si="12"/>
        <v>7.5771519770718943E-2</v>
      </c>
      <c r="AG25" s="18">
        <f t="shared" si="13"/>
        <v>8.4189929691242948E-3</v>
      </c>
      <c r="AH25" s="18">
        <f t="shared" si="14"/>
        <v>4.1261771599540253E-2</v>
      </c>
      <c r="AI25" s="18">
        <f t="shared" si="15"/>
        <v>0.52650520579005233</v>
      </c>
      <c r="AJ25" s="18">
        <f t="shared" si="16"/>
        <v>-0.12922789280054303</v>
      </c>
      <c r="AK25" s="18">
        <f t="shared" si="17"/>
        <v>0.14926793163850305</v>
      </c>
      <c r="AL25" s="18">
        <f t="shared" si="18"/>
        <v>0.13288790054740041</v>
      </c>
      <c r="AM25" s="18">
        <f t="shared" si="18"/>
        <v>2.6596620644416813E-3</v>
      </c>
      <c r="AN25" s="18">
        <f t="shared" si="18"/>
        <v>8.2515705307362186E-2</v>
      </c>
      <c r="AO25" s="18">
        <f t="shared" si="18"/>
        <v>3.0504374072780838E-2</v>
      </c>
    </row>
    <row r="26" spans="2:41">
      <c r="B26" s="177" t="s">
        <v>38</v>
      </c>
      <c r="C26" s="174">
        <v>26636.095255700002</v>
      </c>
      <c r="D26" s="174">
        <v>34530.386965559999</v>
      </c>
      <c r="E26" s="174">
        <v>43754.10780826</v>
      </c>
      <c r="F26" s="174">
        <v>31401.89904039001</v>
      </c>
      <c r="G26" s="174">
        <v>33694.043938119998</v>
      </c>
      <c r="H26" s="174">
        <v>44407.51942461</v>
      </c>
      <c r="I26" s="174">
        <v>38699.822564300004</v>
      </c>
      <c r="J26" s="174">
        <v>42877.867889870002</v>
      </c>
      <c r="K26" s="174">
        <v>48719.276194239996</v>
      </c>
      <c r="L26" s="174">
        <v>52183.541342140001</v>
      </c>
      <c r="M26" s="174">
        <v>55444.864473410002</v>
      </c>
      <c r="N26" s="174">
        <v>55369.186009429999</v>
      </c>
      <c r="O26" s="174">
        <v>49506.694826500003</v>
      </c>
      <c r="P26" s="174">
        <v>53936.817549620006</v>
      </c>
      <c r="Q26" s="174">
        <v>52151.679743499997</v>
      </c>
      <c r="R26" s="174">
        <v>72842.363084369994</v>
      </c>
      <c r="S26" s="174">
        <v>81082.715147740004</v>
      </c>
      <c r="T26" s="174">
        <v>66470.584754950003</v>
      </c>
      <c r="U26" s="174">
        <v>75318.107953020008</v>
      </c>
      <c r="V26" s="174">
        <v>80502.877961710008</v>
      </c>
      <c r="W26" s="18">
        <f t="shared" si="3"/>
        <v>0.29637571250878647</v>
      </c>
      <c r="X26" s="18">
        <f t="shared" si="4"/>
        <v>0.26711895386227713</v>
      </c>
      <c r="Y26" s="18">
        <f t="shared" si="5"/>
        <v>-0.28230969357208813</v>
      </c>
      <c r="Z26" s="18">
        <f t="shared" si="6"/>
        <v>7.2993830557246397E-2</v>
      </c>
      <c r="AA26" s="18">
        <f t="shared" si="7"/>
        <v>0.317963480612941</v>
      </c>
      <c r="AB26" s="18">
        <f t="shared" si="8"/>
        <v>-0.1285299637148134</v>
      </c>
      <c r="AC26" s="18">
        <f t="shared" si="9"/>
        <v>0.10796032252158638</v>
      </c>
      <c r="AD26" s="18">
        <f t="shared" si="10"/>
        <v>0.13623364667696181</v>
      </c>
      <c r="AE26" s="18">
        <f t="shared" si="11"/>
        <v>7.1106662875865645E-2</v>
      </c>
      <c r="AF26" s="18">
        <f t="shared" si="12"/>
        <v>6.2497159974008287E-2</v>
      </c>
      <c r="AG26" s="18">
        <f t="shared" si="13"/>
        <v>-1.3649318958349754E-3</v>
      </c>
      <c r="AH26" s="18">
        <f t="shared" si="14"/>
        <v>-0.10588003193566087</v>
      </c>
      <c r="AI26" s="18">
        <f t="shared" si="15"/>
        <v>8.9485325947242123E-2</v>
      </c>
      <c r="AJ26" s="18">
        <f t="shared" si="16"/>
        <v>-3.3096832316399483E-2</v>
      </c>
      <c r="AK26" s="18">
        <f t="shared" si="17"/>
        <v>0.39674049700093916</v>
      </c>
      <c r="AL26" s="18">
        <f t="shared" si="18"/>
        <v>0.11312582011961347</v>
      </c>
      <c r="AM26" s="18">
        <f t="shared" si="18"/>
        <v>-0.18021264293093031</v>
      </c>
      <c r="AN26" s="18">
        <f t="shared" si="18"/>
        <v>0.13310433826762957</v>
      </c>
      <c r="AO26" s="18">
        <f t="shared" si="18"/>
        <v>6.8838293334771761E-2</v>
      </c>
    </row>
    <row r="27" spans="2:41">
      <c r="B27" s="176" t="s">
        <v>39</v>
      </c>
      <c r="C27" s="174">
        <v>8553.677066870001</v>
      </c>
      <c r="D27" s="174">
        <v>12341.18441417</v>
      </c>
      <c r="E27" s="174">
        <f>+E28+E29</f>
        <v>12025.935666359999</v>
      </c>
      <c r="F27" s="174">
        <f>+F28+F29</f>
        <v>9682.5689783000016</v>
      </c>
      <c r="G27" s="174">
        <v>11357.47617756</v>
      </c>
      <c r="H27" s="174">
        <f t="shared" ref="H27:V27" si="23">+H28+H29</f>
        <v>14327.048814249998</v>
      </c>
      <c r="I27" s="174">
        <f t="shared" si="23"/>
        <v>12167.280696180002</v>
      </c>
      <c r="J27" s="174">
        <f t="shared" si="23"/>
        <v>12579.73137483</v>
      </c>
      <c r="K27" s="174">
        <f t="shared" si="23"/>
        <v>15100.501558579999</v>
      </c>
      <c r="L27" s="174">
        <f t="shared" si="23"/>
        <v>16742.8886719</v>
      </c>
      <c r="M27" s="174">
        <f t="shared" si="23"/>
        <v>19628.115039489996</v>
      </c>
      <c r="N27" s="174">
        <f t="shared" si="23"/>
        <v>19433.672462949999</v>
      </c>
      <c r="O27" s="174">
        <f t="shared" si="23"/>
        <v>16565.877390959999</v>
      </c>
      <c r="P27" s="174">
        <f t="shared" si="23"/>
        <v>16307.639317409999</v>
      </c>
      <c r="Q27" s="174">
        <f t="shared" si="23"/>
        <v>10969.662349709999</v>
      </c>
      <c r="R27" s="174">
        <f t="shared" si="23"/>
        <v>19003.675666610001</v>
      </c>
      <c r="S27" s="174">
        <f t="shared" si="23"/>
        <v>18818.516443060002</v>
      </c>
      <c r="T27" s="174">
        <f t="shared" si="23"/>
        <v>22691.690055890002</v>
      </c>
      <c r="U27" s="174">
        <f t="shared" si="23"/>
        <v>25710.165052320001</v>
      </c>
      <c r="V27" s="174">
        <f t="shared" si="23"/>
        <v>22281.021988659999</v>
      </c>
      <c r="W27" s="18">
        <f t="shared" si="3"/>
        <v>0.44279288517563131</v>
      </c>
      <c r="X27" s="18">
        <f t="shared" si="4"/>
        <v>-2.5544448347116222E-2</v>
      </c>
      <c r="Y27" s="18">
        <f t="shared" si="5"/>
        <v>-0.1948594066252215</v>
      </c>
      <c r="Z27" s="18">
        <f t="shared" si="6"/>
        <v>0.17298169556175647</v>
      </c>
      <c r="AA27" s="18">
        <f t="shared" si="7"/>
        <v>0.26146413078613828</v>
      </c>
      <c r="AB27" s="18">
        <f t="shared" si="8"/>
        <v>-0.15074759261808635</v>
      </c>
      <c r="AC27" s="18">
        <f t="shared" si="9"/>
        <v>3.3898344991702967E-2</v>
      </c>
      <c r="AD27" s="18">
        <f t="shared" si="10"/>
        <v>0.20038346675618612</v>
      </c>
      <c r="AE27" s="18">
        <f t="shared" si="11"/>
        <v>0.10876374582318471</v>
      </c>
      <c r="AF27" s="18">
        <f t="shared" si="12"/>
        <v>0.17232548242600099</v>
      </c>
      <c r="AG27" s="18">
        <f t="shared" si="13"/>
        <v>-9.9063295761613324E-3</v>
      </c>
      <c r="AH27" s="18">
        <f t="shared" si="14"/>
        <v>-0.14756835474393259</v>
      </c>
      <c r="AI27" s="18">
        <f t="shared" si="15"/>
        <v>-1.5588553956756845E-2</v>
      </c>
      <c r="AJ27" s="18">
        <f t="shared" si="16"/>
        <v>-0.32732983994815168</v>
      </c>
      <c r="AK27" s="18">
        <f t="shared" si="17"/>
        <v>0.73238474082225458</v>
      </c>
      <c r="AL27" s="18">
        <f t="shared" si="18"/>
        <v>-9.7433373836899317E-3</v>
      </c>
      <c r="AM27" s="18">
        <f t="shared" si="18"/>
        <v>0.20581716016505491</v>
      </c>
      <c r="AN27" s="18">
        <f t="shared" si="18"/>
        <v>0.13302116276907738</v>
      </c>
      <c r="AO27" s="18">
        <f t="shared" si="18"/>
        <v>-0.13337693696954955</v>
      </c>
    </row>
    <row r="28" spans="2:41">
      <c r="B28" s="177" t="s">
        <v>37</v>
      </c>
      <c r="C28" s="174">
        <v>1343.4905256</v>
      </c>
      <c r="D28" s="174">
        <v>1848.0301272700001</v>
      </c>
      <c r="E28" s="174">
        <v>1753.75991555</v>
      </c>
      <c r="F28" s="174">
        <v>2142.2251596099995</v>
      </c>
      <c r="G28" s="174">
        <v>1950.0167252700001</v>
      </c>
      <c r="H28" s="174">
        <v>2160.6871096199998</v>
      </c>
      <c r="I28" s="174">
        <v>1569.81350234</v>
      </c>
      <c r="J28" s="174">
        <v>1678.2162825</v>
      </c>
      <c r="K28" s="174">
        <v>1413.47670337</v>
      </c>
      <c r="L28" s="174">
        <v>1702.52099193</v>
      </c>
      <c r="M28" s="174">
        <v>1650.3731347799999</v>
      </c>
      <c r="N28" s="174">
        <v>947.02228270000001</v>
      </c>
      <c r="O28" s="174">
        <v>795.12911801999996</v>
      </c>
      <c r="P28" s="174">
        <v>898.42942394000011</v>
      </c>
      <c r="Q28" s="174">
        <v>693.07734500000004</v>
      </c>
      <c r="R28" s="174">
        <v>775.01273900000001</v>
      </c>
      <c r="S28" s="174">
        <v>905.94257900000002</v>
      </c>
      <c r="T28" s="174">
        <v>896.218163</v>
      </c>
      <c r="U28" s="174">
        <v>1060.087057</v>
      </c>
      <c r="V28" s="174">
        <v>801.43586200000004</v>
      </c>
      <c r="W28" s="18">
        <f t="shared" si="3"/>
        <v>0.37554384795134577</v>
      </c>
      <c r="X28" s="18">
        <f t="shared" si="4"/>
        <v>-5.1011187712215911E-2</v>
      </c>
      <c r="Y28" s="18">
        <f t="shared" si="5"/>
        <v>0.22150423248678952</v>
      </c>
      <c r="Z28" s="18">
        <f t="shared" si="6"/>
        <v>-8.9723731176321264E-2</v>
      </c>
      <c r="AA28" s="18">
        <f t="shared" si="7"/>
        <v>0.10803516791417778</v>
      </c>
      <c r="AB28" s="18">
        <f t="shared" si="8"/>
        <v>-0.27346560482971394</v>
      </c>
      <c r="AC28" s="18">
        <f t="shared" si="9"/>
        <v>6.9054559664834203E-2</v>
      </c>
      <c r="AD28" s="18">
        <f t="shared" si="10"/>
        <v>-0.15775057237296231</v>
      </c>
      <c r="AE28" s="18">
        <f t="shared" si="11"/>
        <v>0.20449172446271158</v>
      </c>
      <c r="AF28" s="18">
        <f t="shared" si="12"/>
        <v>-3.0629788059696517E-2</v>
      </c>
      <c r="AG28" s="18">
        <f t="shared" si="13"/>
        <v>-0.42617686707179636</v>
      </c>
      <c r="AH28" s="18">
        <f t="shared" si="14"/>
        <v>-0.16039027534489081</v>
      </c>
      <c r="AI28" s="18">
        <f t="shared" si="15"/>
        <v>0.12991639166382773</v>
      </c>
      <c r="AJ28" s="18">
        <f t="shared" si="16"/>
        <v>-0.22856784680920483</v>
      </c>
      <c r="AK28" s="18">
        <f t="shared" si="17"/>
        <v>0.11821969739899663</v>
      </c>
      <c r="AL28" s="18">
        <f t="shared" si="18"/>
        <v>0.16893895211185694</v>
      </c>
      <c r="AM28" s="18">
        <f t="shared" si="18"/>
        <v>-1.0734031301116276E-2</v>
      </c>
      <c r="AN28" s="18">
        <f t="shared" si="18"/>
        <v>0.18284487055190368</v>
      </c>
      <c r="AO28" s="18">
        <f t="shared" si="18"/>
        <v>-0.24399052256328035</v>
      </c>
    </row>
    <row r="29" spans="2:41">
      <c r="B29" s="177" t="s">
        <v>38</v>
      </c>
      <c r="C29" s="174">
        <v>7210.1865412700008</v>
      </c>
      <c r="D29" s="174">
        <v>10493.1542869</v>
      </c>
      <c r="E29" s="174">
        <v>10272.17575081</v>
      </c>
      <c r="F29" s="174">
        <v>7540.3438186900021</v>
      </c>
      <c r="G29" s="174">
        <v>9407.4594522900006</v>
      </c>
      <c r="H29" s="174">
        <v>12166.361704629999</v>
      </c>
      <c r="I29" s="174">
        <v>10597.467193840001</v>
      </c>
      <c r="J29" s="174">
        <v>10901.515092330001</v>
      </c>
      <c r="K29" s="174">
        <v>13687.024855209998</v>
      </c>
      <c r="L29" s="174">
        <v>15040.367679969999</v>
      </c>
      <c r="M29" s="174">
        <v>17977.741904709997</v>
      </c>
      <c r="N29" s="174">
        <v>18486.650180249999</v>
      </c>
      <c r="O29" s="174">
        <v>15770.74827294</v>
      </c>
      <c r="P29" s="174">
        <v>15409.209893469999</v>
      </c>
      <c r="Q29" s="174">
        <v>10276.585004709999</v>
      </c>
      <c r="R29" s="174">
        <v>18228.662927609999</v>
      </c>
      <c r="S29" s="174">
        <v>17912.573864060003</v>
      </c>
      <c r="T29" s="174">
        <v>21795.47189289</v>
      </c>
      <c r="U29" s="174">
        <v>24650.07799532</v>
      </c>
      <c r="V29" s="174">
        <v>21479.58612666</v>
      </c>
      <c r="W29" s="18">
        <f t="shared" si="3"/>
        <v>0.45532355187189633</v>
      </c>
      <c r="X29" s="18">
        <f t="shared" si="4"/>
        <v>-2.1059304957125935E-2</v>
      </c>
      <c r="Y29" s="18">
        <f t="shared" si="5"/>
        <v>-0.26594482010343157</v>
      </c>
      <c r="Z29" s="18">
        <f t="shared" si="6"/>
        <v>0.24761677696606355</v>
      </c>
      <c r="AA29" s="18">
        <f t="shared" si="7"/>
        <v>0.29326751460708289</v>
      </c>
      <c r="AB29" s="18">
        <f t="shared" si="8"/>
        <v>-0.12895346603027125</v>
      </c>
      <c r="AC29" s="18">
        <f t="shared" si="9"/>
        <v>2.8690619459217137E-2</v>
      </c>
      <c r="AD29" s="18">
        <f t="shared" si="10"/>
        <v>0.25551583787099497</v>
      </c>
      <c r="AE29" s="18">
        <f t="shared" si="11"/>
        <v>9.8877794047758094E-2</v>
      </c>
      <c r="AF29" s="18">
        <f t="shared" si="12"/>
        <v>0.19529936283750859</v>
      </c>
      <c r="AG29" s="18">
        <f t="shared" si="13"/>
        <v>2.8307686150877087E-2</v>
      </c>
      <c r="AH29" s="18">
        <f t="shared" si="14"/>
        <v>-0.14691152160230203</v>
      </c>
      <c r="AI29" s="18">
        <f t="shared" si="15"/>
        <v>-2.2924617983430817E-2</v>
      </c>
      <c r="AJ29" s="18">
        <f t="shared" si="16"/>
        <v>-0.33308812873884375</v>
      </c>
      <c r="AK29" s="18">
        <f t="shared" si="17"/>
        <v>0.77380549270554155</v>
      </c>
      <c r="AL29" s="18">
        <f t="shared" si="18"/>
        <v>-1.7340222088984558E-2</v>
      </c>
      <c r="AM29" s="18">
        <f t="shared" si="18"/>
        <v>0.21676940780803644</v>
      </c>
      <c r="AN29" s="18">
        <f t="shared" si="18"/>
        <v>0.13097243851651652</v>
      </c>
      <c r="AO29" s="18">
        <f t="shared" si="18"/>
        <v>-0.12861995281564387</v>
      </c>
    </row>
    <row r="30" spans="2:41">
      <c r="B30" s="176" t="s">
        <v>40</v>
      </c>
      <c r="C30" s="174">
        <v>28813.66049717</v>
      </c>
      <c r="D30" s="174">
        <v>30321.953296000003</v>
      </c>
      <c r="E30" s="174">
        <v>28510.445713210007</v>
      </c>
      <c r="F30" s="174">
        <v>31373.451630650005</v>
      </c>
      <c r="G30" s="174">
        <v>40358.222411499999</v>
      </c>
      <c r="H30" s="174">
        <v>34783.939585229993</v>
      </c>
      <c r="I30" s="174">
        <v>54868.054467040005</v>
      </c>
      <c r="J30" s="174">
        <v>50673.995910420002</v>
      </c>
      <c r="K30" s="174">
        <v>64201.609863469996</v>
      </c>
      <c r="L30" s="174">
        <v>54121.749405720009</v>
      </c>
      <c r="M30" s="174">
        <v>55820.996150360006</v>
      </c>
      <c r="N30" s="174">
        <v>69024.150975929995</v>
      </c>
      <c r="O30" s="174">
        <v>58880.486708919998</v>
      </c>
      <c r="P30" s="174">
        <v>61791.534871510012</v>
      </c>
      <c r="Q30" s="174">
        <v>49921.515861970001</v>
      </c>
      <c r="R30" s="174">
        <v>64476.682223959993</v>
      </c>
      <c r="S30" s="174">
        <v>75315.332956030004</v>
      </c>
      <c r="T30" s="174">
        <v>81290.834651439945</v>
      </c>
      <c r="U30" s="174">
        <v>78150.862661509993</v>
      </c>
      <c r="V30" s="174">
        <v>91628.05810985998</v>
      </c>
      <c r="W30" s="29">
        <f t="shared" si="3"/>
        <v>5.2346448622109021E-2</v>
      </c>
      <c r="X30" s="29">
        <f t="shared" si="4"/>
        <v>-5.9742443539379964E-2</v>
      </c>
      <c r="Y30" s="29">
        <f t="shared" si="5"/>
        <v>0.10041954258587604</v>
      </c>
      <c r="Z30" s="29">
        <f t="shared" si="6"/>
        <v>0.28638132924056103</v>
      </c>
      <c r="AA30" s="29">
        <f t="shared" si="7"/>
        <v>-0.13812012752775815</v>
      </c>
      <c r="AB30" s="29">
        <f t="shared" si="8"/>
        <v>0.57739620989734464</v>
      </c>
      <c r="AC30" s="29">
        <f t="shared" si="9"/>
        <v>-7.6438987993267205E-2</v>
      </c>
      <c r="AD30" s="29">
        <f t="shared" si="10"/>
        <v>0.26695376415476901</v>
      </c>
      <c r="AE30" s="29">
        <f t="shared" si="11"/>
        <v>-0.15700323526443716</v>
      </c>
      <c r="AF30" s="29">
        <f t="shared" si="12"/>
        <v>3.1396744622974149E-2</v>
      </c>
      <c r="AG30" s="29">
        <f t="shared" si="13"/>
        <v>0.23652667877882072</v>
      </c>
      <c r="AH30" s="29">
        <f t="shared" si="14"/>
        <v>-0.14695818961318741</v>
      </c>
      <c r="AI30" s="29">
        <f t="shared" si="15"/>
        <v>4.9439947345900848E-2</v>
      </c>
      <c r="AJ30" s="29">
        <f t="shared" si="16"/>
        <v>-0.19209781783577085</v>
      </c>
      <c r="AK30" s="29">
        <f t="shared" si="17"/>
        <v>0.29156098549239085</v>
      </c>
      <c r="AL30" s="29">
        <f t="shared" si="18"/>
        <v>0.16810186812066297</v>
      </c>
      <c r="AM30" s="29">
        <f t="shared" si="18"/>
        <v>7.9339776654755223E-2</v>
      </c>
      <c r="AN30" s="29">
        <f t="shared" si="18"/>
        <v>-3.8626396240038274E-2</v>
      </c>
      <c r="AO30" s="29">
        <f t="shared" si="18"/>
        <v>0.17245101319895761</v>
      </c>
    </row>
    <row r="31" spans="2:41">
      <c r="B31" s="176" t="s">
        <v>41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>
        <v>0</v>
      </c>
      <c r="N31" s="174">
        <v>0</v>
      </c>
      <c r="O31" s="174">
        <v>0</v>
      </c>
      <c r="P31" s="174">
        <v>0</v>
      </c>
      <c r="Q31" s="174">
        <v>0</v>
      </c>
      <c r="R31" s="174">
        <v>0</v>
      </c>
      <c r="S31" s="174">
        <v>0</v>
      </c>
      <c r="T31" s="174">
        <v>0</v>
      </c>
      <c r="U31" s="174">
        <v>0</v>
      </c>
      <c r="V31" s="174">
        <v>0</v>
      </c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73" t="e">
        <f t="shared" ref="AG31:AO31" si="24">+N31/M31-1</f>
        <v>#DIV/0!</v>
      </c>
      <c r="AH31" s="73" t="e">
        <f t="shared" si="24"/>
        <v>#DIV/0!</v>
      </c>
      <c r="AI31" s="73" t="e">
        <f t="shared" si="24"/>
        <v>#DIV/0!</v>
      </c>
      <c r="AJ31" s="73" t="e">
        <f t="shared" si="24"/>
        <v>#DIV/0!</v>
      </c>
      <c r="AK31" s="73" t="e">
        <f t="shared" si="24"/>
        <v>#DIV/0!</v>
      </c>
      <c r="AL31" s="73" t="e">
        <f t="shared" si="24"/>
        <v>#DIV/0!</v>
      </c>
      <c r="AM31" s="73" t="e">
        <f t="shared" si="24"/>
        <v>#DIV/0!</v>
      </c>
      <c r="AN31" s="73" t="e">
        <f t="shared" si="24"/>
        <v>#DIV/0!</v>
      </c>
      <c r="AO31" s="73" t="e">
        <f t="shared" si="24"/>
        <v>#DIV/0!</v>
      </c>
    </row>
    <row r="32" spans="2:41">
      <c r="B32" s="176" t="s">
        <v>42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>
        <v>0</v>
      </c>
      <c r="N32" s="174">
        <v>0</v>
      </c>
      <c r="O32" s="174">
        <v>0</v>
      </c>
      <c r="P32" s="174">
        <v>0</v>
      </c>
      <c r="Q32" s="174">
        <v>0</v>
      </c>
      <c r="R32" s="174">
        <v>0</v>
      </c>
      <c r="S32" s="174">
        <v>840.39292014</v>
      </c>
      <c r="T32" s="174">
        <v>64.451731479999992</v>
      </c>
      <c r="U32" s="174">
        <v>0</v>
      </c>
      <c r="V32" s="174">
        <v>0</v>
      </c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73"/>
      <c r="AH32" s="73" t="e">
        <f>+O32/N32-1</f>
        <v>#DIV/0!</v>
      </c>
      <c r="AI32" s="73"/>
      <c r="AJ32" s="73" t="e">
        <f>+Q32/P32-1</f>
        <v>#DIV/0!</v>
      </c>
      <c r="AK32" s="73"/>
      <c r="AL32" s="73"/>
      <c r="AM32" s="18">
        <f>+T32/S32-1</f>
        <v>-0.92330762202368022</v>
      </c>
      <c r="AN32" s="18">
        <f>+U32/T32-1</f>
        <v>-1</v>
      </c>
      <c r="AO32" s="25" t="e">
        <f>+V32/U32-1</f>
        <v>#DIV/0!</v>
      </c>
    </row>
    <row r="33" spans="1:41">
      <c r="A33" s="171"/>
      <c r="B33" s="175" t="s">
        <v>43</v>
      </c>
      <c r="C33" s="174">
        <v>2790.8201679200001</v>
      </c>
      <c r="D33" s="174">
        <v>3471.8496089699997</v>
      </c>
      <c r="E33" s="174">
        <v>3811.1003196199999</v>
      </c>
      <c r="F33" s="174">
        <v>4620.7001163899986</v>
      </c>
      <c r="G33" s="174">
        <v>5947.7759201099998</v>
      </c>
      <c r="H33" s="174">
        <v>5969.5703634499996</v>
      </c>
      <c r="I33" s="174">
        <v>6398.2490794899995</v>
      </c>
      <c r="J33" s="174">
        <v>5272.5227197799995</v>
      </c>
      <c r="K33" s="174">
        <v>4789.2412602499999</v>
      </c>
      <c r="L33" s="174">
        <v>5071.7221063799998</v>
      </c>
      <c r="M33" s="174">
        <v>5398.9091834499995</v>
      </c>
      <c r="N33" s="174">
        <v>5863.2709725200002</v>
      </c>
      <c r="O33" s="174">
        <v>5886.39300817</v>
      </c>
      <c r="P33" s="174">
        <v>6468.1733199099999</v>
      </c>
      <c r="Q33" s="174">
        <v>6924.1912939100002</v>
      </c>
      <c r="R33" s="174">
        <v>39854.350316879994</v>
      </c>
      <c r="S33" s="174">
        <v>45344.065263349999</v>
      </c>
      <c r="T33" s="174">
        <v>45995.993877649998</v>
      </c>
      <c r="U33" s="174">
        <v>48496.420383339995</v>
      </c>
      <c r="V33" s="174">
        <v>52218.947598160004</v>
      </c>
      <c r="W33" s="18">
        <f t="shared" ref="W33:AG35" si="25">+D33/C33-1</f>
        <v>0.24402483860419122</v>
      </c>
      <c r="X33" s="18">
        <f t="shared" si="25"/>
        <v>9.7714690686341754E-2</v>
      </c>
      <c r="Y33" s="18">
        <f t="shared" si="25"/>
        <v>0.21243203507451169</v>
      </c>
      <c r="Z33" s="18">
        <f t="shared" si="25"/>
        <v>0.28720232222228748</v>
      </c>
      <c r="AA33" s="18">
        <f t="shared" si="25"/>
        <v>3.66430135108331E-3</v>
      </c>
      <c r="AB33" s="18">
        <f t="shared" si="25"/>
        <v>7.1810647993141963E-2</v>
      </c>
      <c r="AC33" s="18">
        <f t="shared" si="25"/>
        <v>-0.17594287839130685</v>
      </c>
      <c r="AD33" s="18">
        <f t="shared" si="25"/>
        <v>-9.1660384452580401E-2</v>
      </c>
      <c r="AE33" s="18">
        <f t="shared" si="25"/>
        <v>5.8982379625463821E-2</v>
      </c>
      <c r="AF33" s="18">
        <f t="shared" si="25"/>
        <v>6.4512027711142395E-2</v>
      </c>
      <c r="AG33" s="18">
        <f t="shared" si="25"/>
        <v>8.6010298245703165E-2</v>
      </c>
      <c r="AH33" s="18">
        <f>+O33/N33-1</f>
        <v>3.9435386422304042E-3</v>
      </c>
      <c r="AI33" s="18">
        <f>+P33/O33-1</f>
        <v>9.883477214866887E-2</v>
      </c>
      <c r="AJ33" s="18">
        <f>+Q33/P33-1</f>
        <v>7.050181735178751E-2</v>
      </c>
      <c r="AK33" s="18">
        <f t="shared" ref="AK33:AO35" si="26">+R33/Q33-1</f>
        <v>4.7558130076407474</v>
      </c>
      <c r="AL33" s="18">
        <f t="shared" si="26"/>
        <v>0.13774443449263507</v>
      </c>
      <c r="AM33" s="18">
        <f t="shared" si="26"/>
        <v>1.4377374646797003E-2</v>
      </c>
      <c r="AN33" s="18">
        <f t="shared" si="26"/>
        <v>5.4361832300899193E-2</v>
      </c>
      <c r="AO33" s="18">
        <f t="shared" si="26"/>
        <v>7.6758803750777593E-2</v>
      </c>
    </row>
    <row r="34" spans="1:41">
      <c r="A34" s="171"/>
      <c r="B34" s="175" t="s">
        <v>44</v>
      </c>
      <c r="C34" s="174">
        <v>313.97686461000001</v>
      </c>
      <c r="D34" s="174">
        <v>824.36494713000002</v>
      </c>
      <c r="E34" s="174">
        <v>1048.3960344</v>
      </c>
      <c r="F34" s="174">
        <v>676.09748577000028</v>
      </c>
      <c r="G34" s="174">
        <v>893.77663776999998</v>
      </c>
      <c r="H34" s="174">
        <v>1360.9133651099999</v>
      </c>
      <c r="I34" s="174">
        <v>1173.68856626</v>
      </c>
      <c r="J34" s="174">
        <v>1102.8386289100001</v>
      </c>
      <c r="K34" s="174">
        <v>1654.6961573499998</v>
      </c>
      <c r="L34" s="174">
        <v>1256.31621019</v>
      </c>
      <c r="M34" s="174">
        <v>1710.1922678599999</v>
      </c>
      <c r="N34" s="174">
        <v>1876.1565232099999</v>
      </c>
      <c r="O34" s="174">
        <v>1431.3522145699999</v>
      </c>
      <c r="P34" s="174">
        <v>2306.7074893600002</v>
      </c>
      <c r="Q34" s="174">
        <v>4080.6074245199998</v>
      </c>
      <c r="R34" s="174">
        <v>8906.0374616399986</v>
      </c>
      <c r="S34" s="174">
        <v>15436.24364952</v>
      </c>
      <c r="T34" s="174">
        <v>9589.07708189</v>
      </c>
      <c r="U34" s="174">
        <v>12197.127309040001</v>
      </c>
      <c r="V34" s="174">
        <v>7303.3674998300003</v>
      </c>
      <c r="W34" s="18">
        <f t="shared" si="25"/>
        <v>1.6255595238011189</v>
      </c>
      <c r="X34" s="18">
        <f t="shared" si="25"/>
        <v>0.27176202487740042</v>
      </c>
      <c r="Y34" s="18">
        <f t="shared" si="25"/>
        <v>-0.35511251131645805</v>
      </c>
      <c r="Z34" s="18">
        <f t="shared" si="25"/>
        <v>0.32196414952214658</v>
      </c>
      <c r="AA34" s="18">
        <f t="shared" si="25"/>
        <v>0.52265488669016946</v>
      </c>
      <c r="AB34" s="18">
        <f t="shared" si="25"/>
        <v>-0.1375729004137356</v>
      </c>
      <c r="AC34" s="18">
        <f t="shared" si="25"/>
        <v>-6.0365193448007837E-2</v>
      </c>
      <c r="AD34" s="18">
        <f t="shared" si="25"/>
        <v>0.50039735095734961</v>
      </c>
      <c r="AE34" s="18">
        <f t="shared" si="25"/>
        <v>-0.24075715979059642</v>
      </c>
      <c r="AF34" s="18">
        <f t="shared" si="25"/>
        <v>0.36127533338231599</v>
      </c>
      <c r="AG34" s="18">
        <f t="shared" si="25"/>
        <v>9.7044208694543332E-2</v>
      </c>
      <c r="AH34" s="18">
        <f>+O34/N34-1</f>
        <v>-0.2370827290459564</v>
      </c>
      <c r="AI34" s="18">
        <f>+P34/O34-1</f>
        <v>0.61155826349349685</v>
      </c>
      <c r="AJ34" s="18">
        <f>+Q34/P34-1</f>
        <v>0.76901815394554895</v>
      </c>
      <c r="AK34" s="18">
        <f t="shared" si="26"/>
        <v>1.1825273874973679</v>
      </c>
      <c r="AL34" s="18">
        <f t="shared" si="26"/>
        <v>0.73323363123126817</v>
      </c>
      <c r="AM34" s="18">
        <f t="shared" si="26"/>
        <v>-0.37879465369878518</v>
      </c>
      <c r="AN34" s="18">
        <f t="shared" si="26"/>
        <v>0.27198136013272678</v>
      </c>
      <c r="AO34" s="18">
        <f t="shared" si="26"/>
        <v>-0.40122232761995935</v>
      </c>
    </row>
    <row r="35" spans="1:41">
      <c r="A35" s="171"/>
      <c r="B35" s="175" t="s">
        <v>45</v>
      </c>
      <c r="C35" s="174">
        <v>1308.7833933100003</v>
      </c>
      <c r="D35" s="174">
        <v>733.11899919000007</v>
      </c>
      <c r="E35" s="174">
        <v>6409.4625953500008</v>
      </c>
      <c r="F35" s="174">
        <v>6829.4</v>
      </c>
      <c r="G35" s="174">
        <v>9255.3197163500008</v>
      </c>
      <c r="H35" s="174">
        <v>17623.44082349</v>
      </c>
      <c r="I35" s="174">
        <v>15312.594776170001</v>
      </c>
      <c r="J35" s="174">
        <v>9905.2648685599997</v>
      </c>
      <c r="K35" s="174">
        <v>17765.217942740001</v>
      </c>
      <c r="L35" s="174">
        <v>14043.53265863</v>
      </c>
      <c r="M35" s="174">
        <v>27568.968212099997</v>
      </c>
      <c r="N35" s="174">
        <v>27182.927619959999</v>
      </c>
      <c r="O35" s="174">
        <v>8833.8312905900002</v>
      </c>
      <c r="P35" s="174">
        <v>7022.8817801000005</v>
      </c>
      <c r="Q35" s="174">
        <v>13571.843362260001</v>
      </c>
      <c r="R35" s="174">
        <v>-7917.8093878199998</v>
      </c>
      <c r="S35" s="174">
        <v>16337.03829246</v>
      </c>
      <c r="T35" s="174">
        <v>780.28936073</v>
      </c>
      <c r="U35" s="174">
        <v>24169.737816839999</v>
      </c>
      <c r="V35" s="174">
        <v>1215.6903133800001</v>
      </c>
      <c r="W35" s="18">
        <f t="shared" si="25"/>
        <v>-0.43984695791723538</v>
      </c>
      <c r="X35" s="18">
        <f t="shared" si="25"/>
        <v>7.7427315380335422</v>
      </c>
      <c r="Y35" s="18">
        <f t="shared" si="25"/>
        <v>6.5518348598314402E-2</v>
      </c>
      <c r="Z35" s="18">
        <f t="shared" si="25"/>
        <v>0.35521710784988447</v>
      </c>
      <c r="AA35" s="18">
        <f t="shared" si="25"/>
        <v>0.90414176534142632</v>
      </c>
      <c r="AB35" s="18">
        <f t="shared" si="25"/>
        <v>-0.13112343216427469</v>
      </c>
      <c r="AC35" s="18">
        <f t="shared" si="25"/>
        <v>-0.35312956338563062</v>
      </c>
      <c r="AD35" s="18">
        <f t="shared" si="25"/>
        <v>0.79351266003275067</v>
      </c>
      <c r="AE35" s="18">
        <f t="shared" si="25"/>
        <v>-0.2094928019518566</v>
      </c>
      <c r="AF35" s="18">
        <f t="shared" si="25"/>
        <v>0.96310777937760395</v>
      </c>
      <c r="AG35" s="18">
        <f t="shared" si="25"/>
        <v>-1.4002721798292206E-2</v>
      </c>
      <c r="AH35" s="18">
        <f>+O35/N35-1</f>
        <v>-0.67502281527235297</v>
      </c>
      <c r="AI35" s="18">
        <f>+P35/O35-1</f>
        <v>-0.20500159567446852</v>
      </c>
      <c r="AJ35" s="18">
        <f>+Q35/P35-1</f>
        <v>0.93251770245045296</v>
      </c>
      <c r="AK35" s="18">
        <f t="shared" si="26"/>
        <v>-1.5833997030821549</v>
      </c>
      <c r="AL35" s="18">
        <f t="shared" si="26"/>
        <v>-3.0633280611164162</v>
      </c>
      <c r="AM35" s="18">
        <f t="shared" si="26"/>
        <v>-0.95223801604908243</v>
      </c>
      <c r="AN35" s="18">
        <f t="shared" si="26"/>
        <v>29.975352264483</v>
      </c>
      <c r="AO35" s="18">
        <f t="shared" si="26"/>
        <v>-0.94970196521813399</v>
      </c>
    </row>
    <row r="36" spans="1:41">
      <c r="A36" s="171"/>
      <c r="B36" s="171"/>
      <c r="C36" s="174"/>
      <c r="D36" s="174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</row>
    <row r="37" spans="1:41" ht="15">
      <c r="A37" s="171"/>
      <c r="B37" s="3" t="s">
        <v>46</v>
      </c>
      <c r="C37" s="5">
        <v>67.5</v>
      </c>
      <c r="D37" s="5">
        <v>4.7</v>
      </c>
      <c r="E37" s="10">
        <v>0</v>
      </c>
      <c r="F37" s="10"/>
      <c r="G37" s="10">
        <v>113.4</v>
      </c>
      <c r="H37" s="5">
        <v>85</v>
      </c>
      <c r="I37" s="5">
        <v>3848.55</v>
      </c>
      <c r="J37" s="5">
        <v>0</v>
      </c>
      <c r="K37" s="5">
        <v>620.73285813999996</v>
      </c>
      <c r="L37" s="5">
        <v>16.755448650000002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18.282250000000001</v>
      </c>
      <c r="V37" s="5">
        <v>0</v>
      </c>
      <c r="W37" s="18">
        <f t="shared" ref="W37:AO37" si="27">+D37/C37-1</f>
        <v>-0.9303703703703704</v>
      </c>
      <c r="X37" s="18">
        <f t="shared" si="27"/>
        <v>-1</v>
      </c>
      <c r="Y37" s="18" t="e">
        <f t="shared" si="27"/>
        <v>#DIV/0!</v>
      </c>
      <c r="Z37" s="18" t="e">
        <f t="shared" si="27"/>
        <v>#DIV/0!</v>
      </c>
      <c r="AA37" s="18">
        <f t="shared" si="27"/>
        <v>-0.25044091710758376</v>
      </c>
      <c r="AB37" s="18">
        <f t="shared" si="27"/>
        <v>44.277058823529416</v>
      </c>
      <c r="AC37" s="18">
        <f t="shared" si="27"/>
        <v>-1</v>
      </c>
      <c r="AD37" s="25" t="e">
        <f t="shared" si="27"/>
        <v>#DIV/0!</v>
      </c>
      <c r="AE37" s="18">
        <f t="shared" si="27"/>
        <v>-0.97300698935093111</v>
      </c>
      <c r="AF37" s="18">
        <f t="shared" si="27"/>
        <v>-1</v>
      </c>
      <c r="AG37" s="25" t="e">
        <f t="shared" si="27"/>
        <v>#DIV/0!</v>
      </c>
      <c r="AH37" s="25" t="e">
        <f t="shared" si="27"/>
        <v>#DIV/0!</v>
      </c>
      <c r="AI37" s="25" t="e">
        <f t="shared" si="27"/>
        <v>#DIV/0!</v>
      </c>
      <c r="AJ37" s="25" t="e">
        <f t="shared" si="27"/>
        <v>#DIV/0!</v>
      </c>
      <c r="AK37" s="25" t="e">
        <f t="shared" si="27"/>
        <v>#DIV/0!</v>
      </c>
      <c r="AL37" s="25" t="e">
        <f t="shared" si="27"/>
        <v>#DIV/0!</v>
      </c>
      <c r="AM37" s="25" t="e">
        <f t="shared" si="27"/>
        <v>#DIV/0!</v>
      </c>
      <c r="AN37" s="25" t="e">
        <f t="shared" si="27"/>
        <v>#DIV/0!</v>
      </c>
      <c r="AO37" s="25">
        <f t="shared" si="27"/>
        <v>-1</v>
      </c>
    </row>
    <row r="38" spans="1:41">
      <c r="A38" s="171"/>
      <c r="B38" s="171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</row>
    <row r="39" spans="1:41">
      <c r="A39" s="11">
        <v>2</v>
      </c>
      <c r="B39" s="3" t="s">
        <v>47</v>
      </c>
      <c r="C39" s="16">
        <f>+C43+C59</f>
        <v>205243.50000000003</v>
      </c>
      <c r="D39" s="16">
        <f>+D43+D59</f>
        <v>216430.9</v>
      </c>
      <c r="E39" s="16">
        <f>+E43+E59</f>
        <v>234947.50000000015</v>
      </c>
      <c r="F39" s="16">
        <f>+F43+F59</f>
        <v>270012.79999999987</v>
      </c>
      <c r="G39" s="16">
        <v>356077.90054700011</v>
      </c>
      <c r="H39" s="16">
        <f>+H43+H59</f>
        <v>367110.10629969044</v>
      </c>
      <c r="I39" s="16">
        <f>+I43+I59</f>
        <v>378813.88082621997</v>
      </c>
      <c r="J39" s="16">
        <f>+J43+J59</f>
        <v>408694.81487304001</v>
      </c>
      <c r="K39" s="16">
        <f t="shared" ref="K39:V39" si="28">+K43+K59+K68</f>
        <v>480690.39156047971</v>
      </c>
      <c r="L39" s="16">
        <f t="shared" si="28"/>
        <v>545118.7581615001</v>
      </c>
      <c r="M39" s="16">
        <f t="shared" si="28"/>
        <v>583329.05682528031</v>
      </c>
      <c r="N39" s="16">
        <f t="shared" si="28"/>
        <v>703095.93868398992</v>
      </c>
      <c r="O39" s="16">
        <f t="shared" si="28"/>
        <v>665998.38672551059</v>
      </c>
      <c r="P39" s="16">
        <f t="shared" si="28"/>
        <v>682332.76024646929</v>
      </c>
      <c r="Q39" s="16">
        <f t="shared" si="28"/>
        <v>744930.30267325009</v>
      </c>
      <c r="R39" s="16">
        <f t="shared" si="28"/>
        <v>693748.66832940106</v>
      </c>
      <c r="S39" s="16">
        <f t="shared" si="28"/>
        <v>751230.62561154983</v>
      </c>
      <c r="T39" s="16">
        <f t="shared" si="28"/>
        <v>703811.6989980106</v>
      </c>
      <c r="U39" s="16">
        <f t="shared" si="28"/>
        <v>738697.74857163045</v>
      </c>
      <c r="V39" s="16">
        <f t="shared" si="28"/>
        <v>779328.40039445122</v>
      </c>
      <c r="W39" s="23">
        <f t="shared" ref="W39:AO39" si="29">+D39/C39-1</f>
        <v>5.4507938132023481E-2</v>
      </c>
      <c r="X39" s="23">
        <f t="shared" si="29"/>
        <v>8.5554327039254252E-2</v>
      </c>
      <c r="Y39" s="23">
        <f t="shared" si="29"/>
        <v>0.14924738505410651</v>
      </c>
      <c r="Z39" s="23">
        <f t="shared" si="29"/>
        <v>0.3187445208041999</v>
      </c>
      <c r="AA39" s="23">
        <f t="shared" si="29"/>
        <v>3.0982562343079501E-2</v>
      </c>
      <c r="AB39" s="23">
        <f t="shared" si="29"/>
        <v>3.1880829009308664E-2</v>
      </c>
      <c r="AC39" s="23">
        <f t="shared" si="29"/>
        <v>7.8880251118696121E-2</v>
      </c>
      <c r="AD39" s="23">
        <f t="shared" si="29"/>
        <v>0.17615975066824596</v>
      </c>
      <c r="AE39" s="23">
        <f t="shared" si="29"/>
        <v>0.13403298200295755</v>
      </c>
      <c r="AF39" s="23">
        <f t="shared" si="29"/>
        <v>7.0095365627575346E-2</v>
      </c>
      <c r="AG39" s="23">
        <f t="shared" si="29"/>
        <v>0.20531615981986362</v>
      </c>
      <c r="AH39" s="23">
        <f t="shared" si="29"/>
        <v>-5.2763143573146154E-2</v>
      </c>
      <c r="AI39" s="23">
        <f t="shared" si="29"/>
        <v>2.4526145778324349E-2</v>
      </c>
      <c r="AJ39" s="23">
        <f t="shared" si="29"/>
        <v>9.1740490965389832E-2</v>
      </c>
      <c r="AK39" s="23">
        <f t="shared" si="29"/>
        <v>-6.870660806813611E-2</v>
      </c>
      <c r="AL39" s="23">
        <f t="shared" si="29"/>
        <v>8.2857034407820329E-2</v>
      </c>
      <c r="AM39" s="23">
        <f t="shared" si="29"/>
        <v>-6.3121663304044895E-2</v>
      </c>
      <c r="AN39" s="23">
        <f t="shared" si="29"/>
        <v>4.956730560643674E-2</v>
      </c>
      <c r="AO39" s="23">
        <f t="shared" si="29"/>
        <v>5.500308062585213E-2</v>
      </c>
    </row>
    <row r="40" spans="1:41">
      <c r="A40" s="11"/>
      <c r="B40" s="12"/>
      <c r="C40" s="16"/>
      <c r="D40" s="16"/>
      <c r="E40" s="16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>
      <c r="A41" s="11">
        <v>3</v>
      </c>
      <c r="B41" s="3" t="s">
        <v>48</v>
      </c>
      <c r="C41" s="5">
        <v>122590.40000000002</v>
      </c>
      <c r="D41" s="5">
        <v>152861.9</v>
      </c>
      <c r="E41" s="5">
        <f>+E39-E49</f>
        <v>160173.10000000015</v>
      </c>
      <c r="F41" s="5">
        <f>+F39-F49</f>
        <v>191631.19999999984</v>
      </c>
      <c r="G41" s="5">
        <v>259805.60054700015</v>
      </c>
      <c r="H41" s="5">
        <f t="shared" ref="H41:V41" si="30">+H39-H49</f>
        <v>273372.21213855047</v>
      </c>
      <c r="I41" s="5">
        <f t="shared" si="30"/>
        <v>292856.41115341999</v>
      </c>
      <c r="J41" s="5">
        <f t="shared" si="30"/>
        <v>312349.05599219003</v>
      </c>
      <c r="K41" s="5">
        <f t="shared" si="30"/>
        <v>370744.90459536971</v>
      </c>
      <c r="L41" s="5">
        <f t="shared" si="30"/>
        <v>390280.4644064802</v>
      </c>
      <c r="M41" s="5">
        <f t="shared" si="30"/>
        <v>410598.17142799019</v>
      </c>
      <c r="N41" s="5">
        <f t="shared" si="30"/>
        <v>486744.41369524988</v>
      </c>
      <c r="O41" s="5">
        <f t="shared" si="30"/>
        <v>453277.6464530105</v>
      </c>
      <c r="P41" s="5">
        <f t="shared" si="30"/>
        <v>421461.83561984939</v>
      </c>
      <c r="Q41" s="5">
        <f t="shared" si="30"/>
        <v>482934.32897080027</v>
      </c>
      <c r="R41" s="5">
        <f t="shared" si="30"/>
        <v>456347.7464977809</v>
      </c>
      <c r="S41" s="5">
        <f t="shared" si="30"/>
        <v>505931.01589843968</v>
      </c>
      <c r="T41" s="5">
        <f t="shared" si="30"/>
        <v>461116.28202746058</v>
      </c>
      <c r="U41" s="5">
        <f t="shared" si="30"/>
        <v>495266.76065124047</v>
      </c>
      <c r="V41" s="5">
        <f t="shared" si="30"/>
        <v>574847.0550645109</v>
      </c>
      <c r="W41" s="19">
        <f t="shared" ref="W41:AO41" si="31">+D41/C41-1</f>
        <v>0.24693205993291456</v>
      </c>
      <c r="X41" s="19">
        <f t="shared" si="31"/>
        <v>4.7828791870310194E-2</v>
      </c>
      <c r="Y41" s="19">
        <f t="shared" si="31"/>
        <v>0.19640064405321267</v>
      </c>
      <c r="Z41" s="19">
        <f t="shared" si="31"/>
        <v>0.35575835535654088</v>
      </c>
      <c r="AA41" s="19">
        <f t="shared" si="31"/>
        <v>5.2218318477303294E-2</v>
      </c>
      <c r="AB41" s="19">
        <f t="shared" si="31"/>
        <v>7.1273517020795651E-2</v>
      </c>
      <c r="AC41" s="19">
        <f t="shared" si="31"/>
        <v>6.6560416970206981E-2</v>
      </c>
      <c r="AD41" s="19">
        <f t="shared" si="31"/>
        <v>0.18695701966405109</v>
      </c>
      <c r="AE41" s="19">
        <f t="shared" si="31"/>
        <v>5.2692726370525689E-2</v>
      </c>
      <c r="AF41" s="19">
        <f t="shared" si="31"/>
        <v>5.205924680961993E-2</v>
      </c>
      <c r="AG41" s="19">
        <f t="shared" si="31"/>
        <v>0.1854519760826896</v>
      </c>
      <c r="AH41" s="19">
        <f t="shared" si="31"/>
        <v>-6.8756345836960886E-2</v>
      </c>
      <c r="AI41" s="19">
        <f t="shared" si="31"/>
        <v>-7.0190557778717522E-2</v>
      </c>
      <c r="AJ41" s="19">
        <f t="shared" si="31"/>
        <v>0.14585542071808821</v>
      </c>
      <c r="AK41" s="19">
        <f t="shared" si="31"/>
        <v>-5.505216936985835E-2</v>
      </c>
      <c r="AL41" s="19">
        <f t="shared" si="31"/>
        <v>0.10865238139375788</v>
      </c>
      <c r="AM41" s="19">
        <f t="shared" si="31"/>
        <v>-8.8578743865695753E-2</v>
      </c>
      <c r="AN41" s="19">
        <f t="shared" si="31"/>
        <v>7.40604484266425E-2</v>
      </c>
      <c r="AO41" s="19">
        <f t="shared" si="31"/>
        <v>0.16068167851326831</v>
      </c>
    </row>
    <row r="42" spans="1:41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</row>
    <row r="43" spans="1:41">
      <c r="A43" s="171"/>
      <c r="B43" s="12" t="s">
        <v>49</v>
      </c>
      <c r="C43" s="15">
        <v>196475.90000000002</v>
      </c>
      <c r="D43" s="15">
        <v>199887.5</v>
      </c>
      <c r="E43" s="15">
        <f>+E46+E47+E48+E49+E53</f>
        <v>213895.90000000014</v>
      </c>
      <c r="F43" s="15">
        <f>+F46+F47+F48+F49+F53</f>
        <v>247490.49999999983</v>
      </c>
      <c r="G43" s="15">
        <v>323537.10000000009</v>
      </c>
      <c r="H43" s="15">
        <f t="shared" ref="H43:V43" si="32">+H46+H47+H48+H49+H53</f>
        <v>340281.74924014043</v>
      </c>
      <c r="I43" s="15">
        <f t="shared" si="32"/>
        <v>354882.48820800998</v>
      </c>
      <c r="J43" s="15">
        <f t="shared" si="32"/>
        <v>398561.63899337</v>
      </c>
      <c r="K43" s="15">
        <f t="shared" si="32"/>
        <v>445758.68052188971</v>
      </c>
      <c r="L43" s="15">
        <f t="shared" si="32"/>
        <v>504051.25119340001</v>
      </c>
      <c r="M43" s="15">
        <f t="shared" si="32"/>
        <v>539606.06412677024</v>
      </c>
      <c r="N43" s="15">
        <f t="shared" si="32"/>
        <v>638665.59762402996</v>
      </c>
      <c r="O43" s="15">
        <f t="shared" si="32"/>
        <v>623888.97996152053</v>
      </c>
      <c r="P43" s="15">
        <f t="shared" si="32"/>
        <v>660280.56430534925</v>
      </c>
      <c r="Q43" s="15">
        <f t="shared" si="32"/>
        <v>689181.31233341002</v>
      </c>
      <c r="R43" s="15">
        <f t="shared" si="32"/>
        <v>645424.591574391</v>
      </c>
      <c r="S43" s="15">
        <f t="shared" si="32"/>
        <v>672696.45635714987</v>
      </c>
      <c r="T43" s="15">
        <f t="shared" si="32"/>
        <v>662377.25400766055</v>
      </c>
      <c r="U43" s="15">
        <f t="shared" si="32"/>
        <v>693796.93433338043</v>
      </c>
      <c r="V43" s="15">
        <f t="shared" si="32"/>
        <v>653127.47457696125</v>
      </c>
      <c r="W43" s="17">
        <f t="shared" ref="W43:AO43" si="33">+D43/C43-1</f>
        <v>1.7363961686903906E-2</v>
      </c>
      <c r="X43" s="17">
        <f t="shared" si="33"/>
        <v>7.0081420799200211E-2</v>
      </c>
      <c r="Y43" s="17">
        <f t="shared" si="33"/>
        <v>0.15706051401639609</v>
      </c>
      <c r="Z43" s="17">
        <f t="shared" si="33"/>
        <v>0.30727078413110931</v>
      </c>
      <c r="AA43" s="17">
        <f t="shared" si="33"/>
        <v>5.1754958674415708E-2</v>
      </c>
      <c r="AB43" s="17">
        <f t="shared" si="33"/>
        <v>4.2907793322661147E-2</v>
      </c>
      <c r="AC43" s="17">
        <f t="shared" si="33"/>
        <v>0.12308060340176041</v>
      </c>
      <c r="AD43" s="17">
        <f t="shared" si="33"/>
        <v>0.1184184249335265</v>
      </c>
      <c r="AE43" s="17">
        <f t="shared" si="33"/>
        <v>0.13077158834744829</v>
      </c>
      <c r="AF43" s="17">
        <f t="shared" si="33"/>
        <v>7.0538090817531041E-2</v>
      </c>
      <c r="AG43" s="17">
        <f t="shared" si="33"/>
        <v>0.18357750233508785</v>
      </c>
      <c r="AH43" s="17">
        <f t="shared" si="33"/>
        <v>-2.313670521393596E-2</v>
      </c>
      <c r="AI43" s="17">
        <f t="shared" si="33"/>
        <v>5.8330224627582306E-2</v>
      </c>
      <c r="AJ43" s="17">
        <f t="shared" si="33"/>
        <v>4.3770405476747376E-2</v>
      </c>
      <c r="AK43" s="17">
        <f t="shared" si="33"/>
        <v>-6.3490869493934454E-2</v>
      </c>
      <c r="AL43" s="17">
        <f t="shared" si="33"/>
        <v>4.2254145780584951E-2</v>
      </c>
      <c r="AM43" s="17">
        <f t="shared" si="33"/>
        <v>-1.534005754299772E-2</v>
      </c>
      <c r="AN43" s="17">
        <f t="shared" si="33"/>
        <v>4.7434721128507329E-2</v>
      </c>
      <c r="AO43" s="17">
        <f t="shared" si="33"/>
        <v>-5.8618678958988979E-2</v>
      </c>
    </row>
    <row r="44" spans="1:41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>
      <c r="A45" s="171"/>
      <c r="B45" s="178" t="s">
        <v>50</v>
      </c>
      <c r="C45" s="5">
        <v>68798.899999999994</v>
      </c>
      <c r="D45" s="5">
        <v>79839.8</v>
      </c>
      <c r="E45" s="5">
        <f>SUM(E46:E47)</f>
        <v>65077.300000000039</v>
      </c>
      <c r="F45" s="5">
        <f>SUM(F46:F47)</f>
        <v>86422.399999999907</v>
      </c>
      <c r="G45" s="5">
        <v>103646.80000000005</v>
      </c>
      <c r="H45" s="5">
        <f t="shared" ref="H45:V45" si="34">SUM(H46:H47)</f>
        <v>115252.78966099027</v>
      </c>
      <c r="I45" s="5">
        <f t="shared" si="34"/>
        <v>124660.41716975006</v>
      </c>
      <c r="J45" s="5">
        <f t="shared" si="34"/>
        <v>138014.69139454994</v>
      </c>
      <c r="K45" s="5">
        <f t="shared" si="34"/>
        <v>147190.83183761974</v>
      </c>
      <c r="L45" s="5">
        <f t="shared" si="34"/>
        <v>151371.46985145024</v>
      </c>
      <c r="M45" s="5">
        <f t="shared" si="34"/>
        <v>156405.92863209022</v>
      </c>
      <c r="N45" s="5">
        <f t="shared" si="34"/>
        <v>185010.05448282004</v>
      </c>
      <c r="O45" s="5">
        <f t="shared" si="34"/>
        <v>178495.71167640027</v>
      </c>
      <c r="P45" s="5">
        <f t="shared" si="34"/>
        <v>181625.97021491951</v>
      </c>
      <c r="Q45" s="5">
        <f t="shared" si="34"/>
        <v>182191.95466690013</v>
      </c>
      <c r="R45" s="5">
        <f t="shared" si="34"/>
        <v>188102.71603298117</v>
      </c>
      <c r="S45" s="5">
        <f t="shared" si="34"/>
        <v>187116.75047551939</v>
      </c>
      <c r="T45" s="5">
        <f t="shared" si="34"/>
        <v>194240.69186091048</v>
      </c>
      <c r="U45" s="5">
        <f t="shared" si="34"/>
        <v>214179.69754747045</v>
      </c>
      <c r="V45" s="5">
        <f t="shared" si="34"/>
        <v>206073.07292094067</v>
      </c>
      <c r="W45" s="19">
        <f t="shared" ref="W45:AO51" si="35">+D45/C45-1</f>
        <v>0.16048076350057938</v>
      </c>
      <c r="X45" s="19">
        <f t="shared" si="35"/>
        <v>-0.1849015152843565</v>
      </c>
      <c r="Y45" s="19">
        <f t="shared" si="35"/>
        <v>0.32799609080278147</v>
      </c>
      <c r="Z45" s="19">
        <f t="shared" si="35"/>
        <v>0.19930480986411103</v>
      </c>
      <c r="AA45" s="19">
        <f t="shared" si="35"/>
        <v>0.1119763433216483</v>
      </c>
      <c r="AB45" s="19">
        <f t="shared" si="35"/>
        <v>8.1626028631773817E-2</v>
      </c>
      <c r="AC45" s="19">
        <f t="shared" si="35"/>
        <v>0.10712521687309429</v>
      </c>
      <c r="AD45" s="19">
        <f t="shared" si="35"/>
        <v>6.6486693194404145E-2</v>
      </c>
      <c r="AE45" s="19">
        <f t="shared" si="35"/>
        <v>2.8402842497979419E-2</v>
      </c>
      <c r="AF45" s="19">
        <f t="shared" si="35"/>
        <v>3.3258967397096662E-2</v>
      </c>
      <c r="AG45" s="19">
        <f t="shared" si="35"/>
        <v>0.1828838976942786</v>
      </c>
      <c r="AH45" s="19">
        <f t="shared" si="35"/>
        <v>-3.5210750165065696E-2</v>
      </c>
      <c r="AI45" s="19">
        <f t="shared" si="35"/>
        <v>1.7536883710652873E-2</v>
      </c>
      <c r="AJ45" s="19">
        <f t="shared" si="35"/>
        <v>3.1162088291167844E-3</v>
      </c>
      <c r="AK45" s="19">
        <f t="shared" si="35"/>
        <v>3.2442493835074249E-2</v>
      </c>
      <c r="AL45" s="19">
        <f t="shared" si="35"/>
        <v>-5.2416338171794585E-3</v>
      </c>
      <c r="AM45" s="19">
        <f t="shared" si="35"/>
        <v>3.8072173481460192E-2</v>
      </c>
      <c r="AN45" s="19">
        <f t="shared" si="35"/>
        <v>0.10265102278794225</v>
      </c>
      <c r="AO45" s="19">
        <f t="shared" si="35"/>
        <v>-3.7849640835976306E-2</v>
      </c>
    </row>
    <row r="46" spans="1:41">
      <c r="A46" s="171"/>
      <c r="B46" s="178" t="s">
        <v>51</v>
      </c>
      <c r="C46" s="179">
        <v>61039.4</v>
      </c>
      <c r="D46" s="179">
        <v>71442.100000000006</v>
      </c>
      <c r="E46" s="179">
        <v>53647.700000000041</v>
      </c>
      <c r="F46" s="179">
        <v>71611.299999999886</v>
      </c>
      <c r="G46" s="179">
        <v>85591.000000000058</v>
      </c>
      <c r="H46" s="179">
        <v>95981.150293610262</v>
      </c>
      <c r="I46" s="179">
        <v>103744.89595068005</v>
      </c>
      <c r="J46" s="179">
        <v>115575.33499026997</v>
      </c>
      <c r="K46" s="179">
        <v>120365.66651445976</v>
      </c>
      <c r="L46" s="179">
        <v>126784.45609770023</v>
      </c>
      <c r="M46" s="179">
        <v>128649.29630620033</v>
      </c>
      <c r="N46" s="179">
        <v>143150.29271377006</v>
      </c>
      <c r="O46" s="179">
        <v>143017.96937820019</v>
      </c>
      <c r="P46" s="179">
        <v>149492.8936724895</v>
      </c>
      <c r="Q46" s="179">
        <v>149363.23601523018</v>
      </c>
      <c r="R46" s="179">
        <v>154050.68076039106</v>
      </c>
      <c r="S46" s="179">
        <v>153956.21362447937</v>
      </c>
      <c r="T46" s="179">
        <v>157259.70497550047</v>
      </c>
      <c r="U46" s="179">
        <v>169982.30955585046</v>
      </c>
      <c r="V46" s="179">
        <v>173648.63598522072</v>
      </c>
      <c r="W46" s="18">
        <f t="shared" si="35"/>
        <v>0.17042598714928392</v>
      </c>
      <c r="X46" s="18">
        <f t="shared" si="35"/>
        <v>-0.24907442530384694</v>
      </c>
      <c r="Y46" s="18">
        <f t="shared" si="35"/>
        <v>0.33484380504662514</v>
      </c>
      <c r="Z46" s="18">
        <f t="shared" si="35"/>
        <v>0.19521639741214303</v>
      </c>
      <c r="AA46" s="18">
        <f t="shared" si="35"/>
        <v>0.12139302372457617</v>
      </c>
      <c r="AB46" s="18">
        <f t="shared" si="35"/>
        <v>8.0888233088686423E-2</v>
      </c>
      <c r="AC46" s="18">
        <f t="shared" si="35"/>
        <v>0.11403393806683337</v>
      </c>
      <c r="AD46" s="18">
        <f t="shared" si="35"/>
        <v>4.14476975091016E-2</v>
      </c>
      <c r="AE46" s="18">
        <f t="shared" si="35"/>
        <v>5.3327412784021533E-2</v>
      </c>
      <c r="AF46" s="18">
        <f t="shared" si="35"/>
        <v>1.4708744793313189E-2</v>
      </c>
      <c r="AG46" s="18">
        <f t="shared" si="35"/>
        <v>0.11271726176453911</v>
      </c>
      <c r="AH46" s="18">
        <f t="shared" si="35"/>
        <v>-9.2436650363303396E-4</v>
      </c>
      <c r="AI46" s="18">
        <f t="shared" si="35"/>
        <v>4.5273501801489591E-2</v>
      </c>
      <c r="AJ46" s="18">
        <f t="shared" si="35"/>
        <v>-8.6731652638538659E-4</v>
      </c>
      <c r="AK46" s="18">
        <f t="shared" si="35"/>
        <v>3.1382854778821967E-2</v>
      </c>
      <c r="AL46" s="18">
        <f t="shared" si="35"/>
        <v>-6.13221151931298E-4</v>
      </c>
      <c r="AM46" s="18">
        <f t="shared" si="35"/>
        <v>2.1457343443628485E-2</v>
      </c>
      <c r="AN46" s="18">
        <f t="shared" si="35"/>
        <v>8.0901872366681893E-2</v>
      </c>
      <c r="AO46" s="18">
        <f t="shared" si="35"/>
        <v>2.1568870542764573E-2</v>
      </c>
    </row>
    <row r="47" spans="1:41" ht="14.25">
      <c r="A47" s="171"/>
      <c r="B47" s="178" t="s">
        <v>52</v>
      </c>
      <c r="C47" s="179">
        <v>7759.5</v>
      </c>
      <c r="D47" s="179">
        <v>8397.7000000000007</v>
      </c>
      <c r="E47" s="179">
        <v>11429.599999999999</v>
      </c>
      <c r="F47" s="179">
        <v>14811.100000000017</v>
      </c>
      <c r="G47" s="179">
        <v>18055.799999999985</v>
      </c>
      <c r="H47" s="179">
        <v>19271.639367380005</v>
      </c>
      <c r="I47" s="179">
        <v>20915.521219070004</v>
      </c>
      <c r="J47" s="179">
        <v>22439.356404279977</v>
      </c>
      <c r="K47" s="179">
        <v>26825.165323159981</v>
      </c>
      <c r="L47" s="179">
        <v>24587.013753750023</v>
      </c>
      <c r="M47" s="179">
        <v>27756.632325889906</v>
      </c>
      <c r="N47" s="179">
        <v>41859.761769049976</v>
      </c>
      <c r="O47" s="179">
        <v>35477.742298200072</v>
      </c>
      <c r="P47" s="179">
        <v>32133.076542429997</v>
      </c>
      <c r="Q47" s="179">
        <v>32828.718651669944</v>
      </c>
      <c r="R47" s="179">
        <v>34052.035272590132</v>
      </c>
      <c r="S47" s="179">
        <v>33160.536851040044</v>
      </c>
      <c r="T47" s="179">
        <v>36980.986885409999</v>
      </c>
      <c r="U47" s="179">
        <v>44197.387991620009</v>
      </c>
      <c r="V47" s="179">
        <v>32424.436935719947</v>
      </c>
      <c r="W47" s="18">
        <f t="shared" si="35"/>
        <v>8.224756749790596E-2</v>
      </c>
      <c r="X47" s="18">
        <f t="shared" si="35"/>
        <v>0.36103933219810158</v>
      </c>
      <c r="Y47" s="18">
        <f t="shared" si="35"/>
        <v>0.29585462308392407</v>
      </c>
      <c r="Z47" s="18">
        <f t="shared" si="35"/>
        <v>0.2190721823497217</v>
      </c>
      <c r="AA47" s="18">
        <f t="shared" si="35"/>
        <v>6.7337884080462818E-2</v>
      </c>
      <c r="AB47" s="18">
        <f t="shared" si="35"/>
        <v>8.53005714953603E-2</v>
      </c>
      <c r="AC47" s="18">
        <f t="shared" si="35"/>
        <v>7.2856667985906842E-2</v>
      </c>
      <c r="AD47" s="18">
        <f t="shared" si="35"/>
        <v>0.19545163594992743</v>
      </c>
      <c r="AE47" s="18">
        <f t="shared" si="35"/>
        <v>-8.3434772626642895E-2</v>
      </c>
      <c r="AF47" s="18">
        <f t="shared" si="35"/>
        <v>0.1289143368074317</v>
      </c>
      <c r="AG47" s="18">
        <f t="shared" si="35"/>
        <v>0.50809944367802218</v>
      </c>
      <c r="AH47" s="18">
        <f t="shared" si="35"/>
        <v>-0.15246191571899015</v>
      </c>
      <c r="AI47" s="18">
        <f t="shared" si="35"/>
        <v>-9.4275045115815082E-2</v>
      </c>
      <c r="AJ47" s="18">
        <f t="shared" si="35"/>
        <v>2.1648786362594041E-2</v>
      </c>
      <c r="AK47" s="18">
        <f t="shared" si="35"/>
        <v>3.7263611592649237E-2</v>
      </c>
      <c r="AL47" s="18">
        <f t="shared" si="35"/>
        <v>-2.6180473925084047E-2</v>
      </c>
      <c r="AM47" s="18">
        <f t="shared" si="35"/>
        <v>0.11521074135595999</v>
      </c>
      <c r="AN47" s="18">
        <f t="shared" si="35"/>
        <v>0.19513814297522369</v>
      </c>
      <c r="AO47" s="18">
        <f t="shared" si="35"/>
        <v>-0.26637210004655154</v>
      </c>
    </row>
    <row r="48" spans="1:41" ht="14.25">
      <c r="A48" s="171"/>
      <c r="B48" s="171" t="s">
        <v>53</v>
      </c>
      <c r="C48" s="174">
        <v>4112.6000000000004</v>
      </c>
      <c r="D48" s="174">
        <v>5056.3999999999996</v>
      </c>
      <c r="E48" s="174">
        <v>6850.2000000000053</v>
      </c>
      <c r="F48" s="174">
        <v>8007.3999999999915</v>
      </c>
      <c r="G48" s="174">
        <v>9087.7999999999884</v>
      </c>
      <c r="H48" s="174">
        <v>10627.05045208001</v>
      </c>
      <c r="I48" s="174">
        <v>10878.176528400008</v>
      </c>
      <c r="J48" s="174">
        <v>11584.577311130013</v>
      </c>
      <c r="K48" s="174">
        <v>13966.561764019974</v>
      </c>
      <c r="L48" s="174">
        <v>15372.273033160018</v>
      </c>
      <c r="M48" s="174">
        <v>18477.160003020028</v>
      </c>
      <c r="N48" s="174">
        <v>21463.063639500022</v>
      </c>
      <c r="O48" s="174">
        <v>15309.713417539913</v>
      </c>
      <c r="P48" s="174">
        <v>15429.208003159991</v>
      </c>
      <c r="Q48" s="174">
        <v>26089.757629079981</v>
      </c>
      <c r="R48" s="174">
        <v>26678.572850469958</v>
      </c>
      <c r="S48" s="174">
        <v>30022.051131349966</v>
      </c>
      <c r="T48" s="174">
        <v>30256.621194339932</v>
      </c>
      <c r="U48" s="174">
        <v>28326.349876590051</v>
      </c>
      <c r="V48" s="174">
        <v>33348.800651580132</v>
      </c>
      <c r="W48" s="18">
        <f t="shared" si="35"/>
        <v>0.2294898604289255</v>
      </c>
      <c r="X48" s="18">
        <f t="shared" si="35"/>
        <v>0.35475832608179836</v>
      </c>
      <c r="Y48" s="18">
        <f t="shared" si="35"/>
        <v>0.16892937432483501</v>
      </c>
      <c r="Z48" s="18">
        <f t="shared" si="35"/>
        <v>0.13492519419536908</v>
      </c>
      <c r="AA48" s="18">
        <f t="shared" si="35"/>
        <v>0.16937547614164306</v>
      </c>
      <c r="AB48" s="18">
        <f t="shared" si="35"/>
        <v>2.3630835051775545E-2</v>
      </c>
      <c r="AC48" s="18">
        <f t="shared" si="35"/>
        <v>6.4937425945035931E-2</v>
      </c>
      <c r="AD48" s="18">
        <f t="shared" si="35"/>
        <v>0.20561686360377118</v>
      </c>
      <c r="AE48" s="18">
        <f t="shared" si="35"/>
        <v>0.10064834086520658</v>
      </c>
      <c r="AF48" s="18">
        <f t="shared" si="35"/>
        <v>0.20197969182321707</v>
      </c>
      <c r="AG48" s="18">
        <f t="shared" si="35"/>
        <v>0.1615997066644419</v>
      </c>
      <c r="AH48" s="18">
        <f t="shared" si="35"/>
        <v>-0.28669486916283726</v>
      </c>
      <c r="AI48" s="18">
        <f t="shared" si="35"/>
        <v>7.805148428394304E-3</v>
      </c>
      <c r="AJ48" s="18">
        <f t="shared" si="35"/>
        <v>0.69093304230111152</v>
      </c>
      <c r="AK48" s="18">
        <f t="shared" si="35"/>
        <v>2.2568826807868758E-2</v>
      </c>
      <c r="AL48" s="18">
        <f t="shared" si="35"/>
        <v>0.12532448042178945</v>
      </c>
      <c r="AM48" s="18">
        <f t="shared" si="35"/>
        <v>7.8132590596056151E-3</v>
      </c>
      <c r="AN48" s="18">
        <f t="shared" si="35"/>
        <v>-6.3796658105068738E-2</v>
      </c>
      <c r="AO48" s="18">
        <f t="shared" si="35"/>
        <v>0.17730667018064405</v>
      </c>
    </row>
    <row r="49" spans="1:41">
      <c r="A49" s="171"/>
      <c r="B49" s="171" t="s">
        <v>54</v>
      </c>
      <c r="C49" s="5">
        <v>82653.100000000006</v>
      </c>
      <c r="D49" s="5">
        <v>63569</v>
      </c>
      <c r="E49" s="5">
        <f>+E50+E51</f>
        <v>74774.400000000009</v>
      </c>
      <c r="F49" s="5">
        <f>+F50+F51</f>
        <v>78381.60000000002</v>
      </c>
      <c r="G49" s="5">
        <v>96272.299999999959</v>
      </c>
      <c r="H49" s="5">
        <f t="shared" ref="H49:V49" si="36">+H50+H51</f>
        <v>93737.894161139964</v>
      </c>
      <c r="I49" s="5">
        <f t="shared" si="36"/>
        <v>85957.469672799984</v>
      </c>
      <c r="J49" s="5">
        <f t="shared" si="36"/>
        <v>96345.758880849957</v>
      </c>
      <c r="K49" s="5">
        <f t="shared" si="36"/>
        <v>109945.48696511002</v>
      </c>
      <c r="L49" s="5">
        <f t="shared" si="36"/>
        <v>154838.29375501993</v>
      </c>
      <c r="M49" s="5">
        <f t="shared" si="36"/>
        <v>172730.88539729008</v>
      </c>
      <c r="N49" s="5">
        <f t="shared" si="36"/>
        <v>216351.52498874004</v>
      </c>
      <c r="O49" s="5">
        <f t="shared" si="36"/>
        <v>212720.74027250006</v>
      </c>
      <c r="P49" s="5">
        <f t="shared" si="36"/>
        <v>260870.92462661988</v>
      </c>
      <c r="Q49" s="5">
        <f t="shared" si="36"/>
        <v>261995.97370244982</v>
      </c>
      <c r="R49" s="5">
        <f t="shared" si="36"/>
        <v>237400.92183162019</v>
      </c>
      <c r="S49" s="5">
        <f t="shared" si="36"/>
        <v>245299.60971311017</v>
      </c>
      <c r="T49" s="5">
        <f t="shared" si="36"/>
        <v>242695.41697055002</v>
      </c>
      <c r="U49" s="5">
        <f t="shared" si="36"/>
        <v>243430.98792038998</v>
      </c>
      <c r="V49" s="5">
        <f t="shared" si="36"/>
        <v>204481.34532994029</v>
      </c>
      <c r="W49" s="19">
        <f t="shared" si="35"/>
        <v>-0.23089394106210182</v>
      </c>
      <c r="X49" s="19">
        <f t="shared" si="35"/>
        <v>0.17627145306674641</v>
      </c>
      <c r="Y49" s="19">
        <f t="shared" si="35"/>
        <v>4.8241109256644155E-2</v>
      </c>
      <c r="Z49" s="19">
        <f t="shared" si="35"/>
        <v>0.22825127325800865</v>
      </c>
      <c r="AA49" s="19">
        <f t="shared" si="35"/>
        <v>-2.6325389949757083E-2</v>
      </c>
      <c r="AB49" s="19">
        <f t="shared" si="35"/>
        <v>-8.3001912491921903E-2</v>
      </c>
      <c r="AC49" s="19">
        <f t="shared" si="35"/>
        <v>0.12085382745203344</v>
      </c>
      <c r="AD49" s="19">
        <f t="shared" si="35"/>
        <v>0.14115544100990207</v>
      </c>
      <c r="AE49" s="19">
        <f t="shared" si="35"/>
        <v>0.40831877714231379</v>
      </c>
      <c r="AF49" s="19">
        <f t="shared" si="35"/>
        <v>0.11555663142723094</v>
      </c>
      <c r="AG49" s="19">
        <f t="shared" si="35"/>
        <v>0.25253526311244334</v>
      </c>
      <c r="AH49" s="19">
        <f t="shared" si="35"/>
        <v>-1.6781877162312386E-2</v>
      </c>
      <c r="AI49" s="19">
        <f t="shared" si="35"/>
        <v>0.22635397137316438</v>
      </c>
      <c r="AJ49" s="19">
        <f t="shared" si="35"/>
        <v>4.3126656504177685E-3</v>
      </c>
      <c r="AK49" s="19">
        <f t="shared" si="35"/>
        <v>-9.3875686420900384E-2</v>
      </c>
      <c r="AL49" s="19">
        <f t="shared" si="35"/>
        <v>3.3271513103442008E-2</v>
      </c>
      <c r="AM49" s="19">
        <f t="shared" si="35"/>
        <v>-1.0616375401517608E-2</v>
      </c>
      <c r="AN49" s="19">
        <f t="shared" si="35"/>
        <v>3.0308398857370467E-3</v>
      </c>
      <c r="AO49" s="19">
        <f t="shared" si="35"/>
        <v>-0.16000281198048427</v>
      </c>
    </row>
    <row r="50" spans="1:41">
      <c r="A50" s="171"/>
      <c r="B50" s="171" t="s">
        <v>55</v>
      </c>
      <c r="C50" s="174">
        <v>77147.3</v>
      </c>
      <c r="D50" s="174">
        <v>58252.7</v>
      </c>
      <c r="E50" s="174">
        <v>69182.000000000015</v>
      </c>
      <c r="F50" s="174">
        <v>72645.800000000017</v>
      </c>
      <c r="G50" s="174">
        <v>91514.699999999953</v>
      </c>
      <c r="H50" s="174">
        <v>89200.406769549954</v>
      </c>
      <c r="I50" s="174">
        <v>81669.50883318999</v>
      </c>
      <c r="J50" s="174">
        <v>92058.975956289971</v>
      </c>
      <c r="K50" s="174">
        <v>109237.34096698002</v>
      </c>
      <c r="L50" s="174">
        <v>115652.91466222992</v>
      </c>
      <c r="M50" s="174">
        <v>124313.73632611013</v>
      </c>
      <c r="N50" s="174">
        <v>167077.95890871008</v>
      </c>
      <c r="O50" s="174">
        <v>186147.77664532006</v>
      </c>
      <c r="P50" s="174">
        <v>221384.70441100991</v>
      </c>
      <c r="Q50" s="174">
        <v>202903.7067558998</v>
      </c>
      <c r="R50" s="174">
        <v>174032.58482792022</v>
      </c>
      <c r="S50" s="174">
        <v>175486.35166664017</v>
      </c>
      <c r="T50" s="174">
        <v>147804.60375644005</v>
      </c>
      <c r="U50" s="174">
        <v>150991.39438145998</v>
      </c>
      <c r="V50" s="174">
        <v>135634.14667324029</v>
      </c>
      <c r="W50" s="18">
        <f t="shared" si="35"/>
        <v>-0.24491589465865959</v>
      </c>
      <c r="X50" s="18">
        <f t="shared" si="35"/>
        <v>0.18761877131875471</v>
      </c>
      <c r="Y50" s="18">
        <f t="shared" si="35"/>
        <v>5.0067936746552633E-2</v>
      </c>
      <c r="Z50" s="18">
        <f t="shared" si="35"/>
        <v>0.25973834688309494</v>
      </c>
      <c r="AA50" s="18">
        <f t="shared" si="35"/>
        <v>-2.5288759406412287E-2</v>
      </c>
      <c r="AB50" s="18">
        <f t="shared" si="35"/>
        <v>-8.4426721907402302E-2</v>
      </c>
      <c r="AC50" s="18">
        <f t="shared" si="35"/>
        <v>0.12721353748215236</v>
      </c>
      <c r="AD50" s="18">
        <f t="shared" si="35"/>
        <v>0.18660173907263977</v>
      </c>
      <c r="AE50" s="18">
        <f t="shared" si="35"/>
        <v>5.8730591924506692E-2</v>
      </c>
      <c r="AF50" s="18">
        <f t="shared" si="35"/>
        <v>7.4886324215646116E-2</v>
      </c>
      <c r="AG50" s="18">
        <f t="shared" si="35"/>
        <v>0.34400239142050459</v>
      </c>
      <c r="AH50" s="18">
        <f t="shared" si="35"/>
        <v>0.11413724384213708</v>
      </c>
      <c r="AI50" s="18">
        <f t="shared" si="35"/>
        <v>0.18929545332593012</v>
      </c>
      <c r="AJ50" s="18">
        <f t="shared" si="35"/>
        <v>-8.3479108027261772E-2</v>
      </c>
      <c r="AK50" s="18">
        <f t="shared" si="35"/>
        <v>-0.14228977079611727</v>
      </c>
      <c r="AL50" s="18">
        <f t="shared" si="35"/>
        <v>8.3534174945307793E-3</v>
      </c>
      <c r="AM50" s="18">
        <f t="shared" si="35"/>
        <v>-0.1577430247269902</v>
      </c>
      <c r="AN50" s="18">
        <f t="shared" si="35"/>
        <v>2.156083466974601E-2</v>
      </c>
      <c r="AO50" s="18">
        <f t="shared" si="35"/>
        <v>-0.10170942371339131</v>
      </c>
    </row>
    <row r="51" spans="1:41">
      <c r="A51" s="171"/>
      <c r="B51" s="171" t="s">
        <v>56</v>
      </c>
      <c r="C51" s="174">
        <v>5505.8</v>
      </c>
      <c r="D51" s="174">
        <v>5316.3</v>
      </c>
      <c r="E51" s="174">
        <v>5592.3999999999942</v>
      </c>
      <c r="F51" s="174">
        <v>5735.8000000000029</v>
      </c>
      <c r="G51" s="174">
        <v>4757.5999999999985</v>
      </c>
      <c r="H51" s="174">
        <v>4537.4873915900062</v>
      </c>
      <c r="I51" s="174">
        <v>4287.9608396100011</v>
      </c>
      <c r="J51" s="174">
        <v>4286.7829245599914</v>
      </c>
      <c r="K51" s="174">
        <v>708.1459981299995</v>
      </c>
      <c r="L51" s="174">
        <v>39185.379092790012</v>
      </c>
      <c r="M51" s="174">
        <v>48417.149071179956</v>
      </c>
      <c r="N51" s="174">
        <v>49273.566080029967</v>
      </c>
      <c r="O51" s="174">
        <v>26572.963627180001</v>
      </c>
      <c r="P51" s="174">
        <v>39486.220215609967</v>
      </c>
      <c r="Q51" s="174">
        <v>59092.266946550008</v>
      </c>
      <c r="R51" s="174">
        <v>63368.33700369997</v>
      </c>
      <c r="S51" s="174">
        <v>69813.25804647</v>
      </c>
      <c r="T51" s="174">
        <v>94890.813214109978</v>
      </c>
      <c r="U51" s="174">
        <v>92439.593538929985</v>
      </c>
      <c r="V51" s="174">
        <v>68847.198656699999</v>
      </c>
      <c r="W51" s="18">
        <f t="shared" si="35"/>
        <v>-3.4418249845617366E-2</v>
      </c>
      <c r="X51" s="18">
        <f t="shared" si="35"/>
        <v>5.1934616180425053E-2</v>
      </c>
      <c r="Y51" s="18">
        <f t="shared" si="35"/>
        <v>2.564194263643671E-2</v>
      </c>
      <c r="Z51" s="18">
        <f t="shared" si="35"/>
        <v>-0.17054290595906485</v>
      </c>
      <c r="AA51" s="18">
        <f t="shared" si="35"/>
        <v>-4.6265471752562681E-2</v>
      </c>
      <c r="AB51" s="18">
        <f t="shared" si="35"/>
        <v>-5.4992230378973495E-2</v>
      </c>
      <c r="AC51" s="18">
        <f t="shared" si="35"/>
        <v>-2.7470284689368185E-4</v>
      </c>
      <c r="AD51" s="18">
        <f t="shared" si="35"/>
        <v>-0.8348071244585622</v>
      </c>
      <c r="AE51" s="18">
        <f t="shared" si="35"/>
        <v>54.335169860829275</v>
      </c>
      <c r="AF51" s="18">
        <f t="shared" si="35"/>
        <v>0.23559220791329705</v>
      </c>
      <c r="AG51" s="18">
        <f t="shared" si="35"/>
        <v>1.7688298986604067E-2</v>
      </c>
      <c r="AH51" s="18">
        <f t="shared" si="35"/>
        <v>-0.46070549097217195</v>
      </c>
      <c r="AI51" s="18">
        <f t="shared" si="35"/>
        <v>0.48595470078549008</v>
      </c>
      <c r="AJ51" s="18">
        <f t="shared" si="35"/>
        <v>0.496528830156026</v>
      </c>
      <c r="AK51" s="18">
        <f t="shared" si="35"/>
        <v>7.2362599678528872E-2</v>
      </c>
      <c r="AL51" s="18">
        <f t="shared" si="35"/>
        <v>0.1017056995261485</v>
      </c>
      <c r="AM51" s="18">
        <f t="shared" si="35"/>
        <v>0.35920906528882424</v>
      </c>
      <c r="AN51" s="18">
        <f t="shared" si="35"/>
        <v>-2.5832001983680963E-2</v>
      </c>
      <c r="AO51" s="18">
        <f t="shared" si="35"/>
        <v>-0.25521958696512759</v>
      </c>
    </row>
    <row r="52" spans="1:41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</row>
    <row r="53" spans="1:41" ht="14.25">
      <c r="A53" s="171"/>
      <c r="B53" s="171" t="s">
        <v>57</v>
      </c>
      <c r="C53" s="5">
        <f>+C54+C55+C56+C57</f>
        <v>40911.300000000003</v>
      </c>
      <c r="D53" s="5">
        <f>+D54+D55+D56+D57</f>
        <v>51422.299999999996</v>
      </c>
      <c r="E53" s="5">
        <f>+E54+E55+E56+E57</f>
        <v>67194.000000000087</v>
      </c>
      <c r="F53" s="5">
        <f>+F54+F55+F56+F57</f>
        <v>74679.099999999904</v>
      </c>
      <c r="G53" s="5">
        <v>114530.20000000011</v>
      </c>
      <c r="H53" s="5">
        <f t="shared" ref="H53:T53" si="37">+H54+H55+H56+H57</f>
        <v>120664.01496593021</v>
      </c>
      <c r="I53" s="5">
        <f t="shared" si="37"/>
        <v>133386.42483705989</v>
      </c>
      <c r="J53" s="5">
        <f t="shared" si="37"/>
        <v>152616.61140684006</v>
      </c>
      <c r="K53" s="5">
        <f t="shared" si="37"/>
        <v>174655.79995513998</v>
      </c>
      <c r="L53" s="5">
        <f t="shared" si="37"/>
        <v>182469.21455376979</v>
      </c>
      <c r="M53" s="5">
        <f t="shared" si="37"/>
        <v>191992.09009436995</v>
      </c>
      <c r="N53" s="5">
        <f t="shared" si="37"/>
        <v>215840.95451296977</v>
      </c>
      <c r="O53" s="5">
        <f t="shared" si="37"/>
        <v>217362.81459508021</v>
      </c>
      <c r="P53" s="5">
        <f t="shared" si="37"/>
        <v>202354.46146064991</v>
      </c>
      <c r="Q53" s="5">
        <f t="shared" si="37"/>
        <v>218903.62633498013</v>
      </c>
      <c r="R53" s="5">
        <f t="shared" si="37"/>
        <v>193242.38085931967</v>
      </c>
      <c r="S53" s="5">
        <f t="shared" si="37"/>
        <v>210258.04503717029</v>
      </c>
      <c r="T53" s="5">
        <f t="shared" si="37"/>
        <v>195184.52398186008</v>
      </c>
      <c r="U53" s="5">
        <f>+U54+U55+U56+U57</f>
        <v>207859.8989889299</v>
      </c>
      <c r="V53" s="5">
        <f>+V54+V55+V56+V57</f>
        <v>209224.25567450016</v>
      </c>
      <c r="W53" s="19">
        <f t="shared" ref="W53:AO57" si="38">+D53/C53-1</f>
        <v>0.25692168178473906</v>
      </c>
      <c r="X53" s="19">
        <f t="shared" si="38"/>
        <v>0.30670934594524346</v>
      </c>
      <c r="Y53" s="19">
        <f t="shared" si="38"/>
        <v>0.11139536268118899</v>
      </c>
      <c r="Z53" s="19">
        <f t="shared" si="38"/>
        <v>0.53363123015676761</v>
      </c>
      <c r="AA53" s="19">
        <f t="shared" si="38"/>
        <v>5.3556310614406355E-2</v>
      </c>
      <c r="AB53" s="19">
        <f t="shared" si="38"/>
        <v>0.10543665296337013</v>
      </c>
      <c r="AC53" s="19">
        <f t="shared" si="38"/>
        <v>0.14416899315856968</v>
      </c>
      <c r="AD53" s="19">
        <f t="shared" si="38"/>
        <v>0.14440884478524163</v>
      </c>
      <c r="AE53" s="19">
        <f t="shared" si="38"/>
        <v>4.4736072896729873E-2</v>
      </c>
      <c r="AF53" s="19">
        <f t="shared" si="38"/>
        <v>5.2188943564471568E-2</v>
      </c>
      <c r="AG53" s="19">
        <f t="shared" si="38"/>
        <v>0.12421795297336136</v>
      </c>
      <c r="AH53" s="19">
        <f t="shared" si="38"/>
        <v>7.0508402149369598E-3</v>
      </c>
      <c r="AI53" s="19">
        <f t="shared" si="38"/>
        <v>-6.9047473287411121E-2</v>
      </c>
      <c r="AJ53" s="19">
        <f t="shared" si="38"/>
        <v>8.1783049184454892E-2</v>
      </c>
      <c r="AK53" s="19">
        <f t="shared" si="38"/>
        <v>-0.11722622372820812</v>
      </c>
      <c r="AL53" s="19">
        <f t="shared" si="38"/>
        <v>8.8053480308949439E-2</v>
      </c>
      <c r="AM53" s="19">
        <f t="shared" si="38"/>
        <v>-7.1690579319547365E-2</v>
      </c>
      <c r="AN53" s="19">
        <f t="shared" si="38"/>
        <v>6.4940471449713044E-2</v>
      </c>
      <c r="AO53" s="19">
        <f t="shared" si="38"/>
        <v>6.5638282911073542E-3</v>
      </c>
    </row>
    <row r="54" spans="1:41">
      <c r="A54" s="171"/>
      <c r="B54" s="171" t="s">
        <v>58</v>
      </c>
      <c r="C54" s="174">
        <v>21370.5</v>
      </c>
      <c r="D54" s="174">
        <v>27028.6</v>
      </c>
      <c r="E54" s="174">
        <v>30873.1</v>
      </c>
      <c r="F54" s="174">
        <v>34499</v>
      </c>
      <c r="G54" s="174">
        <v>44786.300000000097</v>
      </c>
      <c r="H54" s="174">
        <v>43151.032264110101</v>
      </c>
      <c r="I54" s="174">
        <v>49430.716731649998</v>
      </c>
      <c r="J54" s="174">
        <v>51619.640662400037</v>
      </c>
      <c r="K54" s="174">
        <v>52831.505245360007</v>
      </c>
      <c r="L54" s="174">
        <v>58466.248360579797</v>
      </c>
      <c r="M54" s="174">
        <v>59091.124109199882</v>
      </c>
      <c r="N54" s="174">
        <v>60809.721933119836</v>
      </c>
      <c r="O54" s="174">
        <v>66205.458836600112</v>
      </c>
      <c r="P54" s="174">
        <v>68326.32148519982</v>
      </c>
      <c r="Q54" s="174">
        <v>77315.753748459989</v>
      </c>
      <c r="R54" s="174">
        <v>77344.80820166989</v>
      </c>
      <c r="S54" s="174">
        <v>77432.340206900233</v>
      </c>
      <c r="T54" s="174">
        <v>78643.820156059912</v>
      </c>
      <c r="U54" s="174">
        <v>79474.087324849883</v>
      </c>
      <c r="V54" s="174">
        <v>79827.633423380074</v>
      </c>
      <c r="W54" s="18">
        <f t="shared" si="38"/>
        <v>0.26476217215320186</v>
      </c>
      <c r="X54" s="18">
        <f t="shared" si="38"/>
        <v>0.14223822173549494</v>
      </c>
      <c r="Y54" s="18">
        <f t="shared" si="38"/>
        <v>0.11744528408225929</v>
      </c>
      <c r="Z54" s="18">
        <f t="shared" si="38"/>
        <v>0.29819125192034823</v>
      </c>
      <c r="AA54" s="18">
        <f t="shared" si="38"/>
        <v>-3.6512677669063853E-2</v>
      </c>
      <c r="AB54" s="18">
        <f t="shared" si="38"/>
        <v>0.14552802419892252</v>
      </c>
      <c r="AC54" s="18">
        <f t="shared" si="38"/>
        <v>4.4282666234303214E-2</v>
      </c>
      <c r="AD54" s="18">
        <f t="shared" si="38"/>
        <v>2.3476811682703103E-2</v>
      </c>
      <c r="AE54" s="18">
        <f t="shared" si="38"/>
        <v>0.1066549796196592</v>
      </c>
      <c r="AF54" s="18">
        <f t="shared" si="38"/>
        <v>1.0687803068298196E-2</v>
      </c>
      <c r="AG54" s="18">
        <f t="shared" si="38"/>
        <v>2.9083857344531117E-2</v>
      </c>
      <c r="AH54" s="18">
        <f t="shared" si="38"/>
        <v>8.8731484571079822E-2</v>
      </c>
      <c r="AI54" s="18">
        <f t="shared" si="38"/>
        <v>3.2034558567657578E-2</v>
      </c>
      <c r="AJ54" s="18">
        <f t="shared" si="38"/>
        <v>0.13156616758897766</v>
      </c>
      <c r="AK54" s="18">
        <f t="shared" si="38"/>
        <v>3.7578956165162936E-4</v>
      </c>
      <c r="AL54" s="18">
        <f t="shared" si="38"/>
        <v>1.1317114524624916E-3</v>
      </c>
      <c r="AM54" s="18">
        <f t="shared" si="38"/>
        <v>1.5645658466767021E-2</v>
      </c>
      <c r="AN54" s="18">
        <f>+U54/T54-1</f>
        <v>1.0557309743377097E-2</v>
      </c>
      <c r="AO54" s="18">
        <f>+V54/U54-1</f>
        <v>4.4485707282810871E-3</v>
      </c>
    </row>
    <row r="55" spans="1:41">
      <c r="A55" s="171"/>
      <c r="B55" s="171" t="s">
        <v>59</v>
      </c>
      <c r="C55" s="174">
        <v>19195.8</v>
      </c>
      <c r="D55" s="174">
        <v>23839.1</v>
      </c>
      <c r="E55" s="174">
        <v>36063.300000000097</v>
      </c>
      <c r="F55" s="174">
        <v>39349.599999999904</v>
      </c>
      <c r="G55" s="174">
        <v>69640.100000000006</v>
      </c>
      <c r="H55" s="174">
        <v>77327.445518250111</v>
      </c>
      <c r="I55" s="174">
        <v>83527.644012799894</v>
      </c>
      <c r="J55" s="174">
        <v>100781.12582641005</v>
      </c>
      <c r="K55" s="174">
        <v>121603.00008959</v>
      </c>
      <c r="L55" s="174">
        <v>123432.99050762999</v>
      </c>
      <c r="M55" s="174">
        <v>132457.10333402007</v>
      </c>
      <c r="N55" s="174">
        <v>151948.53937677993</v>
      </c>
      <c r="O55" s="174">
        <v>150715.43106154009</v>
      </c>
      <c r="P55" s="174">
        <v>133890.04196037009</v>
      </c>
      <c r="Q55" s="174">
        <v>141216.77400122018</v>
      </c>
      <c r="R55" s="174">
        <v>114026.36774992976</v>
      </c>
      <c r="S55" s="174">
        <v>131031.99430338004</v>
      </c>
      <c r="T55" s="174">
        <v>116215.57287278018</v>
      </c>
      <c r="U55" s="174">
        <v>128155.97225268003</v>
      </c>
      <c r="V55" s="174">
        <v>129275.83241303008</v>
      </c>
      <c r="W55" s="18">
        <f t="shared" si="38"/>
        <v>0.24189145542254042</v>
      </c>
      <c r="X55" s="18">
        <f t="shared" si="38"/>
        <v>0.5127794253977751</v>
      </c>
      <c r="Y55" s="18">
        <f t="shared" si="38"/>
        <v>9.1125881436246781E-2</v>
      </c>
      <c r="Z55" s="18">
        <f t="shared" si="38"/>
        <v>0.7697791083009784</v>
      </c>
      <c r="AA55" s="18">
        <f t="shared" si="38"/>
        <v>0.11038676736894559</v>
      </c>
      <c r="AB55" s="18">
        <f t="shared" si="38"/>
        <v>8.0181085163177457E-2</v>
      </c>
      <c r="AC55" s="18">
        <f t="shared" si="38"/>
        <v>0.20656013967024145</v>
      </c>
      <c r="AD55" s="18">
        <f t="shared" si="38"/>
        <v>0.20660489841167773</v>
      </c>
      <c r="AE55" s="18">
        <f t="shared" si="38"/>
        <v>1.5048892023155291E-2</v>
      </c>
      <c r="AF55" s="18">
        <f t="shared" si="38"/>
        <v>7.3109407697873552E-2</v>
      </c>
      <c r="AG55" s="18">
        <f t="shared" si="38"/>
        <v>0.1471528181739552</v>
      </c>
      <c r="AH55" s="18">
        <f t="shared" si="38"/>
        <v>-8.1153021957134364E-3</v>
      </c>
      <c r="AI55" s="18">
        <f t="shared" si="38"/>
        <v>-0.11163680442449098</v>
      </c>
      <c r="AJ55" s="18">
        <f t="shared" si="38"/>
        <v>5.4722008698889768E-2</v>
      </c>
      <c r="AK55" s="18">
        <f t="shared" si="38"/>
        <v>-0.19254374307584365</v>
      </c>
      <c r="AL55" s="18">
        <f t="shared" si="38"/>
        <v>0.14913766779579585</v>
      </c>
      <c r="AM55" s="18">
        <f t="shared" si="38"/>
        <v>-0.11307483725154344</v>
      </c>
      <c r="AN55" s="18">
        <f>+U55/T55-1</f>
        <v>0.10274354017056631</v>
      </c>
      <c r="AO55" s="18">
        <f>+V55/U55-1</f>
        <v>8.7382596430392034E-3</v>
      </c>
    </row>
    <row r="56" spans="1:41">
      <c r="A56" s="171"/>
      <c r="B56" s="171" t="s">
        <v>60</v>
      </c>
      <c r="C56" s="174">
        <v>220.2</v>
      </c>
      <c r="D56" s="174">
        <v>142.4</v>
      </c>
      <c r="E56" s="174">
        <v>140.90000000000018</v>
      </c>
      <c r="F56" s="174">
        <v>264.20000000000005</v>
      </c>
      <c r="G56" s="174">
        <v>103.80000000000064</v>
      </c>
      <c r="H56" s="174">
        <v>108.61654366000039</v>
      </c>
      <c r="I56" s="174">
        <v>168.73003854999956</v>
      </c>
      <c r="J56" s="174">
        <v>215.84491802999946</v>
      </c>
      <c r="K56" s="174">
        <v>221.29462019000118</v>
      </c>
      <c r="L56" s="174">
        <v>282.04375555999968</v>
      </c>
      <c r="M56" s="174">
        <v>443.86265115000174</v>
      </c>
      <c r="N56" s="174">
        <v>139.43220306999888</v>
      </c>
      <c r="O56" s="174">
        <v>441.92469693999954</v>
      </c>
      <c r="P56" s="174">
        <v>138.09801508000032</v>
      </c>
      <c r="Q56" s="174">
        <v>375.80163191000076</v>
      </c>
      <c r="R56" s="174">
        <v>1871.2049077199999</v>
      </c>
      <c r="S56" s="174">
        <v>1793.7105268900007</v>
      </c>
      <c r="T56" s="174">
        <v>324.21146501999971</v>
      </c>
      <c r="U56" s="174">
        <v>228.9199233999995</v>
      </c>
      <c r="V56" s="174">
        <v>120.78983809000147</v>
      </c>
      <c r="W56" s="18">
        <f t="shared" si="38"/>
        <v>-0.35331516802906437</v>
      </c>
      <c r="X56" s="18">
        <f t="shared" si="38"/>
        <v>-1.0533707865167385E-2</v>
      </c>
      <c r="Y56" s="18">
        <f t="shared" si="38"/>
        <v>0.87508871540099165</v>
      </c>
      <c r="Z56" s="18">
        <f t="shared" si="38"/>
        <v>-0.60711582134746167</v>
      </c>
      <c r="AA56" s="18">
        <f t="shared" si="38"/>
        <v>4.6402154720613931E-2</v>
      </c>
      <c r="AB56" s="18">
        <f t="shared" si="38"/>
        <v>0.55344695075338546</v>
      </c>
      <c r="AC56" s="18">
        <f t="shared" si="38"/>
        <v>0.27923231621877687</v>
      </c>
      <c r="AD56" s="18">
        <f t="shared" si="38"/>
        <v>2.5248230116978077E-2</v>
      </c>
      <c r="AE56" s="18">
        <f t="shared" si="38"/>
        <v>0.2745170005391</v>
      </c>
      <c r="AF56" s="18">
        <f t="shared" si="38"/>
        <v>0.5737368489818524</v>
      </c>
      <c r="AG56" s="18">
        <f t="shared" si="38"/>
        <v>-0.68586633115279105</v>
      </c>
      <c r="AH56" s="18">
        <f t="shared" si="38"/>
        <v>2.1694593301243397</v>
      </c>
      <c r="AI56" s="18">
        <f t="shared" si="38"/>
        <v>-0.68750781290064444</v>
      </c>
      <c r="AJ56" s="18">
        <f t="shared" si="38"/>
        <v>1.7212674395956995</v>
      </c>
      <c r="AK56" s="18">
        <f t="shared" si="38"/>
        <v>3.9792357159538021</v>
      </c>
      <c r="AL56" s="18">
        <f t="shared" si="38"/>
        <v>-4.1414160742247907E-2</v>
      </c>
      <c r="AM56" s="18">
        <f t="shared" si="38"/>
        <v>-0.81925095484491073</v>
      </c>
      <c r="AN56" s="18">
        <f t="shared" si="38"/>
        <v>-0.29391786503947948</v>
      </c>
      <c r="AO56" s="18">
        <f t="shared" si="38"/>
        <v>-0.47234894937938054</v>
      </c>
    </row>
    <row r="57" spans="1:41" ht="14.25">
      <c r="A57" s="171"/>
      <c r="B57" s="180" t="s">
        <v>61</v>
      </c>
      <c r="C57" s="174">
        <v>124.8</v>
      </c>
      <c r="D57" s="174">
        <v>412.2</v>
      </c>
      <c r="E57" s="174">
        <v>116.70000000000005</v>
      </c>
      <c r="F57" s="174">
        <v>566.30000000000018</v>
      </c>
      <c r="G57" s="174"/>
      <c r="H57" s="174">
        <v>76.920639909999409</v>
      </c>
      <c r="I57" s="174">
        <v>259.33405405999963</v>
      </c>
      <c r="J57" s="174">
        <v>0</v>
      </c>
      <c r="K57" s="174">
        <v>0</v>
      </c>
      <c r="L57" s="174">
        <v>287.93192999999974</v>
      </c>
      <c r="M57" s="174">
        <v>0</v>
      </c>
      <c r="N57" s="174">
        <v>2943.2609999999986</v>
      </c>
      <c r="O57" s="174">
        <v>0</v>
      </c>
      <c r="P57" s="174">
        <v>0</v>
      </c>
      <c r="Q57" s="174">
        <v>-4.7030466100113699</v>
      </c>
      <c r="R57" s="174">
        <v>0</v>
      </c>
      <c r="S57" s="174">
        <v>0</v>
      </c>
      <c r="T57" s="174">
        <v>0.91948800000188935</v>
      </c>
      <c r="U57" s="174">
        <v>0.91948799999809061</v>
      </c>
      <c r="V57" s="174">
        <v>0</v>
      </c>
      <c r="W57" s="18">
        <f t="shared" si="38"/>
        <v>2.3028846153846154</v>
      </c>
      <c r="X57" s="18">
        <f t="shared" si="38"/>
        <v>-0.71688500727802018</v>
      </c>
      <c r="Y57" s="18">
        <f t="shared" si="38"/>
        <v>3.8526135389888596</v>
      </c>
      <c r="Z57" s="18">
        <f t="shared" si="38"/>
        <v>-1</v>
      </c>
      <c r="AA57" s="18" t="e">
        <f t="shared" si="38"/>
        <v>#DIV/0!</v>
      </c>
      <c r="AB57" s="18">
        <f t="shared" si="38"/>
        <v>2.3714495142452283</v>
      </c>
      <c r="AC57" s="18">
        <f t="shared" si="38"/>
        <v>-1</v>
      </c>
      <c r="AD57" s="25" t="e">
        <f t="shared" si="38"/>
        <v>#DIV/0!</v>
      </c>
      <c r="AE57" s="25" t="e">
        <f t="shared" si="38"/>
        <v>#DIV/0!</v>
      </c>
      <c r="AF57" s="18">
        <f t="shared" si="38"/>
        <v>-1</v>
      </c>
      <c r="AG57" s="25" t="e">
        <f t="shared" si="38"/>
        <v>#DIV/0!</v>
      </c>
      <c r="AH57" s="18">
        <f t="shared" si="38"/>
        <v>-1</v>
      </c>
      <c r="AI57" s="25" t="e">
        <f t="shared" si="38"/>
        <v>#DIV/0!</v>
      </c>
      <c r="AJ57" s="25" t="e">
        <f t="shared" si="38"/>
        <v>#DIV/0!</v>
      </c>
      <c r="AK57" s="25">
        <f t="shared" si="38"/>
        <v>-1</v>
      </c>
      <c r="AL57" s="25" t="e">
        <f t="shared" si="38"/>
        <v>#DIV/0!</v>
      </c>
      <c r="AM57" s="25" t="e">
        <f t="shared" si="38"/>
        <v>#DIV/0!</v>
      </c>
      <c r="AN57" s="25">
        <f t="shared" si="38"/>
        <v>-4.1313619192351325E-12</v>
      </c>
      <c r="AO57" s="25">
        <f t="shared" si="38"/>
        <v>-1</v>
      </c>
    </row>
    <row r="58" spans="1:4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</row>
    <row r="59" spans="1:41">
      <c r="A59" s="11"/>
      <c r="B59" s="12" t="s">
        <v>62</v>
      </c>
      <c r="C59" s="16">
        <v>8767.6</v>
      </c>
      <c r="D59" s="16">
        <v>16543.400000000001</v>
      </c>
      <c r="E59" s="16">
        <f>+E61+E62</f>
        <v>21051.600000000006</v>
      </c>
      <c r="F59" s="16">
        <f>+F61+F62</f>
        <v>22522.300000000021</v>
      </c>
      <c r="G59" s="16">
        <v>32540.800547000021</v>
      </c>
      <c r="H59" s="16">
        <f t="shared" ref="H59:V59" si="39">+H61+H62</f>
        <v>26828.357059549991</v>
      </c>
      <c r="I59" s="16">
        <f t="shared" si="39"/>
        <v>23931.392618210015</v>
      </c>
      <c r="J59" s="16">
        <f t="shared" si="39"/>
        <v>10133.175879669998</v>
      </c>
      <c r="K59" s="16">
        <f t="shared" si="39"/>
        <v>33798.716332609969</v>
      </c>
      <c r="L59" s="16">
        <f t="shared" si="39"/>
        <v>41067.506968100053</v>
      </c>
      <c r="M59" s="16">
        <f t="shared" si="39"/>
        <v>42326.442698509985</v>
      </c>
      <c r="N59" s="16">
        <f t="shared" si="39"/>
        <v>64430.341059959988</v>
      </c>
      <c r="O59" s="16">
        <f t="shared" si="39"/>
        <v>42109.406763990017</v>
      </c>
      <c r="P59" s="16">
        <f t="shared" si="39"/>
        <v>22052.195941119982</v>
      </c>
      <c r="Q59" s="16">
        <f t="shared" si="39"/>
        <v>55748.990339840027</v>
      </c>
      <c r="R59" s="16">
        <f t="shared" si="39"/>
        <v>48324.076755010028</v>
      </c>
      <c r="S59" s="16">
        <f t="shared" si="39"/>
        <v>78534.169254399938</v>
      </c>
      <c r="T59" s="16">
        <f t="shared" si="39"/>
        <v>41434.444990350021</v>
      </c>
      <c r="U59" s="16">
        <f t="shared" si="39"/>
        <v>44900.81423825003</v>
      </c>
      <c r="V59" s="16">
        <f t="shared" si="39"/>
        <v>126200.92581749</v>
      </c>
      <c r="W59" s="23">
        <f t="shared" ref="W59:AO59" si="40">+D59/C59-1</f>
        <v>0.88687896345636208</v>
      </c>
      <c r="X59" s="23">
        <f t="shared" si="40"/>
        <v>0.27250746521271352</v>
      </c>
      <c r="Y59" s="23">
        <f t="shared" si="40"/>
        <v>6.9861673221988552E-2</v>
      </c>
      <c r="Z59" s="23">
        <f t="shared" si="40"/>
        <v>0.44482581916589292</v>
      </c>
      <c r="AA59" s="23">
        <f t="shared" si="40"/>
        <v>-0.17554710982599553</v>
      </c>
      <c r="AB59" s="23">
        <f t="shared" si="40"/>
        <v>-0.10798143303779961</v>
      </c>
      <c r="AC59" s="23">
        <f t="shared" si="40"/>
        <v>-0.57657391521965162</v>
      </c>
      <c r="AD59" s="23">
        <f t="shared" si="40"/>
        <v>2.3354514649666451</v>
      </c>
      <c r="AE59" s="23">
        <f t="shared" si="40"/>
        <v>0.21506114504345675</v>
      </c>
      <c r="AF59" s="23">
        <f t="shared" si="40"/>
        <v>3.0655275261481929E-2</v>
      </c>
      <c r="AG59" s="23">
        <f t="shared" si="40"/>
        <v>0.52222433429842963</v>
      </c>
      <c r="AH59" s="23">
        <f t="shared" si="40"/>
        <v>-0.34643514109598961</v>
      </c>
      <c r="AI59" s="23">
        <f t="shared" si="40"/>
        <v>-0.47631188288366055</v>
      </c>
      <c r="AJ59" s="23">
        <f t="shared" si="40"/>
        <v>1.5280471155204447</v>
      </c>
      <c r="AK59" s="23">
        <f t="shared" si="40"/>
        <v>-0.13318471849568037</v>
      </c>
      <c r="AL59" s="23">
        <f t="shared" si="40"/>
        <v>0.62515612357266326</v>
      </c>
      <c r="AM59" s="23">
        <f t="shared" si="40"/>
        <v>-0.47240232648123892</v>
      </c>
      <c r="AN59" s="23">
        <f t="shared" si="40"/>
        <v>8.3659121021346428E-2</v>
      </c>
      <c r="AO59" s="23">
        <f t="shared" si="40"/>
        <v>1.8106600728407765</v>
      </c>
    </row>
    <row r="60" spans="1:41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</row>
    <row r="61" spans="1:41">
      <c r="A61" s="171"/>
      <c r="B61" s="171" t="s">
        <v>63</v>
      </c>
      <c r="C61" s="174">
        <v>2541</v>
      </c>
      <c r="D61" s="174">
        <v>2504.1999999999998</v>
      </c>
      <c r="E61" s="174">
        <v>3767.9000000000096</v>
      </c>
      <c r="F61" s="174">
        <v>4906.0000000000036</v>
      </c>
      <c r="G61" s="174">
        <v>6407.9000000000051</v>
      </c>
      <c r="H61" s="174">
        <v>7807.7421768199947</v>
      </c>
      <c r="I61" s="174">
        <v>3863.8688271299989</v>
      </c>
      <c r="J61" s="174">
        <v>5714.708020150003</v>
      </c>
      <c r="K61" s="174">
        <v>4157.083324600002</v>
      </c>
      <c r="L61" s="174">
        <v>5233.7659294600089</v>
      </c>
      <c r="M61" s="174">
        <v>5069.3827473899955</v>
      </c>
      <c r="N61" s="174">
        <v>7398.8274655999921</v>
      </c>
      <c r="O61" s="174">
        <v>5592.193869430007</v>
      </c>
      <c r="P61" s="174">
        <v>3851.0706648199966</v>
      </c>
      <c r="Q61" s="174">
        <v>5431.1491830300056</v>
      </c>
      <c r="R61" s="174">
        <v>16999.658390049986</v>
      </c>
      <c r="S61" s="174">
        <v>11242.211611909977</v>
      </c>
      <c r="T61" s="174">
        <v>16597.411413080001</v>
      </c>
      <c r="U61" s="174">
        <v>20006.008164219944</v>
      </c>
      <c r="V61" s="174">
        <v>20752.624191339979</v>
      </c>
      <c r="W61" s="18">
        <f t="shared" ref="W61:AO66" si="41">+D61/C61-1</f>
        <v>-1.4482487209759975E-2</v>
      </c>
      <c r="X61" s="18">
        <f t="shared" si="41"/>
        <v>0.50463221787397572</v>
      </c>
      <c r="Y61" s="18">
        <f t="shared" si="41"/>
        <v>0.30205154064598072</v>
      </c>
      <c r="Z61" s="18">
        <f t="shared" si="41"/>
        <v>0.30613534447615165</v>
      </c>
      <c r="AA61" s="18">
        <f t="shared" si="41"/>
        <v>0.21845568389331738</v>
      </c>
      <c r="AB61" s="18">
        <f t="shared" si="41"/>
        <v>-0.50512340960729452</v>
      </c>
      <c r="AC61" s="18">
        <f t="shared" si="41"/>
        <v>0.47901191159089351</v>
      </c>
      <c r="AD61" s="18">
        <f t="shared" si="41"/>
        <v>-0.27256417826734669</v>
      </c>
      <c r="AE61" s="18">
        <f t="shared" si="41"/>
        <v>0.25899952461588116</v>
      </c>
      <c r="AF61" s="18">
        <f t="shared" si="41"/>
        <v>-3.1408202866835766E-2</v>
      </c>
      <c r="AG61" s="18">
        <f t="shared" si="41"/>
        <v>0.45951249575884279</v>
      </c>
      <c r="AH61" s="18">
        <f t="shared" si="41"/>
        <v>-0.24417836536528559</v>
      </c>
      <c r="AI61" s="18">
        <f t="shared" si="41"/>
        <v>-0.31134886330174338</v>
      </c>
      <c r="AJ61" s="18">
        <f t="shared" si="41"/>
        <v>0.41029590358967449</v>
      </c>
      <c r="AK61" s="18">
        <f t="shared" si="41"/>
        <v>2.1300297261519852</v>
      </c>
      <c r="AL61" s="18">
        <f t="shared" si="41"/>
        <v>-0.33868014556750625</v>
      </c>
      <c r="AM61" s="18">
        <f t="shared" si="41"/>
        <v>0.47634753605747249</v>
      </c>
      <c r="AN61" s="18">
        <f t="shared" si="41"/>
        <v>0.20536917874155458</v>
      </c>
      <c r="AO61" s="18">
        <f t="shared" si="41"/>
        <v>3.7319590244661249E-2</v>
      </c>
    </row>
    <row r="62" spans="1:41">
      <c r="A62" s="171"/>
      <c r="B62" s="171" t="s">
        <v>64</v>
      </c>
      <c r="C62" s="5">
        <v>6226.6</v>
      </c>
      <c r="D62" s="5">
        <v>14039.2</v>
      </c>
      <c r="E62" s="5">
        <f>+E63+E64+E65+E66</f>
        <v>17283.699999999997</v>
      </c>
      <c r="F62" s="5">
        <f>+F63+F64+F65+F66</f>
        <v>17616.300000000017</v>
      </c>
      <c r="G62" s="5">
        <v>26132.900547000016</v>
      </c>
      <c r="H62" s="5">
        <f t="shared" ref="H62:V62" si="42">+H63+H64+H65+H66</f>
        <v>19020.614882729995</v>
      </c>
      <c r="I62" s="5">
        <f t="shared" si="42"/>
        <v>20067.523791080017</v>
      </c>
      <c r="J62" s="5">
        <f t="shared" si="42"/>
        <v>4418.4678595199957</v>
      </c>
      <c r="K62" s="5">
        <f t="shared" si="42"/>
        <v>29641.633008009969</v>
      </c>
      <c r="L62" s="5">
        <f t="shared" si="42"/>
        <v>35833.741038640044</v>
      </c>
      <c r="M62" s="5">
        <f t="shared" si="42"/>
        <v>37257.059951119991</v>
      </c>
      <c r="N62" s="5">
        <f t="shared" si="42"/>
        <v>57031.513594359996</v>
      </c>
      <c r="O62" s="5">
        <f t="shared" si="42"/>
        <v>36517.212894560013</v>
      </c>
      <c r="P62" s="5">
        <f t="shared" si="42"/>
        <v>18201.125276299987</v>
      </c>
      <c r="Q62" s="5">
        <f t="shared" si="42"/>
        <v>50317.84115681002</v>
      </c>
      <c r="R62" s="5">
        <f t="shared" si="42"/>
        <v>31324.418364960042</v>
      </c>
      <c r="S62" s="5">
        <f t="shared" si="42"/>
        <v>67291.957642489957</v>
      </c>
      <c r="T62" s="5">
        <f t="shared" si="42"/>
        <v>24837.03357727002</v>
      </c>
      <c r="U62" s="5">
        <f t="shared" si="42"/>
        <v>24894.806074030086</v>
      </c>
      <c r="V62" s="5">
        <f t="shared" si="42"/>
        <v>105448.30162615002</v>
      </c>
      <c r="W62" s="19">
        <f t="shared" si="41"/>
        <v>1.254713647897729</v>
      </c>
      <c r="X62" s="19">
        <f t="shared" si="41"/>
        <v>0.23110291184682863</v>
      </c>
      <c r="Y62" s="19">
        <f t="shared" si="41"/>
        <v>1.9243564745975661E-2</v>
      </c>
      <c r="Z62" s="19">
        <f t="shared" si="41"/>
        <v>0.48345001771086937</v>
      </c>
      <c r="AA62" s="19">
        <f t="shared" si="41"/>
        <v>-0.27215829530589519</v>
      </c>
      <c r="AB62" s="19">
        <f t="shared" si="41"/>
        <v>5.5040749986509541E-2</v>
      </c>
      <c r="AC62" s="19">
        <f t="shared" si="41"/>
        <v>-0.77981997651927548</v>
      </c>
      <c r="AD62" s="19">
        <f t="shared" si="41"/>
        <v>5.7085772603605891</v>
      </c>
      <c r="AE62" s="19">
        <f t="shared" si="41"/>
        <v>0.20889901811269307</v>
      </c>
      <c r="AF62" s="19">
        <f t="shared" si="41"/>
        <v>3.972007586216475E-2</v>
      </c>
      <c r="AG62" s="19">
        <f t="shared" si="41"/>
        <v>0.53075722209920539</v>
      </c>
      <c r="AH62" s="19">
        <f t="shared" si="41"/>
        <v>-0.35970114427804178</v>
      </c>
      <c r="AI62" s="19">
        <f t="shared" si="41"/>
        <v>-0.50157408428584049</v>
      </c>
      <c r="AJ62" s="19">
        <f t="shared" si="41"/>
        <v>1.7645456197331812</v>
      </c>
      <c r="AK62" s="19">
        <f t="shared" si="41"/>
        <v>-0.37746895246676149</v>
      </c>
      <c r="AL62" s="19">
        <f t="shared" si="41"/>
        <v>1.1482268835281468</v>
      </c>
      <c r="AM62" s="19">
        <f t="shared" si="41"/>
        <v>-0.63090636017420232</v>
      </c>
      <c r="AN62" s="19">
        <f t="shared" si="41"/>
        <v>2.3260626749297408E-3</v>
      </c>
      <c r="AO62" s="19">
        <f t="shared" si="41"/>
        <v>3.2357550933546824</v>
      </c>
    </row>
    <row r="63" spans="1:41">
      <c r="A63" s="171"/>
      <c r="B63" s="171" t="s">
        <v>58</v>
      </c>
      <c r="C63" s="174">
        <v>56.9</v>
      </c>
      <c r="D63" s="174">
        <v>22.6</v>
      </c>
      <c r="E63" s="174">
        <v>87</v>
      </c>
      <c r="F63" s="174">
        <v>482.00000000000102</v>
      </c>
      <c r="G63" s="174">
        <v>187.89999999999984</v>
      </c>
      <c r="H63" s="174">
        <v>278.93446383999958</v>
      </c>
      <c r="I63" s="174">
        <v>251.98394699999966</v>
      </c>
      <c r="J63" s="174">
        <v>301.75876499999913</v>
      </c>
      <c r="K63" s="174">
        <v>455.54999999999939</v>
      </c>
      <c r="L63" s="174">
        <v>201.82081000000017</v>
      </c>
      <c r="M63" s="174">
        <v>972.22416583999848</v>
      </c>
      <c r="N63" s="174">
        <v>2170.3467769000008</v>
      </c>
      <c r="O63" s="174">
        <v>2075.9162620600014</v>
      </c>
      <c r="P63" s="174">
        <v>1602.8107904500012</v>
      </c>
      <c r="Q63" s="174">
        <v>0</v>
      </c>
      <c r="R63" s="174">
        <v>588.60698066999794</v>
      </c>
      <c r="S63" s="174">
        <v>2819.3581927299992</v>
      </c>
      <c r="T63" s="174">
        <v>102.4708713800001</v>
      </c>
      <c r="U63" s="174">
        <v>126.24704425000004</v>
      </c>
      <c r="V63" s="174">
        <v>317.55966219000015</v>
      </c>
      <c r="W63" s="18">
        <f t="shared" si="41"/>
        <v>-0.60281195079086114</v>
      </c>
      <c r="X63" s="18">
        <f t="shared" si="41"/>
        <v>2.8495575221238933</v>
      </c>
      <c r="Y63" s="18">
        <f t="shared" si="41"/>
        <v>4.5402298850574834</v>
      </c>
      <c r="Z63" s="18">
        <f t="shared" si="41"/>
        <v>-0.6101659751037356</v>
      </c>
      <c r="AA63" s="18">
        <f t="shared" si="41"/>
        <v>0.4844835755188921</v>
      </c>
      <c r="AB63" s="18">
        <f t="shared" si="41"/>
        <v>-9.6619530154076205E-2</v>
      </c>
      <c r="AC63" s="18">
        <f t="shared" si="41"/>
        <v>0.19753170228736661</v>
      </c>
      <c r="AD63" s="18">
        <f t="shared" si="41"/>
        <v>0.50964960371573853</v>
      </c>
      <c r="AE63" s="18">
        <f t="shared" si="41"/>
        <v>-0.55697330699154768</v>
      </c>
      <c r="AF63" s="18">
        <f t="shared" si="41"/>
        <v>3.8172642149241085</v>
      </c>
      <c r="AG63" s="18">
        <f t="shared" si="41"/>
        <v>1.232352222005126</v>
      </c>
      <c r="AH63" s="18">
        <f t="shared" si="41"/>
        <v>-4.3509413262925012E-2</v>
      </c>
      <c r="AI63" s="18">
        <f t="shared" si="41"/>
        <v>-0.22790200176018749</v>
      </c>
      <c r="AJ63" s="18">
        <f t="shared" si="41"/>
        <v>-1</v>
      </c>
      <c r="AK63" s="25" t="e">
        <f t="shared" si="41"/>
        <v>#DIV/0!</v>
      </c>
      <c r="AL63" s="18">
        <f t="shared" si="41"/>
        <v>3.7898823583790797</v>
      </c>
      <c r="AM63" s="18">
        <f t="shared" si="41"/>
        <v>-0.9636545396593339</v>
      </c>
      <c r="AN63" s="18">
        <f t="shared" si="41"/>
        <v>0.23202860041883566</v>
      </c>
      <c r="AO63" s="18">
        <f t="shared" si="41"/>
        <v>1.5153829467971884</v>
      </c>
    </row>
    <row r="64" spans="1:41">
      <c r="A64" s="171"/>
      <c r="B64" s="171" t="s">
        <v>59</v>
      </c>
      <c r="C64" s="174">
        <v>4807.1000000000004</v>
      </c>
      <c r="D64" s="174">
        <v>13918.4</v>
      </c>
      <c r="E64" s="174">
        <v>16658.199999999997</v>
      </c>
      <c r="F64" s="174">
        <v>16863.700000000019</v>
      </c>
      <c r="G64" s="174">
        <v>23751.600547000016</v>
      </c>
      <c r="H64" s="174">
        <v>13590.642516509997</v>
      </c>
      <c r="I64" s="174">
        <v>19506.279967000017</v>
      </c>
      <c r="J64" s="174">
        <v>3153.5976676099908</v>
      </c>
      <c r="K64" s="174">
        <v>26786.361169029973</v>
      </c>
      <c r="L64" s="174">
        <v>20549.199631300045</v>
      </c>
      <c r="M64" s="174">
        <v>33329.057253549996</v>
      </c>
      <c r="N64" s="174">
        <v>47276.473680750001</v>
      </c>
      <c r="O64" s="174">
        <v>31860.295600870017</v>
      </c>
      <c r="P64" s="174">
        <v>15189.52767111998</v>
      </c>
      <c r="Q64" s="174">
        <v>48900.291878700024</v>
      </c>
      <c r="R64" s="174">
        <v>30557.597224040044</v>
      </c>
      <c r="S64" s="174">
        <v>31322.099449759975</v>
      </c>
      <c r="T64" s="174">
        <v>24165.062837190024</v>
      </c>
      <c r="U64" s="174">
        <v>24768.559029780088</v>
      </c>
      <c r="V64" s="174">
        <v>31661.175958890024</v>
      </c>
      <c r="W64" s="18">
        <f t="shared" si="41"/>
        <v>1.8953839112978716</v>
      </c>
      <c r="X64" s="18">
        <f t="shared" si="41"/>
        <v>0.19684733877457172</v>
      </c>
      <c r="Y64" s="18">
        <f t="shared" si="41"/>
        <v>1.2336266823547604E-2</v>
      </c>
      <c r="Z64" s="18">
        <f t="shared" si="41"/>
        <v>0.40844539140283498</v>
      </c>
      <c r="AA64" s="18">
        <f t="shared" si="41"/>
        <v>-0.42780098168051306</v>
      </c>
      <c r="AB64" s="18">
        <f t="shared" si="41"/>
        <v>0.43527283153122931</v>
      </c>
      <c r="AC64" s="18">
        <f t="shared" si="41"/>
        <v>-0.83832910873087396</v>
      </c>
      <c r="AD64" s="18">
        <f t="shared" si="41"/>
        <v>7.4939056887781401</v>
      </c>
      <c r="AE64" s="18">
        <f t="shared" si="41"/>
        <v>-0.23284840738059076</v>
      </c>
      <c r="AF64" s="18">
        <f t="shared" si="41"/>
        <v>0.62191510382642745</v>
      </c>
      <c r="AG64" s="18">
        <f t="shared" si="41"/>
        <v>0.41847617594147279</v>
      </c>
      <c r="AH64" s="18">
        <f t="shared" si="41"/>
        <v>-0.32608561679077031</v>
      </c>
      <c r="AI64" s="18">
        <f t="shared" si="41"/>
        <v>-0.52324586496601122</v>
      </c>
      <c r="AJ64" s="18">
        <f t="shared" si="41"/>
        <v>2.2193424928988872</v>
      </c>
      <c r="AK64" s="18">
        <f t="shared" si="41"/>
        <v>-0.37510399120234461</v>
      </c>
      <c r="AL64" s="18">
        <f t="shared" si="41"/>
        <v>2.5018401156177594E-2</v>
      </c>
      <c r="AM64" s="18">
        <f t="shared" si="41"/>
        <v>-0.22849798507439434</v>
      </c>
      <c r="AN64" s="18">
        <f t="shared" si="41"/>
        <v>2.4973913647817314E-2</v>
      </c>
      <c r="AO64" s="18">
        <f t="shared" si="41"/>
        <v>0.27828090123542126</v>
      </c>
    </row>
    <row r="65" spans="1:41">
      <c r="A65" s="171"/>
      <c r="B65" s="171" t="s">
        <v>60</v>
      </c>
      <c r="C65" s="174">
        <v>2.5</v>
      </c>
      <c r="D65" s="174">
        <v>7.1</v>
      </c>
      <c r="E65" s="174">
        <v>7.0999999999999979</v>
      </c>
      <c r="F65" s="174">
        <v>8.2999999999999972</v>
      </c>
      <c r="G65" s="174">
        <v>0</v>
      </c>
      <c r="H65" s="174">
        <v>0</v>
      </c>
      <c r="I65" s="174">
        <v>0</v>
      </c>
      <c r="J65" s="174">
        <v>0</v>
      </c>
      <c r="K65" s="174">
        <v>0</v>
      </c>
      <c r="L65" s="174">
        <v>0</v>
      </c>
      <c r="M65" s="174">
        <v>0</v>
      </c>
      <c r="N65" s="174">
        <v>0</v>
      </c>
      <c r="O65" s="174">
        <v>0</v>
      </c>
      <c r="P65" s="174">
        <v>0</v>
      </c>
      <c r="Q65" s="174">
        <v>0</v>
      </c>
      <c r="R65" s="174">
        <v>0</v>
      </c>
      <c r="S65" s="174">
        <v>0</v>
      </c>
      <c r="T65" s="174">
        <v>0</v>
      </c>
      <c r="U65" s="174">
        <v>0</v>
      </c>
      <c r="V65" s="174">
        <v>0</v>
      </c>
      <c r="W65" s="18">
        <f t="shared" si="41"/>
        <v>1.8399999999999999</v>
      </c>
      <c r="X65" s="18">
        <f t="shared" si="41"/>
        <v>0</v>
      </c>
      <c r="Y65" s="18">
        <f t="shared" si="41"/>
        <v>0.16901408450704225</v>
      </c>
      <c r="Z65" s="18">
        <f t="shared" si="41"/>
        <v>-1</v>
      </c>
      <c r="AA65" s="25" t="e">
        <f t="shared" si="41"/>
        <v>#DIV/0!</v>
      </c>
      <c r="AB65" s="25" t="e">
        <f t="shared" si="41"/>
        <v>#DIV/0!</v>
      </c>
      <c r="AC65" s="25" t="e">
        <f t="shared" si="41"/>
        <v>#DIV/0!</v>
      </c>
      <c r="AD65" s="25" t="e">
        <f t="shared" si="41"/>
        <v>#DIV/0!</v>
      </c>
      <c r="AE65" s="25" t="e">
        <f t="shared" si="41"/>
        <v>#DIV/0!</v>
      </c>
      <c r="AF65" s="25" t="e">
        <f t="shared" si="41"/>
        <v>#DIV/0!</v>
      </c>
      <c r="AG65" s="25" t="e">
        <f t="shared" si="41"/>
        <v>#DIV/0!</v>
      </c>
      <c r="AH65" s="25" t="e">
        <f t="shared" si="41"/>
        <v>#DIV/0!</v>
      </c>
      <c r="AI65" s="25" t="e">
        <f t="shared" si="41"/>
        <v>#DIV/0!</v>
      </c>
      <c r="AJ65" s="25" t="e">
        <f t="shared" si="41"/>
        <v>#DIV/0!</v>
      </c>
      <c r="AK65" s="25" t="e">
        <f t="shared" si="41"/>
        <v>#DIV/0!</v>
      </c>
      <c r="AL65" s="25" t="e">
        <f t="shared" si="41"/>
        <v>#DIV/0!</v>
      </c>
      <c r="AM65" s="25" t="e">
        <f t="shared" si="41"/>
        <v>#DIV/0!</v>
      </c>
      <c r="AN65" s="25" t="e">
        <f t="shared" si="41"/>
        <v>#DIV/0!</v>
      </c>
      <c r="AO65" s="25" t="e">
        <f t="shared" si="41"/>
        <v>#DIV/0!</v>
      </c>
    </row>
    <row r="66" spans="1:41">
      <c r="A66" s="171"/>
      <c r="B66" s="180" t="s">
        <v>65</v>
      </c>
      <c r="C66" s="174">
        <v>1360.1</v>
      </c>
      <c r="D66" s="174">
        <v>91.099999999999909</v>
      </c>
      <c r="E66" s="174">
        <v>531.40000000000009</v>
      </c>
      <c r="F66" s="174">
        <v>262.29999999999927</v>
      </c>
      <c r="G66" s="174">
        <v>2193.3999999999978</v>
      </c>
      <c r="H66" s="174">
        <v>5151.0379023799978</v>
      </c>
      <c r="I66" s="174">
        <v>309.25987707999968</v>
      </c>
      <c r="J66" s="174">
        <v>963.11142691000543</v>
      </c>
      <c r="K66" s="174">
        <v>2399.7218389799964</v>
      </c>
      <c r="L66" s="174">
        <v>15082.720597339998</v>
      </c>
      <c r="M66" s="174">
        <v>2955.7785317299922</v>
      </c>
      <c r="N66" s="174">
        <v>7584.6931367099996</v>
      </c>
      <c r="O66" s="174">
        <v>2581.001031629999</v>
      </c>
      <c r="P66" s="174">
        <v>1408.7868147300032</v>
      </c>
      <c r="Q66" s="174">
        <v>1417.5492781099992</v>
      </c>
      <c r="R66" s="174">
        <v>178.21416025000261</v>
      </c>
      <c r="S66" s="174">
        <v>33150.499999999985</v>
      </c>
      <c r="T66" s="174">
        <v>569.49986869999816</v>
      </c>
      <c r="U66" s="174">
        <v>-2.1742607714259066E-12</v>
      </c>
      <c r="V66" s="174">
        <v>73469.566005069995</v>
      </c>
      <c r="W66" s="18">
        <f t="shared" si="41"/>
        <v>-0.93301963090949203</v>
      </c>
      <c r="X66" s="18">
        <f t="shared" si="41"/>
        <v>4.8331503841932015</v>
      </c>
      <c r="Y66" s="18">
        <f t="shared" si="41"/>
        <v>-0.50639819345126225</v>
      </c>
      <c r="Z66" s="18">
        <f t="shared" si="41"/>
        <v>7.3621807091117191</v>
      </c>
      <c r="AA66" s="18">
        <f t="shared" si="41"/>
        <v>1.3484261431476261</v>
      </c>
      <c r="AB66" s="18">
        <f t="shared" si="41"/>
        <v>-0.93996163822884926</v>
      </c>
      <c r="AC66" s="18">
        <f t="shared" si="41"/>
        <v>2.1142462966861579</v>
      </c>
      <c r="AD66" s="18">
        <f t="shared" si="41"/>
        <v>1.491634687254344</v>
      </c>
      <c r="AE66" s="18">
        <f t="shared" si="41"/>
        <v>5.2851953723732077</v>
      </c>
      <c r="AF66" s="18">
        <f t="shared" si="41"/>
        <v>-0.80402882141493248</v>
      </c>
      <c r="AG66" s="18">
        <f t="shared" si="41"/>
        <v>1.5660559664024429</v>
      </c>
      <c r="AH66" s="18">
        <f t="shared" si="41"/>
        <v>-0.65970923475625853</v>
      </c>
      <c r="AI66" s="18">
        <f t="shared" si="41"/>
        <v>-0.45417037906400937</v>
      </c>
      <c r="AJ66" s="18">
        <f t="shared" si="41"/>
        <v>6.2198647008739893E-3</v>
      </c>
      <c r="AK66" s="18">
        <f t="shared" si="41"/>
        <v>-0.87428009523054229</v>
      </c>
      <c r="AL66" s="18">
        <f t="shared" si="41"/>
        <v>185.01496061533922</v>
      </c>
      <c r="AM66" s="18">
        <f t="shared" si="41"/>
        <v>-0.98282077589478289</v>
      </c>
      <c r="AN66" s="18">
        <f t="shared" si="41"/>
        <v>-1.0000000000000038</v>
      </c>
      <c r="AO66" s="25">
        <f t="shared" si="41"/>
        <v>-3.3790595392514836E+16</v>
      </c>
    </row>
    <row r="67" spans="1:41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</row>
    <row r="68" spans="1:41">
      <c r="A68" s="171"/>
      <c r="B68" s="30" t="s">
        <v>66</v>
      </c>
      <c r="C68" s="5">
        <f>C69-C70</f>
        <v>0</v>
      </c>
      <c r="D68" s="5">
        <f>D69-D70</f>
        <v>0</v>
      </c>
      <c r="E68" s="5">
        <f>E69-E70</f>
        <v>0</v>
      </c>
      <c r="F68" s="5">
        <f>F69-F70</f>
        <v>0</v>
      </c>
      <c r="G68" s="5">
        <v>0</v>
      </c>
      <c r="H68" s="5">
        <f t="shared" ref="H68:V68" si="43">H69-H70</f>
        <v>0</v>
      </c>
      <c r="I68" s="5">
        <f t="shared" si="43"/>
        <v>0</v>
      </c>
      <c r="J68" s="5">
        <f t="shared" si="43"/>
        <v>0</v>
      </c>
      <c r="K68" s="5">
        <f t="shared" si="43"/>
        <v>1132.9947059799999</v>
      </c>
      <c r="L68" s="5">
        <f t="shared" si="43"/>
        <v>0</v>
      </c>
      <c r="M68" s="5">
        <f t="shared" si="43"/>
        <v>1396.5499999999995</v>
      </c>
      <c r="N68" s="5">
        <f t="shared" si="43"/>
        <v>0</v>
      </c>
      <c r="O68" s="5">
        <f t="shared" si="43"/>
        <v>0</v>
      </c>
      <c r="P68" s="5">
        <f t="shared" si="43"/>
        <v>0</v>
      </c>
      <c r="Q68" s="5">
        <f t="shared" si="43"/>
        <v>0</v>
      </c>
      <c r="R68" s="5">
        <f t="shared" si="43"/>
        <v>0</v>
      </c>
      <c r="S68" s="5">
        <f t="shared" si="43"/>
        <v>0</v>
      </c>
      <c r="T68" s="5">
        <f t="shared" si="43"/>
        <v>0</v>
      </c>
      <c r="U68" s="5">
        <f t="shared" si="43"/>
        <v>0</v>
      </c>
      <c r="V68" s="5">
        <f t="shared" si="43"/>
        <v>0</v>
      </c>
      <c r="W68" s="25" t="e">
        <f t="shared" ref="W68:AO70" si="44">+D68/C68-1</f>
        <v>#DIV/0!</v>
      </c>
      <c r="X68" s="25" t="e">
        <f t="shared" si="44"/>
        <v>#DIV/0!</v>
      </c>
      <c r="Y68" s="25" t="e">
        <f t="shared" si="44"/>
        <v>#DIV/0!</v>
      </c>
      <c r="Z68" s="25" t="e">
        <f t="shared" si="44"/>
        <v>#DIV/0!</v>
      </c>
      <c r="AA68" s="25" t="e">
        <f t="shared" si="44"/>
        <v>#DIV/0!</v>
      </c>
      <c r="AB68" s="25" t="e">
        <f t="shared" si="44"/>
        <v>#DIV/0!</v>
      </c>
      <c r="AC68" s="25" t="e">
        <f t="shared" si="44"/>
        <v>#DIV/0!</v>
      </c>
      <c r="AD68" s="25" t="e">
        <f t="shared" si="44"/>
        <v>#DIV/0!</v>
      </c>
      <c r="AE68" s="18">
        <f t="shared" si="44"/>
        <v>-1</v>
      </c>
      <c r="AF68" s="25" t="e">
        <f t="shared" si="44"/>
        <v>#DIV/0!</v>
      </c>
      <c r="AG68" s="18">
        <f t="shared" si="44"/>
        <v>-1</v>
      </c>
      <c r="AH68" s="25" t="e">
        <f t="shared" si="44"/>
        <v>#DIV/0!</v>
      </c>
      <c r="AI68" s="25" t="e">
        <f t="shared" si="44"/>
        <v>#DIV/0!</v>
      </c>
      <c r="AJ68" s="25" t="e">
        <f t="shared" si="44"/>
        <v>#DIV/0!</v>
      </c>
      <c r="AK68" s="25" t="e">
        <f t="shared" si="44"/>
        <v>#DIV/0!</v>
      </c>
      <c r="AL68" s="25" t="e">
        <f t="shared" si="44"/>
        <v>#DIV/0!</v>
      </c>
      <c r="AM68" s="25" t="e">
        <f t="shared" si="44"/>
        <v>#DIV/0!</v>
      </c>
      <c r="AN68" s="25" t="e">
        <f t="shared" si="44"/>
        <v>#DIV/0!</v>
      </c>
      <c r="AO68" s="25" t="e">
        <f t="shared" si="44"/>
        <v>#DIV/0!</v>
      </c>
    </row>
    <row r="69" spans="1:41">
      <c r="A69" s="171"/>
      <c r="B69" s="181" t="s">
        <v>67</v>
      </c>
      <c r="C69" s="174">
        <v>0</v>
      </c>
      <c r="D69" s="174">
        <v>0</v>
      </c>
      <c r="E69" s="174">
        <v>0</v>
      </c>
      <c r="F69" s="174">
        <v>0</v>
      </c>
      <c r="G69" s="174">
        <v>0</v>
      </c>
      <c r="H69" s="174">
        <v>0</v>
      </c>
      <c r="I69" s="174">
        <v>0</v>
      </c>
      <c r="J69" s="174">
        <v>0</v>
      </c>
      <c r="K69" s="174">
        <v>1132.9947059799999</v>
      </c>
      <c r="L69" s="174">
        <v>0</v>
      </c>
      <c r="M69" s="174">
        <v>1396.5499999999995</v>
      </c>
      <c r="N69" s="174">
        <v>0</v>
      </c>
      <c r="O69" s="174">
        <v>0</v>
      </c>
      <c r="P69" s="174">
        <v>0</v>
      </c>
      <c r="Q69" s="174">
        <v>0</v>
      </c>
      <c r="R69" s="174">
        <v>0</v>
      </c>
      <c r="S69" s="174">
        <v>0</v>
      </c>
      <c r="T69" s="174">
        <v>0</v>
      </c>
      <c r="U69" s="174">
        <v>0</v>
      </c>
      <c r="V69" s="174">
        <v>0</v>
      </c>
      <c r="W69" s="25" t="e">
        <f t="shared" si="44"/>
        <v>#DIV/0!</v>
      </c>
      <c r="X69" s="25" t="e">
        <f t="shared" si="44"/>
        <v>#DIV/0!</v>
      </c>
      <c r="Y69" s="25" t="e">
        <f t="shared" si="44"/>
        <v>#DIV/0!</v>
      </c>
      <c r="Z69" s="25" t="e">
        <f t="shared" si="44"/>
        <v>#DIV/0!</v>
      </c>
      <c r="AA69" s="25" t="e">
        <f t="shared" si="44"/>
        <v>#DIV/0!</v>
      </c>
      <c r="AB69" s="25" t="e">
        <f t="shared" si="44"/>
        <v>#DIV/0!</v>
      </c>
      <c r="AC69" s="25" t="e">
        <f t="shared" si="44"/>
        <v>#DIV/0!</v>
      </c>
      <c r="AD69" s="25" t="e">
        <f t="shared" si="44"/>
        <v>#DIV/0!</v>
      </c>
      <c r="AE69" s="18">
        <f t="shared" si="44"/>
        <v>-1</v>
      </c>
      <c r="AF69" s="25" t="e">
        <f t="shared" si="44"/>
        <v>#DIV/0!</v>
      </c>
      <c r="AG69" s="18">
        <f t="shared" si="44"/>
        <v>-1</v>
      </c>
      <c r="AH69" s="25" t="e">
        <f t="shared" si="44"/>
        <v>#DIV/0!</v>
      </c>
      <c r="AI69" s="25" t="e">
        <f t="shared" si="44"/>
        <v>#DIV/0!</v>
      </c>
      <c r="AJ69" s="25" t="e">
        <f t="shared" si="44"/>
        <v>#DIV/0!</v>
      </c>
      <c r="AK69" s="25" t="e">
        <f t="shared" si="44"/>
        <v>#DIV/0!</v>
      </c>
      <c r="AL69" s="25" t="e">
        <f t="shared" si="44"/>
        <v>#DIV/0!</v>
      </c>
      <c r="AM69" s="25" t="e">
        <f t="shared" si="44"/>
        <v>#DIV/0!</v>
      </c>
      <c r="AN69" s="25" t="e">
        <f t="shared" si="44"/>
        <v>#DIV/0!</v>
      </c>
      <c r="AO69" s="25" t="e">
        <f t="shared" si="44"/>
        <v>#DIV/0!</v>
      </c>
    </row>
    <row r="70" spans="1:41">
      <c r="A70" s="171"/>
      <c r="B70" s="171" t="s">
        <v>68</v>
      </c>
      <c r="C70" s="174">
        <v>0</v>
      </c>
      <c r="D70" s="174">
        <v>0</v>
      </c>
      <c r="E70" s="174">
        <v>0</v>
      </c>
      <c r="F70" s="174">
        <v>0</v>
      </c>
      <c r="G70" s="174">
        <v>0</v>
      </c>
      <c r="H70" s="174">
        <v>0</v>
      </c>
      <c r="I70" s="174">
        <v>0</v>
      </c>
      <c r="J70" s="174">
        <v>0</v>
      </c>
      <c r="K70" s="174">
        <v>0</v>
      </c>
      <c r="L70" s="174">
        <v>0</v>
      </c>
      <c r="M70" s="174">
        <v>0</v>
      </c>
      <c r="N70" s="174">
        <v>0</v>
      </c>
      <c r="O70" s="174">
        <v>0</v>
      </c>
      <c r="P70" s="174">
        <v>0</v>
      </c>
      <c r="Q70" s="174">
        <v>0</v>
      </c>
      <c r="R70" s="174">
        <v>0</v>
      </c>
      <c r="S70" s="174">
        <v>0</v>
      </c>
      <c r="T70" s="174">
        <v>0</v>
      </c>
      <c r="U70" s="174">
        <v>0</v>
      </c>
      <c r="V70" s="174">
        <v>0</v>
      </c>
      <c r="W70" s="25" t="e">
        <f t="shared" si="44"/>
        <v>#DIV/0!</v>
      </c>
      <c r="X70" s="25" t="e">
        <f t="shared" si="44"/>
        <v>#DIV/0!</v>
      </c>
      <c r="Y70" s="25" t="e">
        <f t="shared" si="44"/>
        <v>#DIV/0!</v>
      </c>
      <c r="Z70" s="25" t="e">
        <f t="shared" si="44"/>
        <v>#DIV/0!</v>
      </c>
      <c r="AA70" s="25" t="e">
        <f t="shared" si="44"/>
        <v>#DIV/0!</v>
      </c>
      <c r="AB70" s="25" t="e">
        <f t="shared" si="44"/>
        <v>#DIV/0!</v>
      </c>
      <c r="AC70" s="25" t="e">
        <f t="shared" si="44"/>
        <v>#DIV/0!</v>
      </c>
      <c r="AD70" s="25" t="e">
        <f t="shared" si="44"/>
        <v>#DIV/0!</v>
      </c>
      <c r="AE70" s="25" t="e">
        <f t="shared" si="44"/>
        <v>#DIV/0!</v>
      </c>
      <c r="AF70" s="25" t="e">
        <f t="shared" si="44"/>
        <v>#DIV/0!</v>
      </c>
      <c r="AG70" s="25" t="e">
        <f t="shared" si="44"/>
        <v>#DIV/0!</v>
      </c>
      <c r="AH70" s="25" t="e">
        <f t="shared" si="44"/>
        <v>#DIV/0!</v>
      </c>
      <c r="AI70" s="25" t="e">
        <f t="shared" si="44"/>
        <v>#DIV/0!</v>
      </c>
      <c r="AJ70" s="25" t="e">
        <f t="shared" si="44"/>
        <v>#DIV/0!</v>
      </c>
      <c r="AK70" s="25" t="e">
        <f t="shared" si="44"/>
        <v>#DIV/0!</v>
      </c>
      <c r="AL70" s="25" t="e">
        <f t="shared" si="44"/>
        <v>#DIV/0!</v>
      </c>
      <c r="AM70" s="25" t="e">
        <f t="shared" si="44"/>
        <v>#DIV/0!</v>
      </c>
      <c r="AN70" s="25" t="e">
        <f t="shared" si="44"/>
        <v>#DIV/0!</v>
      </c>
      <c r="AO70" s="25" t="e">
        <f t="shared" si="44"/>
        <v>#DIV/0!</v>
      </c>
    </row>
    <row r="71" spans="1:41">
      <c r="A71" s="1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>
      <c r="A72" s="4" t="s">
        <v>69</v>
      </c>
      <c r="B72" s="3" t="s">
        <v>70</v>
      </c>
      <c r="C72" s="16">
        <f>+C12-C41</f>
        <v>6212.086259609976</v>
      </c>
      <c r="D72" s="16">
        <f>+D12-D41</f>
        <v>1714.7083094999834</v>
      </c>
      <c r="E72" s="16">
        <f>+E12-E41</f>
        <v>35235.020541899838</v>
      </c>
      <c r="F72" s="16">
        <f>+F12-F41</f>
        <v>-708.84945363979205</v>
      </c>
      <c r="G72" s="16">
        <v>-12332.550815160183</v>
      </c>
      <c r="H72" s="16">
        <f t="shared" ref="H72:S72" si="45">+H12-H41</f>
        <v>8173.3786479294649</v>
      </c>
      <c r="I72" s="16">
        <f t="shared" si="45"/>
        <v>13284.695381569967</v>
      </c>
      <c r="J72" s="16">
        <f t="shared" si="45"/>
        <v>2664.7854031400057</v>
      </c>
      <c r="K72" s="16">
        <f t="shared" si="45"/>
        <v>-17889.605596319714</v>
      </c>
      <c r="L72" s="16">
        <f t="shared" si="45"/>
        <v>-21692.795690400118</v>
      </c>
      <c r="M72" s="16">
        <f t="shared" si="45"/>
        <v>7859.9766194798285</v>
      </c>
      <c r="N72" s="16">
        <f t="shared" si="45"/>
        <v>-35829.264558569936</v>
      </c>
      <c r="O72" s="16">
        <f t="shared" si="45"/>
        <v>-38444.531611730577</v>
      </c>
      <c r="P72" s="16">
        <f t="shared" si="45"/>
        <v>43886.305246260657</v>
      </c>
      <c r="Q72" s="16">
        <f t="shared" si="45"/>
        <v>-58068.731000600208</v>
      </c>
      <c r="R72" s="16">
        <f t="shared" si="45"/>
        <v>73031.998080719146</v>
      </c>
      <c r="S72" s="16">
        <f t="shared" si="45"/>
        <v>151556.71906447026</v>
      </c>
      <c r="T72" s="16">
        <f>+T12-T41</f>
        <v>160588.94951057929</v>
      </c>
      <c r="U72" s="16">
        <f>+U12-U41</f>
        <v>158400.72309288941</v>
      </c>
      <c r="V72" s="16">
        <f>+V12-V41</f>
        <v>116172.520647389</v>
      </c>
      <c r="W72" s="18">
        <f t="shared" ref="W72:AO72" si="46">+D72/C72-1</f>
        <v>-0.72397223125365273</v>
      </c>
      <c r="X72" s="18">
        <f t="shared" si="46"/>
        <v>19.548696443988497</v>
      </c>
      <c r="Y72" s="18">
        <f t="shared" si="46"/>
        <v>-1.0201177533810959</v>
      </c>
      <c r="Z72" s="18">
        <f t="shared" si="46"/>
        <v>16.397983100410308</v>
      </c>
      <c r="AA72" s="18">
        <f t="shared" si="46"/>
        <v>-1.6627484265365506</v>
      </c>
      <c r="AB72" s="18">
        <f t="shared" si="46"/>
        <v>0.62536154922118237</v>
      </c>
      <c r="AC72" s="18">
        <f t="shared" si="46"/>
        <v>-0.79940937096405706</v>
      </c>
      <c r="AD72" s="18">
        <f t="shared" si="46"/>
        <v>-7.7133381829695535</v>
      </c>
      <c r="AE72" s="18">
        <f t="shared" si="46"/>
        <v>0.21259217111319684</v>
      </c>
      <c r="AF72" s="18">
        <f t="shared" si="46"/>
        <v>-1.362331196571319</v>
      </c>
      <c r="AG72" s="18">
        <f t="shared" si="46"/>
        <v>-5.5584441650592478</v>
      </c>
      <c r="AH72" s="18">
        <f t="shared" si="46"/>
        <v>7.2992484924871315E-2</v>
      </c>
      <c r="AI72" s="18">
        <f t="shared" si="46"/>
        <v>-2.1415487042341708</v>
      </c>
      <c r="AJ72" s="18">
        <f t="shared" si="46"/>
        <v>-2.3231629018382214</v>
      </c>
      <c r="AK72" s="18">
        <f t="shared" si="46"/>
        <v>-2.2576820058279603</v>
      </c>
      <c r="AL72" s="18">
        <f t="shared" si="46"/>
        <v>1.075209812785912</v>
      </c>
      <c r="AM72" s="18">
        <f t="shared" si="46"/>
        <v>5.959637092874015E-2</v>
      </c>
      <c r="AN72" s="18">
        <f t="shared" si="46"/>
        <v>-1.3626257749109416E-2</v>
      </c>
      <c r="AO72" s="18">
        <f t="shared" si="46"/>
        <v>-0.26659097017339328</v>
      </c>
    </row>
    <row r="73" spans="1:41" ht="18">
      <c r="A73" s="5"/>
      <c r="B73" s="27" t="s">
        <v>71</v>
      </c>
      <c r="C73" s="28">
        <f>C72/C80</f>
        <v>5.3491045279127549E-4</v>
      </c>
      <c r="D73" s="28">
        <f>D72/D80</f>
        <v>1.2345754039859574E-4</v>
      </c>
      <c r="E73" s="28">
        <f>E72/E80</f>
        <v>2.1737969979001718E-3</v>
      </c>
      <c r="F73" s="28">
        <f>F72/F80</f>
        <v>-4.0215789956179253E-5</v>
      </c>
      <c r="G73" s="28">
        <v>-6.2931013167788529E-4</v>
      </c>
      <c r="H73" s="28">
        <f t="shared" ref="H73:R73" si="47">H72/H80</f>
        <v>3.7798549492386936E-4</v>
      </c>
      <c r="I73" s="28">
        <f t="shared" si="47"/>
        <v>5.5928804243753386E-4</v>
      </c>
      <c r="J73" s="28">
        <f t="shared" si="47"/>
        <v>1.046534247498523E-4</v>
      </c>
      <c r="K73" s="28">
        <f t="shared" si="47"/>
        <v>-6.3888419334516534E-4</v>
      </c>
      <c r="L73" s="28">
        <f t="shared" si="47"/>
        <v>-7.1353413461299744E-4</v>
      </c>
      <c r="M73" s="28">
        <f t="shared" si="47"/>
        <v>2.4519297338610239E-4</v>
      </c>
      <c r="N73" s="28">
        <f t="shared" si="47"/>
        <v>-1.0432574046938356E-3</v>
      </c>
      <c r="O73" s="28">
        <f t="shared" si="47"/>
        <v>-1.067467218943753E-3</v>
      </c>
      <c r="P73" s="28">
        <f t="shared" si="47"/>
        <v>1.1600267359445869E-3</v>
      </c>
      <c r="Q73" s="28">
        <f t="shared" si="47"/>
        <v>-1.5911313720556115E-3</v>
      </c>
      <c r="R73" s="28">
        <f t="shared" si="47"/>
        <v>1.8110118674897408E-3</v>
      </c>
      <c r="S73" s="28">
        <f>S72/S80</f>
        <v>3.382205212430055E-3</v>
      </c>
      <c r="T73" s="28">
        <f>T72/T80</f>
        <v>3.4124826416371836E-3</v>
      </c>
      <c r="U73" s="28">
        <f>U72/U80</f>
        <v>3.2250373338184564E-3</v>
      </c>
      <c r="V73" s="28">
        <f>V72/V80</f>
        <v>2.2477394064235995E-3</v>
      </c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</row>
    <row r="74" spans="1:41">
      <c r="A74" s="4" t="s">
        <v>72</v>
      </c>
      <c r="B74" s="3" t="s">
        <v>73</v>
      </c>
      <c r="C74" s="16">
        <f>+C12-C39</f>
        <v>-76441.01374039003</v>
      </c>
      <c r="D74" s="16">
        <f>+D12-D39</f>
        <v>-61854.291690500017</v>
      </c>
      <c r="E74" s="16">
        <f>+E12-E39</f>
        <v>-39539.379458100157</v>
      </c>
      <c r="F74" s="16">
        <f>+F12-F39</f>
        <v>-79090.449453639827</v>
      </c>
      <c r="G74" s="16">
        <v>-108604.85081516014</v>
      </c>
      <c r="H74" s="16">
        <f t="shared" ref="H74:S74" si="48">+H12-H39</f>
        <v>-85564.515513210499</v>
      </c>
      <c r="I74" s="16">
        <f t="shared" si="48"/>
        <v>-72672.774291230016</v>
      </c>
      <c r="J74" s="16">
        <f t="shared" si="48"/>
        <v>-93680.97347770998</v>
      </c>
      <c r="K74" s="16">
        <f t="shared" si="48"/>
        <v>-127835.09256142972</v>
      </c>
      <c r="L74" s="16">
        <f t="shared" si="48"/>
        <v>-176531.08944542002</v>
      </c>
      <c r="M74" s="16">
        <f t="shared" si="48"/>
        <v>-164870.90877781028</v>
      </c>
      <c r="N74" s="16">
        <f t="shared" si="48"/>
        <v>-252180.78954730998</v>
      </c>
      <c r="O74" s="16">
        <f t="shared" si="48"/>
        <v>-251165.27188423066</v>
      </c>
      <c r="P74" s="16">
        <f t="shared" si="48"/>
        <v>-216984.61938035925</v>
      </c>
      <c r="Q74" s="16">
        <f t="shared" si="48"/>
        <v>-320064.70470305003</v>
      </c>
      <c r="R74" s="16">
        <f t="shared" si="48"/>
        <v>-164368.92375090101</v>
      </c>
      <c r="S74" s="16">
        <f t="shared" si="48"/>
        <v>-93742.890648639877</v>
      </c>
      <c r="T74" s="16">
        <f>+T12-T39</f>
        <v>-82106.467459970736</v>
      </c>
      <c r="U74" s="16">
        <f>+U12-U39</f>
        <v>-85030.264827500563</v>
      </c>
      <c r="V74" s="16">
        <f>+V12-V39</f>
        <v>-88308.82468255132</v>
      </c>
      <c r="W74" s="18">
        <f t="shared" ref="W74:AO74" si="49">+D74/C74-1</f>
        <v>-0.19082324181923638</v>
      </c>
      <c r="X74" s="18">
        <f t="shared" si="49"/>
        <v>-0.36076578718348062</v>
      </c>
      <c r="Y74" s="18">
        <f t="shared" si="49"/>
        <v>1.0002956682072339</v>
      </c>
      <c r="Z74" s="18">
        <f t="shared" si="49"/>
        <v>0.37317276062289495</v>
      </c>
      <c r="AA74" s="18">
        <f t="shared" si="49"/>
        <v>-0.21214830764017256</v>
      </c>
      <c r="AB74" s="18">
        <f t="shared" si="49"/>
        <v>-0.15066691074748262</v>
      </c>
      <c r="AC74" s="18">
        <f t="shared" si="49"/>
        <v>0.28907936144409985</v>
      </c>
      <c r="AD74" s="18">
        <f t="shared" si="49"/>
        <v>0.36457903687183824</v>
      </c>
      <c r="AE74" s="18">
        <f t="shared" si="49"/>
        <v>0.38092824050320906</v>
      </c>
      <c r="AF74" s="18">
        <f t="shared" si="49"/>
        <v>-6.6051711934938417E-2</v>
      </c>
      <c r="AG74" s="18">
        <f t="shared" si="49"/>
        <v>0.52956510894935138</v>
      </c>
      <c r="AH74" s="18">
        <f t="shared" si="49"/>
        <v>-4.0269429915826827E-3</v>
      </c>
      <c r="AI74" s="18">
        <f t="shared" si="49"/>
        <v>-0.13608829058034055</v>
      </c>
      <c r="AJ74" s="18">
        <f t="shared" si="49"/>
        <v>0.47505710596933337</v>
      </c>
      <c r="AK74" s="18">
        <f t="shared" si="49"/>
        <v>-0.48645095402381411</v>
      </c>
      <c r="AL74" s="18">
        <f t="shared" si="49"/>
        <v>-0.4296799631619781</v>
      </c>
      <c r="AM74" s="18">
        <f t="shared" si="49"/>
        <v>-0.12413126060176571</v>
      </c>
      <c r="AN74" s="18">
        <f t="shared" si="49"/>
        <v>3.5609830236031703E-2</v>
      </c>
      <c r="AO74" s="18">
        <f t="shared" si="49"/>
        <v>3.855756372983099E-2</v>
      </c>
    </row>
    <row r="75" spans="1:41" ht="18">
      <c r="A75" s="171"/>
      <c r="B75" s="27" t="s">
        <v>71</v>
      </c>
      <c r="C75" s="28">
        <f>C74/C80</f>
        <v>-6.5821844003601067E-3</v>
      </c>
      <c r="D75" s="28">
        <f>D74/D80</f>
        <v>-4.4534564117399257E-3</v>
      </c>
      <c r="E75" s="28">
        <f>E74/E80</f>
        <v>-2.4393510502610728E-3</v>
      </c>
      <c r="F75" s="28">
        <f>F74/F80</f>
        <v>-4.4871091970731542E-3</v>
      </c>
      <c r="G75" s="28">
        <v>-5.5419299698590213E-3</v>
      </c>
      <c r="H75" s="28">
        <f t="shared" ref="H75:R75" si="50">H74/H80</f>
        <v>-3.9570105751034913E-3</v>
      </c>
      <c r="I75" s="28">
        <f t="shared" si="50"/>
        <v>-3.0595367454367178E-3</v>
      </c>
      <c r="J75" s="28">
        <f t="shared" si="50"/>
        <v>-3.679108530386728E-3</v>
      </c>
      <c r="K75" s="28">
        <f t="shared" si="50"/>
        <v>-4.5653225585428926E-3</v>
      </c>
      <c r="L75" s="28">
        <f t="shared" si="50"/>
        <v>-5.8065802092751887E-3</v>
      </c>
      <c r="M75" s="28">
        <f t="shared" si="50"/>
        <v>-5.1431690328330119E-3</v>
      </c>
      <c r="N75" s="28">
        <f t="shared" si="50"/>
        <v>-7.3428656506944979E-3</v>
      </c>
      <c r="O75" s="28">
        <f t="shared" si="50"/>
        <v>-6.9739617842476901E-3</v>
      </c>
      <c r="P75" s="28">
        <f t="shared" si="50"/>
        <v>-5.735455704406184E-3</v>
      </c>
      <c r="Q75" s="28">
        <f t="shared" si="50"/>
        <v>-8.7700382626834782E-3</v>
      </c>
      <c r="R75" s="28">
        <f t="shared" si="50"/>
        <v>-4.0759404012251123E-3</v>
      </c>
      <c r="S75" s="28">
        <f>S74/S80</f>
        <v>-2.0920068429643042E-3</v>
      </c>
      <c r="T75" s="28">
        <f>T74/T80</f>
        <v>-1.7447457986817468E-3</v>
      </c>
      <c r="U75" s="28">
        <f>U74/U80</f>
        <v>-1.7312154466135113E-3</v>
      </c>
      <c r="V75" s="28">
        <f>V74/V80</f>
        <v>-1.708624587533944E-3</v>
      </c>
      <c r="W75" s="28"/>
      <c r="X75" s="28"/>
      <c r="Y75" s="28"/>
      <c r="Z75" s="28"/>
      <c r="AA75" s="28"/>
      <c r="AB75" s="28"/>
      <c r="AC75" s="182"/>
      <c r="AD75" s="182"/>
      <c r="AE75" s="182"/>
      <c r="AF75" s="182"/>
      <c r="AG75" s="171"/>
      <c r="AH75" s="171"/>
      <c r="AI75" s="171"/>
      <c r="AJ75" s="171"/>
      <c r="AK75" s="171"/>
      <c r="AL75" s="171"/>
      <c r="AM75" s="171"/>
      <c r="AN75" s="171"/>
      <c r="AO75" s="171"/>
    </row>
    <row r="76" spans="1:41">
      <c r="A76" s="17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171"/>
      <c r="AC76" s="20"/>
      <c r="AD76" s="20"/>
      <c r="AE76" s="183"/>
      <c r="AF76" s="183"/>
      <c r="AG76" s="171"/>
      <c r="AH76" s="171"/>
      <c r="AI76" s="171"/>
      <c r="AJ76" s="171"/>
      <c r="AK76" s="171"/>
      <c r="AL76" s="171"/>
      <c r="AM76" s="171"/>
      <c r="AN76" s="171"/>
      <c r="AO76" s="171"/>
    </row>
    <row r="77" spans="1:41">
      <c r="A77" s="171"/>
      <c r="B77" s="21" t="s">
        <v>74</v>
      </c>
      <c r="C77" s="21"/>
      <c r="D77" s="21"/>
      <c r="E77" s="24"/>
      <c r="F77" s="24">
        <f t="shared" ref="F77:U77" si="51">F78+F79</f>
        <v>79090.41151623879</v>
      </c>
      <c r="G77" s="24">
        <f t="shared" si="51"/>
        <v>108604.88890009397</v>
      </c>
      <c r="H77" s="24">
        <f t="shared" si="51"/>
        <v>85564.470197442279</v>
      </c>
      <c r="I77" s="24">
        <f t="shared" si="51"/>
        <v>72672.757578989957</v>
      </c>
      <c r="J77" s="24">
        <f t="shared" si="51"/>
        <v>93681.001517629193</v>
      </c>
      <c r="K77" s="24">
        <f t="shared" si="51"/>
        <v>127835.12306592878</v>
      </c>
      <c r="L77" s="24">
        <f t="shared" si="51"/>
        <v>176531.08373434667</v>
      </c>
      <c r="M77" s="24">
        <f t="shared" si="51"/>
        <v>164870.89912334911</v>
      </c>
      <c r="N77" s="24">
        <f t="shared" si="51"/>
        <v>252180.79335610775</v>
      </c>
      <c r="O77" s="24">
        <f t="shared" si="51"/>
        <v>251165.28191662149</v>
      </c>
      <c r="P77" s="24">
        <f t="shared" si="51"/>
        <v>216984.66564610845</v>
      </c>
      <c r="Q77" s="24">
        <f t="shared" si="51"/>
        <v>320064.68077009538</v>
      </c>
      <c r="R77" s="24">
        <f t="shared" si="51"/>
        <v>164368.86346080501</v>
      </c>
      <c r="S77" s="24">
        <f t="shared" si="51"/>
        <v>93742.940486644104</v>
      </c>
      <c r="T77" s="24">
        <f t="shared" si="51"/>
        <v>82106.510600238413</v>
      </c>
      <c r="U77" s="24">
        <f t="shared" si="51"/>
        <v>85030.251608241044</v>
      </c>
      <c r="V77" s="24">
        <f>V78+V79</f>
        <v>88308.825789070994</v>
      </c>
      <c r="W77" s="24"/>
      <c r="X77" s="24"/>
      <c r="Y77" s="24"/>
      <c r="Z77" s="24"/>
      <c r="AA77" s="24"/>
      <c r="AB77" s="171"/>
      <c r="AC77" s="174"/>
      <c r="AD77" s="174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</row>
    <row r="78" spans="1:41">
      <c r="A78" s="171"/>
      <c r="B78" s="22" t="s">
        <v>75</v>
      </c>
      <c r="C78" s="22"/>
      <c r="D78" s="22"/>
      <c r="E78" s="170"/>
      <c r="F78" s="170">
        <v>82420.707724298787</v>
      </c>
      <c r="G78" s="170">
        <v>-142060.950183746</v>
      </c>
      <c r="H78" s="170">
        <v>89549.738381312985</v>
      </c>
      <c r="I78" s="170">
        <v>76669.103377482592</v>
      </c>
      <c r="J78" s="170">
        <f>100823.911417098-13245.7-10.3</f>
        <v>87567.911417098003</v>
      </c>
      <c r="K78" s="170">
        <f>98309.9705644244+18516.1+1133</f>
        <v>117959.07056442439</v>
      </c>
      <c r="L78" s="170">
        <f>168040.1+0.4</f>
        <v>168040.5</v>
      </c>
      <c r="M78" s="170">
        <v>171467.232890491</v>
      </c>
      <c r="N78" s="170">
        <v>250776.47974918899</v>
      </c>
      <c r="O78" s="170">
        <v>253744.292747217</v>
      </c>
      <c r="P78" s="170">
        <v>221657.87055305499</v>
      </c>
      <c r="Q78" s="170">
        <v>14091.970749711885</v>
      </c>
      <c r="R78" s="170">
        <v>166978.248634555</v>
      </c>
      <c r="S78" s="170">
        <v>72065.685403378098</v>
      </c>
      <c r="T78" s="170">
        <v>92827.5</v>
      </c>
      <c r="U78" s="170">
        <v>143012.65117496898</v>
      </c>
      <c r="V78" s="170">
        <v>-121279.42419565101</v>
      </c>
      <c r="W78" s="170"/>
      <c r="X78" s="170"/>
      <c r="Y78" s="170"/>
      <c r="Z78" s="170"/>
      <c r="AA78" s="170"/>
      <c r="AB78" s="171"/>
      <c r="AC78" s="13"/>
      <c r="AD78" s="13"/>
      <c r="AE78" s="183"/>
      <c r="AF78" s="183"/>
      <c r="AG78" s="171"/>
      <c r="AH78" s="171"/>
      <c r="AI78" s="171"/>
      <c r="AJ78" s="171"/>
      <c r="AK78" s="171"/>
      <c r="AL78" s="171"/>
      <c r="AM78" s="171"/>
      <c r="AN78" s="171"/>
      <c r="AO78" s="171"/>
    </row>
    <row r="79" spans="1:41" ht="13.5" thickBot="1">
      <c r="A79" s="171"/>
      <c r="B79" s="36" t="s">
        <v>76</v>
      </c>
      <c r="C79" s="36"/>
      <c r="D79" s="36"/>
      <c r="E79" s="184"/>
      <c r="F79" s="184">
        <v>-3330.29620806</v>
      </c>
      <c r="G79" s="184">
        <v>250665.83908383996</v>
      </c>
      <c r="H79" s="184">
        <v>-3985.2681838707131</v>
      </c>
      <c r="I79" s="184">
        <v>-3996.3457984926358</v>
      </c>
      <c r="J79" s="184">
        <v>6113.0901005311889</v>
      </c>
      <c r="K79" s="184">
        <v>9876.0525015043986</v>
      </c>
      <c r="L79" s="184">
        <v>8490.5837343466847</v>
      </c>
      <c r="M79" s="184">
        <v>-6596.3337671418976</v>
      </c>
      <c r="N79" s="184">
        <v>1404.3136069187658</v>
      </c>
      <c r="O79" s="184">
        <v>-2579.0108305955041</v>
      </c>
      <c r="P79" s="184">
        <v>-4673.2049069465329</v>
      </c>
      <c r="Q79" s="184">
        <v>305972.71002038347</v>
      </c>
      <c r="R79" s="184">
        <v>-2609.3851737500008</v>
      </c>
      <c r="S79" s="184">
        <v>21677.255083265998</v>
      </c>
      <c r="T79" s="184">
        <v>-10720.989399761585</v>
      </c>
      <c r="U79" s="184">
        <v>-57982.399566727938</v>
      </c>
      <c r="V79" s="184">
        <v>209588.249984722</v>
      </c>
      <c r="W79" s="170"/>
      <c r="X79" s="170"/>
      <c r="Y79" s="170"/>
      <c r="Z79" s="170"/>
      <c r="AA79" s="170"/>
      <c r="AB79" s="171"/>
      <c r="AC79" s="183"/>
      <c r="AD79" s="183"/>
      <c r="AE79" s="183"/>
      <c r="AF79" s="183"/>
      <c r="AG79" s="171"/>
      <c r="AH79" s="171"/>
      <c r="AI79" s="171"/>
      <c r="AJ79" s="171"/>
      <c r="AK79" s="171"/>
      <c r="AL79" s="171"/>
      <c r="AM79" s="171"/>
      <c r="AN79" s="171"/>
      <c r="AO79" s="171"/>
    </row>
    <row r="80" spans="1:41" ht="15" thickTop="1">
      <c r="A80" s="171"/>
      <c r="B80" s="11" t="s">
        <v>77</v>
      </c>
      <c r="C80" s="45">
        <v>11613320</v>
      </c>
      <c r="D80" s="45">
        <v>13889052.9</v>
      </c>
      <c r="E80" s="45">
        <v>16208974.699999999</v>
      </c>
      <c r="F80" s="45">
        <v>17626147.699999999</v>
      </c>
      <c r="G80" s="26">
        <v>19802010.600000001</v>
      </c>
      <c r="H80" s="26">
        <v>21623524.600000001</v>
      </c>
      <c r="I80" s="26">
        <v>23752868.600000001</v>
      </c>
      <c r="J80" s="26">
        <v>25462954.600000001</v>
      </c>
      <c r="K80" s="26">
        <v>28001327.600000001</v>
      </c>
      <c r="L80" s="26">
        <v>30401903.199999999</v>
      </c>
      <c r="M80" s="26">
        <v>32056288.199999999</v>
      </c>
      <c r="N80" s="26">
        <v>34343647.5</v>
      </c>
      <c r="O80" s="26">
        <v>36014718.700000003</v>
      </c>
      <c r="P80" s="26">
        <v>37832149.799999997</v>
      </c>
      <c r="Q80" s="26">
        <v>36495246.100000001</v>
      </c>
      <c r="R80" s="26">
        <v>40326625.899999999</v>
      </c>
      <c r="S80" s="26">
        <v>44810030.600000001</v>
      </c>
      <c r="T80" s="26">
        <v>47059272.200000003</v>
      </c>
      <c r="U80" s="26">
        <v>49115934.700000003</v>
      </c>
      <c r="V80" s="26">
        <v>51684158.899999999</v>
      </c>
      <c r="W80" s="26"/>
      <c r="X80" s="26"/>
      <c r="Y80" s="26"/>
      <c r="Z80" s="26"/>
      <c r="AA80" s="26"/>
      <c r="AB80" s="26"/>
      <c r="AC80" s="183"/>
      <c r="AD80" s="183"/>
      <c r="AE80" s="183"/>
      <c r="AF80" s="183"/>
      <c r="AG80" s="171"/>
      <c r="AH80" s="171"/>
      <c r="AI80" s="171"/>
      <c r="AJ80" s="171"/>
      <c r="AK80" s="171"/>
      <c r="AL80" s="171"/>
      <c r="AM80" s="171"/>
      <c r="AN80" s="171"/>
      <c r="AO80" s="171"/>
    </row>
    <row r="81" spans="1:34">
      <c r="A81" s="171"/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26"/>
      <c r="X81" s="26"/>
      <c r="Y81" s="26"/>
      <c r="Z81" s="26"/>
      <c r="AA81" s="26"/>
      <c r="AB81" s="26"/>
      <c r="AC81" s="183"/>
      <c r="AD81" s="183"/>
      <c r="AE81" s="183"/>
      <c r="AF81" s="183"/>
      <c r="AG81" s="171"/>
      <c r="AH81" s="171"/>
    </row>
    <row r="82" spans="1:34">
      <c r="A82" s="171"/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26"/>
      <c r="X82" s="26"/>
      <c r="Y82" s="26"/>
      <c r="Z82" s="26"/>
      <c r="AA82" s="26"/>
      <c r="AB82" s="26"/>
      <c r="AC82" s="183"/>
      <c r="AD82" s="183"/>
      <c r="AE82" s="183"/>
      <c r="AF82" s="183"/>
      <c r="AG82" s="171"/>
      <c r="AH82" s="171"/>
    </row>
    <row r="83" spans="1:34" ht="12.75" customHeight="1">
      <c r="A83" s="171"/>
      <c r="B83" s="171" t="s">
        <v>78</v>
      </c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26"/>
      <c r="X83" s="26"/>
      <c r="Y83" s="26"/>
      <c r="Z83" s="26"/>
      <c r="AA83" s="26"/>
      <c r="AB83" s="26"/>
      <c r="AC83" s="183"/>
      <c r="AD83" s="183"/>
      <c r="AE83" s="183"/>
      <c r="AF83" s="183"/>
      <c r="AG83" s="171"/>
      <c r="AH83" s="171"/>
    </row>
    <row r="84" spans="1:34">
      <c r="A84" s="171"/>
      <c r="B84" s="195" t="s">
        <v>79</v>
      </c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86"/>
      <c r="S84" s="186"/>
      <c r="T84" s="186"/>
      <c r="U84" s="186"/>
      <c r="V84" s="186"/>
      <c r="W84" s="26"/>
      <c r="X84" s="26"/>
      <c r="Y84" s="26"/>
      <c r="Z84" s="26"/>
      <c r="AA84" s="26"/>
      <c r="AB84" s="26"/>
      <c r="AC84" s="183"/>
      <c r="AD84" s="183"/>
      <c r="AE84" s="183"/>
      <c r="AF84" s="183"/>
      <c r="AG84" s="171"/>
      <c r="AH84" s="171"/>
    </row>
    <row r="85" spans="1:34">
      <c r="A85" s="171"/>
      <c r="B85" s="195" t="s">
        <v>80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86"/>
      <c r="S85" s="186"/>
      <c r="T85" s="186"/>
      <c r="U85" s="187"/>
      <c r="V85" s="187"/>
      <c r="W85" s="26"/>
      <c r="X85" s="26"/>
      <c r="Y85" s="26"/>
      <c r="Z85" s="26"/>
      <c r="AA85" s="26"/>
      <c r="AB85" s="26"/>
      <c r="AC85" s="183"/>
      <c r="AD85" s="183"/>
      <c r="AE85" s="183"/>
      <c r="AF85" s="183"/>
      <c r="AG85" s="171"/>
      <c r="AH85" s="174"/>
    </row>
    <row r="86" spans="1:34">
      <c r="A86" s="171"/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4"/>
      <c r="V86" s="188"/>
      <c r="W86" s="26"/>
      <c r="X86" s="26"/>
      <c r="Y86" s="26"/>
      <c r="Z86" s="26"/>
      <c r="AA86" s="26"/>
      <c r="AB86" s="26"/>
      <c r="AC86" s="183"/>
      <c r="AD86" s="183"/>
      <c r="AE86" s="183"/>
      <c r="AF86" s="183"/>
      <c r="AG86" s="171"/>
      <c r="AH86" s="171"/>
    </row>
    <row r="88" spans="1:34">
      <c r="A88" s="193" t="s">
        <v>81</v>
      </c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71"/>
      <c r="AH88" s="171"/>
    </row>
    <row r="89" spans="1:34">
      <c r="A89" s="171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4"/>
      <c r="T89" s="174"/>
      <c r="U89" s="174"/>
      <c r="V89" s="174"/>
      <c r="W89" s="171"/>
      <c r="X89" s="171"/>
      <c r="Y89" s="171"/>
      <c r="Z89" s="171"/>
      <c r="AA89" s="171"/>
      <c r="AB89" s="171"/>
      <c r="AC89" s="183"/>
      <c r="AD89" s="183"/>
      <c r="AE89" s="183"/>
      <c r="AF89" s="183"/>
      <c r="AG89" s="171"/>
      <c r="AH89" s="171"/>
    </row>
    <row r="90" spans="1:34">
      <c r="A90" s="171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4"/>
      <c r="T90" s="174"/>
      <c r="U90" s="174"/>
      <c r="V90" s="174"/>
      <c r="W90" s="171"/>
      <c r="X90" s="171"/>
      <c r="Y90" s="171"/>
      <c r="Z90" s="171"/>
      <c r="AA90" s="171"/>
      <c r="AB90" s="171"/>
      <c r="AC90" s="183"/>
      <c r="AD90" s="183"/>
      <c r="AE90" s="183"/>
      <c r="AF90" s="183"/>
      <c r="AG90" s="171"/>
      <c r="AH90" s="171"/>
    </row>
    <row r="91" spans="1:34">
      <c r="A91" s="171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4"/>
      <c r="R91" s="174"/>
      <c r="S91" s="174"/>
      <c r="T91" s="174"/>
      <c r="U91" s="174"/>
      <c r="V91" s="174"/>
      <c r="W91" s="171"/>
      <c r="X91" s="171"/>
      <c r="Y91" s="171"/>
      <c r="Z91" s="171"/>
      <c r="AA91" s="171"/>
      <c r="AB91" s="171"/>
      <c r="AC91" s="183"/>
      <c r="AD91" s="183"/>
      <c r="AE91" s="183"/>
      <c r="AF91" s="183"/>
      <c r="AG91" s="171"/>
      <c r="AH91" s="171"/>
    </row>
    <row r="92" spans="1:34">
      <c r="A92" s="171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4"/>
      <c r="Q92" s="174"/>
      <c r="R92" s="174"/>
      <c r="S92" s="174"/>
      <c r="T92" s="174"/>
      <c r="U92" s="174"/>
      <c r="V92" s="174"/>
      <c r="W92" s="171"/>
      <c r="X92" s="171"/>
      <c r="Y92" s="171"/>
      <c r="Z92" s="171"/>
      <c r="AA92" s="171"/>
      <c r="AB92" s="171"/>
      <c r="AC92" s="183"/>
      <c r="AD92" s="183"/>
      <c r="AE92" s="183"/>
      <c r="AF92" s="183"/>
      <c r="AG92" s="171"/>
      <c r="AH92" s="171"/>
    </row>
  </sheetData>
  <mergeCells count="8">
    <mergeCell ref="A5:AN5"/>
    <mergeCell ref="A6:AN6"/>
    <mergeCell ref="A7:AN7"/>
    <mergeCell ref="A88:AF88"/>
    <mergeCell ref="B84:Q84"/>
    <mergeCell ref="B85:Q85"/>
    <mergeCell ref="C9:V9"/>
    <mergeCell ref="W9:AO9"/>
  </mergeCells>
  <phoneticPr fontId="0" type="noConversion"/>
  <pageMargins left="0.23622047244094491" right="0.27559055118110237" top="0.19685039370078741" bottom="0.19685039370078741" header="0" footer="0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23BA-3AC7-481E-A86A-EF1EEFF1AF85}">
  <sheetPr>
    <tabColor theme="9" tint="-0.249977111117893"/>
  </sheetPr>
  <dimension ref="A5:AP93"/>
  <sheetViews>
    <sheetView showGridLines="0" tabSelected="1" zoomScaleNormal="100" workbookViewId="0">
      <selection activeCell="AT6" sqref="AT6"/>
    </sheetView>
  </sheetViews>
  <sheetFormatPr baseColWidth="10" defaultColWidth="11.42578125" defaultRowHeight="12.75"/>
  <cols>
    <col min="1" max="1" width="3.85546875" style="1" customWidth="1"/>
    <col min="2" max="2" width="37.28515625" style="1" customWidth="1"/>
    <col min="3" max="10" width="10.7109375" style="1" hidden="1" customWidth="1"/>
    <col min="11" max="15" width="11.28515625" style="1" hidden="1" customWidth="1"/>
    <col min="16" max="18" width="11.28515625" style="1" bestFit="1" customWidth="1"/>
    <col min="19" max="19" width="10.7109375" style="1" bestFit="1" customWidth="1"/>
    <col min="20" max="20" width="11.28515625" style="1" customWidth="1"/>
    <col min="21" max="21" width="11.42578125" style="1" customWidth="1"/>
    <col min="22" max="22" width="11.28515625" style="1" bestFit="1" customWidth="1"/>
    <col min="23" max="23" width="6.5703125" style="1" hidden="1" customWidth="1"/>
    <col min="24" max="24" width="7.5703125" style="1" hidden="1" customWidth="1"/>
    <col min="25" max="25" width="6.7109375" style="1" hidden="1" customWidth="1"/>
    <col min="26" max="26" width="6.85546875" style="1" hidden="1" customWidth="1"/>
    <col min="27" max="27" width="6.5703125" style="1" hidden="1" customWidth="1"/>
    <col min="28" max="28" width="7" style="1" hidden="1" customWidth="1"/>
    <col min="29" max="29" width="6.7109375" style="6" hidden="1" customWidth="1"/>
    <col min="30" max="30" width="6.5703125" style="6" hidden="1" customWidth="1"/>
    <col min="31" max="32" width="6.28515625" style="6" hidden="1" customWidth="1"/>
    <col min="33" max="33" width="6.28515625" style="1" hidden="1" customWidth="1"/>
    <col min="34" max="34" width="6.140625" style="1" hidden="1" customWidth="1"/>
    <col min="35" max="35" width="7.140625" style="1" hidden="1" customWidth="1"/>
    <col min="36" max="36" width="6.28515625" style="1" bestFit="1" customWidth="1"/>
    <col min="37" max="37" width="6.7109375" style="1" bestFit="1" customWidth="1"/>
    <col min="38" max="38" width="6.85546875" style="1" bestFit="1" customWidth="1"/>
    <col min="39" max="39" width="9.7109375" style="1" bestFit="1" customWidth="1"/>
    <col min="40" max="40" width="6.85546875" style="1" bestFit="1" customWidth="1"/>
    <col min="41" max="41" width="6.28515625" style="1" bestFit="1" customWidth="1"/>
    <col min="42" max="16384" width="11.42578125" style="1"/>
  </cols>
  <sheetData>
    <row r="5" spans="1:41" ht="12" customHeight="1">
      <c r="A5" s="190" t="s">
        <v>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71"/>
    </row>
    <row r="6" spans="1:41">
      <c r="A6" s="197" t="s">
        <v>82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71"/>
    </row>
    <row r="7" spans="1:41">
      <c r="A7" s="198" t="s">
        <v>2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71"/>
    </row>
    <row r="8" spans="1:41" ht="13.5" thickBot="1">
      <c r="A8" s="171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3"/>
      <c r="AD8" s="173"/>
      <c r="AE8" s="173"/>
      <c r="AF8" s="173"/>
      <c r="AG8" s="173"/>
      <c r="AH8" s="172"/>
      <c r="AI8" s="172"/>
      <c r="AJ8" s="172"/>
      <c r="AK8" s="172"/>
      <c r="AL8" s="172"/>
      <c r="AM8" s="172"/>
      <c r="AN8" s="172"/>
      <c r="AO8" s="172"/>
    </row>
    <row r="9" spans="1:41" ht="13.5" thickTop="1">
      <c r="A9" s="171"/>
      <c r="B9" s="171"/>
      <c r="C9" s="196" t="s">
        <v>83</v>
      </c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 t="s">
        <v>4</v>
      </c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</row>
    <row r="10" spans="1:41">
      <c r="A10" s="171"/>
      <c r="B10" s="7" t="s">
        <v>5</v>
      </c>
      <c r="C10" s="8">
        <v>2006</v>
      </c>
      <c r="D10" s="8">
        <v>2007</v>
      </c>
      <c r="E10" s="8">
        <v>2008</v>
      </c>
      <c r="F10" s="8">
        <v>2009</v>
      </c>
      <c r="G10" s="8">
        <v>2010</v>
      </c>
      <c r="H10" s="8">
        <v>2011</v>
      </c>
      <c r="I10" s="8">
        <v>2012</v>
      </c>
      <c r="J10" s="8">
        <v>2013</v>
      </c>
      <c r="K10" s="8">
        <v>2014</v>
      </c>
      <c r="L10" s="8">
        <v>2015</v>
      </c>
      <c r="M10" s="8">
        <v>2016</v>
      </c>
      <c r="N10" s="8">
        <v>2017</v>
      </c>
      <c r="O10" s="8">
        <v>2018</v>
      </c>
      <c r="P10" s="8">
        <v>2019</v>
      </c>
      <c r="Q10" s="8">
        <v>2020</v>
      </c>
      <c r="R10" s="8">
        <v>2021</v>
      </c>
      <c r="S10" s="8">
        <v>2022</v>
      </c>
      <c r="T10" s="8">
        <v>2023</v>
      </c>
      <c r="U10" s="8">
        <v>2024</v>
      </c>
      <c r="V10" s="8">
        <v>2025</v>
      </c>
      <c r="W10" s="9" t="s">
        <v>6</v>
      </c>
      <c r="X10" s="9" t="s">
        <v>7</v>
      </c>
      <c r="Y10" s="9" t="s">
        <v>8</v>
      </c>
      <c r="Z10" s="9" t="s">
        <v>9</v>
      </c>
      <c r="AA10" s="9" t="s">
        <v>10</v>
      </c>
      <c r="AB10" s="9" t="s">
        <v>11</v>
      </c>
      <c r="AC10" s="9" t="s">
        <v>12</v>
      </c>
      <c r="AD10" s="9" t="s">
        <v>13</v>
      </c>
      <c r="AE10" s="9" t="s">
        <v>14</v>
      </c>
      <c r="AF10" s="9" t="s">
        <v>15</v>
      </c>
      <c r="AG10" s="9" t="s">
        <v>16</v>
      </c>
      <c r="AH10" s="9" t="s">
        <v>84</v>
      </c>
      <c r="AI10" s="9" t="s">
        <v>18</v>
      </c>
      <c r="AJ10" s="9" t="s">
        <v>19</v>
      </c>
      <c r="AK10" s="9" t="s">
        <v>20</v>
      </c>
      <c r="AL10" s="9" t="s">
        <v>21</v>
      </c>
      <c r="AM10" s="9" t="s">
        <v>22</v>
      </c>
      <c r="AN10" s="9" t="s">
        <v>23</v>
      </c>
      <c r="AO10" s="9" t="s">
        <v>24</v>
      </c>
    </row>
    <row r="11" spans="1:41">
      <c r="A11" s="171"/>
      <c r="B11" s="171"/>
      <c r="C11" s="174"/>
      <c r="D11" s="174"/>
      <c r="E11" s="174"/>
      <c r="F11" s="174"/>
      <c r="G11" s="174"/>
      <c r="H11" s="174"/>
      <c r="I11" s="174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4"/>
      <c r="X11" s="174"/>
      <c r="Y11" s="174"/>
      <c r="Z11" s="174"/>
      <c r="AA11" s="174"/>
      <c r="AB11" s="174"/>
      <c r="AC11" s="183"/>
      <c r="AD11" s="183"/>
      <c r="AE11" s="183"/>
      <c r="AF11" s="183"/>
      <c r="AG11" s="171"/>
      <c r="AH11" s="171"/>
      <c r="AI11" s="171"/>
      <c r="AJ11" s="171"/>
      <c r="AK11" s="171"/>
      <c r="AL11" s="171"/>
      <c r="AM11" s="171"/>
      <c r="AN11" s="171"/>
      <c r="AO11" s="171"/>
    </row>
    <row r="12" spans="1:41">
      <c r="A12" s="171">
        <v>1</v>
      </c>
      <c r="B12" s="3" t="s">
        <v>25</v>
      </c>
      <c r="C12" s="16">
        <f t="shared" ref="C12:V12" si="0">+C14+C37</f>
        <v>1134701.9344010798</v>
      </c>
      <c r="D12" s="16">
        <f t="shared" si="0"/>
        <v>1452807.8281991601</v>
      </c>
      <c r="E12" s="16">
        <f t="shared" si="0"/>
        <v>1813685.6685438899</v>
      </c>
      <c r="F12" s="16">
        <f t="shared" si="0"/>
        <v>1673712.1399358597</v>
      </c>
      <c r="G12" s="16">
        <f t="shared" si="0"/>
        <v>1932858.5875077299</v>
      </c>
      <c r="H12" s="16">
        <f t="shared" si="0"/>
        <v>2107978.19164612</v>
      </c>
      <c r="I12" s="16">
        <f t="shared" si="0"/>
        <v>2311846.2614486697</v>
      </c>
      <c r="J12" s="16">
        <f t="shared" si="0"/>
        <v>2493832.09247752</v>
      </c>
      <c r="K12" s="16">
        <f t="shared" si="0"/>
        <v>2697881.5023178193</v>
      </c>
      <c r="L12" s="16">
        <f t="shared" si="0"/>
        <v>2921896.4540617107</v>
      </c>
      <c r="M12" s="16">
        <f t="shared" si="0"/>
        <v>3201238.6949954606</v>
      </c>
      <c r="N12" s="16">
        <f t="shared" si="0"/>
        <v>3387042.8404794694</v>
      </c>
      <c r="O12" s="16">
        <f t="shared" si="0"/>
        <v>3424118.8584679496</v>
      </c>
      <c r="P12" s="16">
        <f t="shared" si="0"/>
        <v>3803283.3608861091</v>
      </c>
      <c r="Q12" s="16">
        <f t="shared" si="0"/>
        <v>3368516.5796564305</v>
      </c>
      <c r="R12" s="16">
        <f t="shared" si="0"/>
        <v>4554851.9757288992</v>
      </c>
      <c r="S12" s="16">
        <f t="shared" si="0"/>
        <v>5467186.0318567203</v>
      </c>
      <c r="T12" s="16">
        <f t="shared" si="0"/>
        <v>5320934.8761224505</v>
      </c>
      <c r="U12" s="16">
        <f t="shared" si="0"/>
        <v>5457657.5664486606</v>
      </c>
      <c r="V12" s="16">
        <f t="shared" si="0"/>
        <v>5580185.5263182279</v>
      </c>
      <c r="W12" s="23">
        <f t="shared" ref="W12:AL12" si="1">+D12/C12-1</f>
        <v>0.28034313166654057</v>
      </c>
      <c r="X12" s="23">
        <f t="shared" si="1"/>
        <v>0.24840025868532045</v>
      </c>
      <c r="Y12" s="23">
        <f t="shared" si="1"/>
        <v>-7.7176288612572752E-2</v>
      </c>
      <c r="Z12" s="23">
        <f t="shared" si="1"/>
        <v>0.15483334403119109</v>
      </c>
      <c r="AA12" s="23">
        <f t="shared" si="1"/>
        <v>9.0601353492804293E-2</v>
      </c>
      <c r="AB12" s="23">
        <f t="shared" si="1"/>
        <v>9.6712608607847583E-2</v>
      </c>
      <c r="AC12" s="23">
        <f t="shared" si="1"/>
        <v>7.8718829216096964E-2</v>
      </c>
      <c r="AD12" s="23">
        <f t="shared" si="1"/>
        <v>8.1821631238045534E-2</v>
      </c>
      <c r="AE12" s="23">
        <f t="shared" si="1"/>
        <v>8.303365123762263E-2</v>
      </c>
      <c r="AF12" s="23">
        <f t="shared" si="1"/>
        <v>9.5603059631164555E-2</v>
      </c>
      <c r="AG12" s="23">
        <f t="shared" si="1"/>
        <v>5.8041328119168067E-2</v>
      </c>
      <c r="AH12" s="23">
        <f t="shared" si="1"/>
        <v>1.094642723303485E-2</v>
      </c>
      <c r="AI12" s="23">
        <f>+P12/O12-1</f>
        <v>0.1107334523392709</v>
      </c>
      <c r="AJ12" s="23">
        <f t="shared" si="1"/>
        <v>-0.11431353911226438</v>
      </c>
      <c r="AK12" s="23">
        <f t="shared" si="1"/>
        <v>0.35218333293567117</v>
      </c>
      <c r="AL12" s="23">
        <f t="shared" si="1"/>
        <v>0.20029938645411693</v>
      </c>
      <c r="AM12" s="23">
        <f>+T12/S12-1</f>
        <v>-2.6750718721126332E-2</v>
      </c>
      <c r="AN12" s="23">
        <f>+U12/T12-1</f>
        <v>2.569523843258259E-2</v>
      </c>
      <c r="AO12" s="23">
        <f>+V12/U12-1</f>
        <v>2.2450650004649741E-2</v>
      </c>
    </row>
    <row r="13" spans="1:41">
      <c r="A13" s="171"/>
      <c r="B13" s="3"/>
      <c r="C13" s="174"/>
      <c r="D13" s="17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</row>
    <row r="14" spans="1:41">
      <c r="A14" s="171"/>
      <c r="B14" s="3" t="s">
        <v>26</v>
      </c>
      <c r="C14" s="15">
        <f t="shared" ref="C14:V14" si="2">+C15+C33+C34+C35</f>
        <v>1134534.4344010798</v>
      </c>
      <c r="D14" s="15">
        <f t="shared" si="2"/>
        <v>1452648.89616116</v>
      </c>
      <c r="E14" s="15">
        <f t="shared" si="2"/>
        <v>1813373.8685438898</v>
      </c>
      <c r="F14" s="15">
        <f t="shared" si="2"/>
        <v>1673712.1399358597</v>
      </c>
      <c r="G14" s="15">
        <f t="shared" si="2"/>
        <v>1932580.18750773</v>
      </c>
      <c r="H14" s="15">
        <f t="shared" si="2"/>
        <v>2107814.69164612</v>
      </c>
      <c r="I14" s="15">
        <f t="shared" si="2"/>
        <v>2307914.7114486699</v>
      </c>
      <c r="J14" s="15">
        <f t="shared" si="2"/>
        <v>2493832.09247752</v>
      </c>
      <c r="K14" s="15">
        <f t="shared" si="2"/>
        <v>2696480.2694596793</v>
      </c>
      <c r="L14" s="15">
        <f t="shared" si="2"/>
        <v>2921037.5568692507</v>
      </c>
      <c r="M14" s="15">
        <f t="shared" si="2"/>
        <v>3196759.2075974704</v>
      </c>
      <c r="N14" s="15">
        <f t="shared" si="2"/>
        <v>3380708.0597416395</v>
      </c>
      <c r="O14" s="15">
        <f t="shared" si="2"/>
        <v>3422648.6902464596</v>
      </c>
      <c r="P14" s="15">
        <f t="shared" si="2"/>
        <v>3702907.6858861092</v>
      </c>
      <c r="Q14" s="15">
        <f t="shared" si="2"/>
        <v>3293516.5796564305</v>
      </c>
      <c r="R14" s="15">
        <f t="shared" si="2"/>
        <v>4548317.0267838994</v>
      </c>
      <c r="S14" s="15">
        <f t="shared" si="2"/>
        <v>5459575.8967667203</v>
      </c>
      <c r="T14" s="15">
        <f t="shared" si="2"/>
        <v>5313584.1314544501</v>
      </c>
      <c r="U14" s="15">
        <f t="shared" si="2"/>
        <v>5450055.8478446603</v>
      </c>
      <c r="V14" s="15">
        <f t="shared" si="2"/>
        <v>5563824.4225050882</v>
      </c>
      <c r="W14" s="17">
        <f t="shared" ref="W14:W74" si="3">+D14/C14-1</f>
        <v>0.28039207283118972</v>
      </c>
      <c r="X14" s="17">
        <f t="shared" ref="X14:X35" si="4">+E14/D14-1</f>
        <v>0.24832220183142617</v>
      </c>
      <c r="Y14" s="17">
        <f t="shared" ref="Y14:Y35" si="5">+F14/E14-1</f>
        <v>-7.7017613979502353E-2</v>
      </c>
      <c r="Z14" s="17">
        <f t="shared" ref="Z14:Z35" si="6">+G14/F14-1</f>
        <v>0.15466700718427639</v>
      </c>
      <c r="AA14" s="17">
        <f t="shared" ref="AA14:AA35" si="7">+H14/G14-1</f>
        <v>9.0673859367446985E-2</v>
      </c>
      <c r="AB14" s="17">
        <f t="shared" ref="AB14:AB35" si="8">+I14/H14-1</f>
        <v>9.4932453310817122E-2</v>
      </c>
      <c r="AC14" s="17">
        <f t="shared" ref="AC14:AC35" si="9">+J14/I14-1</f>
        <v>8.0556434822563361E-2</v>
      </c>
      <c r="AD14" s="17">
        <f t="shared" ref="AD14:AD35" si="10">+K14/J14-1</f>
        <v>8.1259751846739947E-2</v>
      </c>
      <c r="AE14" s="17">
        <f t="shared" ref="AE14:AE35" si="11">+L14/K14-1</f>
        <v>8.3277927138168284E-2</v>
      </c>
      <c r="AF14" s="17">
        <f t="shared" ref="AF14:AF35" si="12">+M14/L14-1</f>
        <v>9.4391682873032456E-2</v>
      </c>
      <c r="AG14" s="17">
        <f t="shared" ref="AG14:AG35" si="13">+N14/M14-1</f>
        <v>5.7542292114774574E-2</v>
      </c>
      <c r="AH14" s="17">
        <f t="shared" ref="AH14:AH35" si="14">+O14/N14-1</f>
        <v>1.2405871717898309E-2</v>
      </c>
      <c r="AI14" s="17">
        <f t="shared" ref="AI14:AI35" si="15">+P14/O14-1</f>
        <v>8.1883658243484092E-2</v>
      </c>
      <c r="AJ14" s="17">
        <f t="shared" ref="AJ14:AO35" si="16">+Q14/P14-1</f>
        <v>-0.11055936063167371</v>
      </c>
      <c r="AK14" s="17">
        <f t="shared" si="16"/>
        <v>0.38099108256451086</v>
      </c>
      <c r="AL14" s="17">
        <f t="shared" si="16"/>
        <v>0.20035078131463702</v>
      </c>
      <c r="AM14" s="17">
        <f t="shared" si="16"/>
        <v>-2.6740495612256221E-2</v>
      </c>
      <c r="AN14" s="17">
        <f t="shared" si="16"/>
        <v>2.5683552384603958E-2</v>
      </c>
      <c r="AO14" s="17">
        <f t="shared" si="16"/>
        <v>2.0874753917507149E-2</v>
      </c>
    </row>
    <row r="15" spans="1:41">
      <c r="A15" s="171"/>
      <c r="B15" s="175" t="s">
        <v>27</v>
      </c>
      <c r="C15" s="174">
        <v>1092178.1562588599</v>
      </c>
      <c r="D15" s="174">
        <v>1394183.0204025698</v>
      </c>
      <c r="E15" s="174">
        <f t="shared" ref="E15:R15" si="17">+E16+E17+E20+E24+E27+E30</f>
        <v>1751022.3542376799</v>
      </c>
      <c r="F15" s="174">
        <f t="shared" si="17"/>
        <v>1604331.3302064498</v>
      </c>
      <c r="G15" s="174">
        <f t="shared" si="17"/>
        <v>1763302.7714488099</v>
      </c>
      <c r="H15" s="174">
        <f t="shared" si="17"/>
        <v>1927473.4960303099</v>
      </c>
      <c r="I15" s="174">
        <f t="shared" si="17"/>
        <v>2124269.5200054101</v>
      </c>
      <c r="J15" s="174">
        <f t="shared" si="17"/>
        <v>2321621.5859905099</v>
      </c>
      <c r="K15" s="174">
        <f t="shared" si="17"/>
        <v>2495292.3963874397</v>
      </c>
      <c r="L15" s="174">
        <f t="shared" si="17"/>
        <v>2704203.1518907701</v>
      </c>
      <c r="M15" s="174">
        <f t="shared" si="17"/>
        <v>2942221.5740718804</v>
      </c>
      <c r="N15" s="174">
        <f t="shared" si="17"/>
        <v>3121504.8801972698</v>
      </c>
      <c r="O15" s="174">
        <f t="shared" si="17"/>
        <v>3157138.6769922297</v>
      </c>
      <c r="P15" s="174">
        <f t="shared" si="17"/>
        <v>3422366.8053101599</v>
      </c>
      <c r="Q15" s="174">
        <f t="shared" si="17"/>
        <v>3030142.8310415903</v>
      </c>
      <c r="R15" s="174">
        <f t="shared" si="17"/>
        <v>3973205.3537388393</v>
      </c>
      <c r="S15" s="174">
        <f>+S16+S17+S20+S24+S27+S30+S31+S32</f>
        <v>4626300.9827227304</v>
      </c>
      <c r="T15" s="174">
        <f>+T16+T17+T20+T24+T27+T30+T31+T32</f>
        <v>4760677.65750344</v>
      </c>
      <c r="U15" s="174">
        <f>+U16+U17+U20+U24+U27+U30+U31+U32</f>
        <v>4821914.4522334505</v>
      </c>
      <c r="V15" s="174">
        <f>+V16+V17+V20+V24+V27+V30+V31+V32</f>
        <v>4954033.2848258987</v>
      </c>
      <c r="W15" s="18">
        <f t="shared" si="3"/>
        <v>0.27651611819283706</v>
      </c>
      <c r="X15" s="18">
        <f t="shared" si="4"/>
        <v>0.25594870157870142</v>
      </c>
      <c r="Y15" s="18">
        <f t="shared" si="5"/>
        <v>-8.3774501037191529E-2</v>
      </c>
      <c r="Z15" s="18">
        <f t="shared" si="6"/>
        <v>9.9088909035955242E-2</v>
      </c>
      <c r="AA15" s="18">
        <f t="shared" si="7"/>
        <v>9.3104103980174546E-2</v>
      </c>
      <c r="AB15" s="18">
        <f t="shared" si="8"/>
        <v>0.1021005084533757</v>
      </c>
      <c r="AC15" s="18">
        <f t="shared" si="9"/>
        <v>9.2903496532114938E-2</v>
      </c>
      <c r="AD15" s="18">
        <f t="shared" si="10"/>
        <v>7.4805821691580121E-2</v>
      </c>
      <c r="AE15" s="18">
        <f t="shared" si="11"/>
        <v>8.3721954110781205E-2</v>
      </c>
      <c r="AF15" s="18">
        <f t="shared" si="12"/>
        <v>8.8017951615317225E-2</v>
      </c>
      <c r="AG15" s="18">
        <f t="shared" si="13"/>
        <v>6.093467184977186E-2</v>
      </c>
      <c r="AH15" s="18">
        <f t="shared" si="14"/>
        <v>1.141558259960429E-2</v>
      </c>
      <c r="AI15" s="18">
        <f t="shared" si="15"/>
        <v>8.4009020652399791E-2</v>
      </c>
      <c r="AJ15" s="18">
        <f t="shared" si="16"/>
        <v>-0.11460605966023074</v>
      </c>
      <c r="AK15" s="18">
        <f t="shared" si="16"/>
        <v>0.3112270857453534</v>
      </c>
      <c r="AL15" s="18">
        <f t="shared" si="16"/>
        <v>0.16437499973901915</v>
      </c>
      <c r="AM15" s="18">
        <f t="shared" si="16"/>
        <v>2.904624564691094E-2</v>
      </c>
      <c r="AN15" s="18">
        <f t="shared" si="16"/>
        <v>1.2863041595242874E-2</v>
      </c>
      <c r="AO15" s="18">
        <f>+V15/U15-1</f>
        <v>2.7399663329002566E-2</v>
      </c>
    </row>
    <row r="16" spans="1:41">
      <c r="A16" s="171"/>
      <c r="B16" s="176" t="s">
        <v>28</v>
      </c>
      <c r="C16" s="174">
        <v>247559.42751158998</v>
      </c>
      <c r="D16" s="174">
        <v>330846.29699408996</v>
      </c>
      <c r="E16" s="174">
        <v>476605.95432714006</v>
      </c>
      <c r="F16" s="174">
        <v>468215.50079960999</v>
      </c>
      <c r="G16" s="174">
        <v>508459.63237747003</v>
      </c>
      <c r="H16" s="174">
        <v>553533.48563003994</v>
      </c>
      <c r="I16" s="174">
        <v>620921.73057696002</v>
      </c>
      <c r="J16" s="174">
        <v>712778.14071342</v>
      </c>
      <c r="K16" s="174">
        <v>761326.48847962986</v>
      </c>
      <c r="L16" s="174">
        <v>875676.96960582002</v>
      </c>
      <c r="M16" s="174">
        <v>994911.92589025002</v>
      </c>
      <c r="N16" s="174">
        <v>1116478.38848918</v>
      </c>
      <c r="O16" s="174">
        <v>1146918.88355702</v>
      </c>
      <c r="P16" s="174">
        <v>1328596.2663942198</v>
      </c>
      <c r="Q16" s="174">
        <v>1209900.8323228501</v>
      </c>
      <c r="R16" s="174">
        <v>1553582.1734982999</v>
      </c>
      <c r="S16" s="174">
        <v>1852778.67517878</v>
      </c>
      <c r="T16" s="174">
        <v>1876255.8916543899</v>
      </c>
      <c r="U16" s="174">
        <v>1787569.68216946</v>
      </c>
      <c r="V16" s="174">
        <v>1867077.2978972397</v>
      </c>
      <c r="W16" s="18">
        <f t="shared" si="3"/>
        <v>0.33643182293512441</v>
      </c>
      <c r="X16" s="18">
        <f t="shared" si="4"/>
        <v>0.4405660835782419</v>
      </c>
      <c r="Y16" s="18">
        <f t="shared" si="5"/>
        <v>-1.7604592329056201E-2</v>
      </c>
      <c r="Z16" s="18">
        <f t="shared" si="6"/>
        <v>8.5952155597437185E-2</v>
      </c>
      <c r="AA16" s="18">
        <f t="shared" si="7"/>
        <v>8.8647850060018074E-2</v>
      </c>
      <c r="AB16" s="18">
        <f t="shared" si="8"/>
        <v>0.12174194822236961</v>
      </c>
      <c r="AC16" s="18">
        <f t="shared" si="9"/>
        <v>0.14793556999705437</v>
      </c>
      <c r="AD16" s="18">
        <f t="shared" si="10"/>
        <v>6.8111443088894053E-2</v>
      </c>
      <c r="AE16" s="18">
        <f t="shared" si="11"/>
        <v>0.15019900510035877</v>
      </c>
      <c r="AF16" s="18">
        <f t="shared" si="12"/>
        <v>0.13616317480417783</v>
      </c>
      <c r="AG16" s="18">
        <f t="shared" si="13"/>
        <v>0.12218816503797769</v>
      </c>
      <c r="AH16" s="18">
        <f t="shared" si="14"/>
        <v>2.726474187201422E-2</v>
      </c>
      <c r="AI16" s="18">
        <f t="shared" si="15"/>
        <v>0.15840473589008397</v>
      </c>
      <c r="AJ16" s="18">
        <f t="shared" si="16"/>
        <v>-8.9338979096717175E-2</v>
      </c>
      <c r="AK16" s="18">
        <f t="shared" si="16"/>
        <v>0.28405744668811161</v>
      </c>
      <c r="AL16" s="18">
        <f t="shared" si="16"/>
        <v>0.19258492198501487</v>
      </c>
      <c r="AM16" s="18">
        <f t="shared" si="16"/>
        <v>1.2671355078795132E-2</v>
      </c>
      <c r="AN16" s="18">
        <f t="shared" si="16"/>
        <v>-4.7267651432519098E-2</v>
      </c>
      <c r="AO16" s="18">
        <f t="shared" si="16"/>
        <v>4.447805113324943E-2</v>
      </c>
    </row>
    <row r="17" spans="2:41">
      <c r="B17" s="176" t="s">
        <v>29</v>
      </c>
      <c r="C17" s="174">
        <v>72178.502461609984</v>
      </c>
      <c r="D17" s="174">
        <v>92335.565060119989</v>
      </c>
      <c r="E17" s="174">
        <f t="shared" ref="E17:O17" si="18">+E18+E19</f>
        <v>112613.97046372</v>
      </c>
      <c r="F17" s="174">
        <f t="shared" si="18"/>
        <v>83566.2728718</v>
      </c>
      <c r="G17" s="174">
        <f t="shared" si="18"/>
        <v>88298.417518009999</v>
      </c>
      <c r="H17" s="174">
        <f t="shared" si="18"/>
        <v>104762.47752774</v>
      </c>
      <c r="I17" s="174">
        <f t="shared" si="18"/>
        <v>107259.0534165</v>
      </c>
      <c r="J17" s="174">
        <f t="shared" si="18"/>
        <v>109597.04280558</v>
      </c>
      <c r="K17" s="174">
        <f t="shared" si="18"/>
        <v>121560.58362795001</v>
      </c>
      <c r="L17" s="174">
        <f t="shared" si="18"/>
        <v>122648.32792646</v>
      </c>
      <c r="M17" s="174">
        <f t="shared" si="18"/>
        <v>132889.54600363001</v>
      </c>
      <c r="N17" s="174">
        <f t="shared" si="18"/>
        <v>127479.14133625</v>
      </c>
      <c r="O17" s="174">
        <f t="shared" si="18"/>
        <v>121654.28848043</v>
      </c>
      <c r="P17" s="174">
        <f t="shared" ref="P17:V17" si="19">+P18+P19</f>
        <v>120040.74158035999</v>
      </c>
      <c r="Q17" s="174">
        <f t="shared" si="19"/>
        <v>89319.070977369993</v>
      </c>
      <c r="R17" s="174">
        <f t="shared" si="19"/>
        <v>126127.88272719999</v>
      </c>
      <c r="S17" s="174">
        <f t="shared" si="19"/>
        <v>118755.95874999999</v>
      </c>
      <c r="T17" s="174">
        <f t="shared" si="19"/>
        <v>122528.27393774</v>
      </c>
      <c r="U17" s="174">
        <f t="shared" si="19"/>
        <v>133529.01177316997</v>
      </c>
      <c r="V17" s="174">
        <f t="shared" si="19"/>
        <v>143611.32411146001</v>
      </c>
      <c r="W17" s="18">
        <f t="shared" si="3"/>
        <v>0.27926684415807967</v>
      </c>
      <c r="X17" s="18">
        <f t="shared" si="4"/>
        <v>0.21961641097226914</v>
      </c>
      <c r="Y17" s="18">
        <f t="shared" si="5"/>
        <v>-0.25794044444315267</v>
      </c>
      <c r="Z17" s="18">
        <f t="shared" si="6"/>
        <v>5.6627446499494249E-2</v>
      </c>
      <c r="AA17" s="18">
        <f t="shared" si="7"/>
        <v>0.18645928740876783</v>
      </c>
      <c r="AB17" s="18">
        <f t="shared" si="8"/>
        <v>2.3830821374942524E-2</v>
      </c>
      <c r="AC17" s="18">
        <f t="shared" si="9"/>
        <v>2.1797594837997591E-2</v>
      </c>
      <c r="AD17" s="18">
        <f t="shared" si="10"/>
        <v>0.10915933966934466</v>
      </c>
      <c r="AE17" s="18">
        <f t="shared" si="11"/>
        <v>8.9481661410837354E-3</v>
      </c>
      <c r="AF17" s="18">
        <f t="shared" si="12"/>
        <v>8.3500674247354079E-2</v>
      </c>
      <c r="AG17" s="18">
        <f t="shared" si="13"/>
        <v>-4.0713546174897863E-2</v>
      </c>
      <c r="AH17" s="18">
        <f t="shared" si="14"/>
        <v>-4.5692595625945298E-2</v>
      </c>
      <c r="AI17" s="18">
        <f t="shared" si="15"/>
        <v>-1.3263378712124685E-2</v>
      </c>
      <c r="AJ17" s="18">
        <f t="shared" si="16"/>
        <v>-0.25592703109405324</v>
      </c>
      <c r="AK17" s="18">
        <f t="shared" si="16"/>
        <v>0.41210473135301573</v>
      </c>
      <c r="AL17" s="18">
        <f t="shared" si="16"/>
        <v>-5.8448011794066335E-2</v>
      </c>
      <c r="AM17" s="18">
        <f t="shared" si="16"/>
        <v>3.1765270791012101E-2</v>
      </c>
      <c r="AN17" s="18">
        <f t="shared" si="16"/>
        <v>8.978121932101768E-2</v>
      </c>
      <c r="AO17" s="18">
        <f t="shared" si="16"/>
        <v>7.5506530037211528E-2</v>
      </c>
    </row>
    <row r="18" spans="2:41">
      <c r="B18" s="177" t="s">
        <v>30</v>
      </c>
      <c r="C18" s="174">
        <v>57412.182137579992</v>
      </c>
      <c r="D18" s="174">
        <v>73091.945330269999</v>
      </c>
      <c r="E18" s="174">
        <v>88441.764109659998</v>
      </c>
      <c r="F18" s="174">
        <v>69088.354190640006</v>
      </c>
      <c r="G18" s="174">
        <v>71751.999966229996</v>
      </c>
      <c r="H18" s="174">
        <v>86894.719429329998</v>
      </c>
      <c r="I18" s="174">
        <v>89825.507691630002</v>
      </c>
      <c r="J18" s="174">
        <v>92020.380064240002</v>
      </c>
      <c r="K18" s="174">
        <v>101557.42206197001</v>
      </c>
      <c r="L18" s="174">
        <v>103880.45825737</v>
      </c>
      <c r="M18" s="174">
        <v>113189.47596335001</v>
      </c>
      <c r="N18" s="174">
        <v>108062.2716162</v>
      </c>
      <c r="O18" s="174">
        <v>102759.32386547999</v>
      </c>
      <c r="P18" s="174">
        <v>102619.96401865999</v>
      </c>
      <c r="Q18" s="174">
        <v>76777.230744619999</v>
      </c>
      <c r="R18" s="174">
        <v>105189.65230089</v>
      </c>
      <c r="S18" s="174">
        <v>95277.367563709995</v>
      </c>
      <c r="T18" s="174">
        <v>99768.970795360001</v>
      </c>
      <c r="U18" s="174">
        <v>109347.81170118997</v>
      </c>
      <c r="V18" s="174">
        <v>118321.95236532</v>
      </c>
      <c r="W18" s="18">
        <f t="shared" si="3"/>
        <v>0.27310864365189458</v>
      </c>
      <c r="X18" s="18">
        <f t="shared" si="4"/>
        <v>0.21000698107063642</v>
      </c>
      <c r="Y18" s="18">
        <f t="shared" si="5"/>
        <v>-0.21882659299992557</v>
      </c>
      <c r="Z18" s="18">
        <f t="shared" si="6"/>
        <v>3.8554193493161248E-2</v>
      </c>
      <c r="AA18" s="18">
        <f t="shared" si="7"/>
        <v>0.21104247226874384</v>
      </c>
      <c r="AB18" s="18">
        <f t="shared" si="8"/>
        <v>3.3728036427847163E-2</v>
      </c>
      <c r="AC18" s="18">
        <f t="shared" si="9"/>
        <v>2.4434845168312069E-2</v>
      </c>
      <c r="AD18" s="18">
        <f t="shared" si="10"/>
        <v>0.10364054127001143</v>
      </c>
      <c r="AE18" s="18">
        <f t="shared" si="11"/>
        <v>2.2874115433754172E-2</v>
      </c>
      <c r="AF18" s="18">
        <f t="shared" si="12"/>
        <v>8.9612790144960375E-2</v>
      </c>
      <c r="AG18" s="18">
        <f t="shared" si="13"/>
        <v>-4.5297535866410055E-2</v>
      </c>
      <c r="AH18" s="18">
        <f t="shared" si="14"/>
        <v>-4.9073073066187689E-2</v>
      </c>
      <c r="AI18" s="18">
        <f t="shared" si="15"/>
        <v>-1.3561771484837948E-3</v>
      </c>
      <c r="AJ18" s="18">
        <f t="shared" si="16"/>
        <v>-0.2518294906957953</v>
      </c>
      <c r="AK18" s="18">
        <f t="shared" si="16"/>
        <v>0.37006312002547626</v>
      </c>
      <c r="AL18" s="18">
        <f t="shared" si="16"/>
        <v>-9.4232507859484005E-2</v>
      </c>
      <c r="AM18" s="18">
        <f t="shared" si="16"/>
        <v>4.7142394321994407E-2</v>
      </c>
      <c r="AN18" s="18">
        <f t="shared" si="16"/>
        <v>9.6010220707573479E-2</v>
      </c>
      <c r="AO18" s="18">
        <f t="shared" si="16"/>
        <v>8.2069686850737122E-2</v>
      </c>
    </row>
    <row r="19" spans="2:41">
      <c r="B19" s="177" t="s">
        <v>31</v>
      </c>
      <c r="C19" s="174">
        <v>14766.320324029997</v>
      </c>
      <c r="D19" s="174">
        <v>19243.619729849997</v>
      </c>
      <c r="E19" s="174">
        <v>24172.206354059999</v>
      </c>
      <c r="F19" s="174">
        <v>14477.918681159999</v>
      </c>
      <c r="G19" s="174">
        <v>16546.417551779999</v>
      </c>
      <c r="H19" s="174">
        <v>17867.758098409999</v>
      </c>
      <c r="I19" s="174">
        <v>17433.545724869997</v>
      </c>
      <c r="J19" s="174">
        <v>17576.662741339998</v>
      </c>
      <c r="K19" s="174">
        <v>20003.161565979997</v>
      </c>
      <c r="L19" s="174">
        <v>18767.86966909</v>
      </c>
      <c r="M19" s="174">
        <v>19700.070040279999</v>
      </c>
      <c r="N19" s="174">
        <v>19416.869720049996</v>
      </c>
      <c r="O19" s="174">
        <v>18894.96461495</v>
      </c>
      <c r="P19" s="174">
        <v>17420.777561700001</v>
      </c>
      <c r="Q19" s="174">
        <v>12541.840232749999</v>
      </c>
      <c r="R19" s="174">
        <v>20938.230426310001</v>
      </c>
      <c r="S19" s="174">
        <v>23478.591186289999</v>
      </c>
      <c r="T19" s="174">
        <v>22759.303142380002</v>
      </c>
      <c r="U19" s="174">
        <v>24181.200071979998</v>
      </c>
      <c r="V19" s="174">
        <v>25289.371746139997</v>
      </c>
      <c r="W19" s="18">
        <f t="shared" si="3"/>
        <v>0.30321023163325656</v>
      </c>
      <c r="X19" s="18">
        <f t="shared" si="4"/>
        <v>0.2561153615275904</v>
      </c>
      <c r="Y19" s="18">
        <f t="shared" si="5"/>
        <v>-0.40105100589097586</v>
      </c>
      <c r="Z19" s="18">
        <f t="shared" si="6"/>
        <v>0.14287266810744836</v>
      </c>
      <c r="AA19" s="18">
        <f t="shared" si="7"/>
        <v>7.9856593881728388E-2</v>
      </c>
      <c r="AB19" s="18">
        <f t="shared" si="8"/>
        <v>-2.4301446837845964E-2</v>
      </c>
      <c r="AC19" s="18">
        <f t="shared" si="9"/>
        <v>8.2092890757063941E-3</v>
      </c>
      <c r="AD19" s="18">
        <f t="shared" si="10"/>
        <v>0.13805230608043217</v>
      </c>
      <c r="AE19" s="18">
        <f t="shared" si="11"/>
        <v>-6.1754832745584465E-2</v>
      </c>
      <c r="AF19" s="18">
        <f t="shared" si="12"/>
        <v>4.9670015170943937E-2</v>
      </c>
      <c r="AG19" s="18">
        <f t="shared" si="13"/>
        <v>-1.4375599662892258E-2</v>
      </c>
      <c r="AH19" s="18">
        <f t="shared" si="14"/>
        <v>-2.6878951789076067E-2</v>
      </c>
      <c r="AI19" s="18">
        <f t="shared" si="15"/>
        <v>-7.8020101296384481E-2</v>
      </c>
      <c r="AJ19" s="18">
        <f t="shared" si="16"/>
        <v>-0.28006426875436741</v>
      </c>
      <c r="AK19" s="18">
        <f t="shared" si="16"/>
        <v>0.6694703518575249</v>
      </c>
      <c r="AL19" s="18">
        <f t="shared" si="16"/>
        <v>0.1213264305653976</v>
      </c>
      <c r="AM19" s="18">
        <f t="shared" si="16"/>
        <v>-3.0635911592941545E-2</v>
      </c>
      <c r="AN19" s="18">
        <f t="shared" si="16"/>
        <v>6.2475415908156195E-2</v>
      </c>
      <c r="AO19" s="18">
        <f t="shared" si="16"/>
        <v>4.5827819581381934E-2</v>
      </c>
    </row>
    <row r="20" spans="2:41">
      <c r="B20" s="176" t="s">
        <v>32</v>
      </c>
      <c r="C20" s="174">
        <v>1053.82748653</v>
      </c>
      <c r="D20" s="174">
        <v>2909.8812692900001</v>
      </c>
      <c r="E20" s="174">
        <f>+E21+E22</f>
        <v>3795.1858996499991</v>
      </c>
      <c r="F20" s="174">
        <f>+F21+F22</f>
        <v>3282.6224079799999</v>
      </c>
      <c r="G20" s="174">
        <f>+G21+G22</f>
        <v>3000.8601687999999</v>
      </c>
      <c r="H20" s="174">
        <f>+H21+H22</f>
        <v>2912.5506272500006</v>
      </c>
      <c r="I20" s="174">
        <f>+I21+I22</f>
        <v>2809.71286594</v>
      </c>
      <c r="J20" s="174">
        <f t="shared" ref="J20:O20" si="20">+J21+J22+J23</f>
        <v>2311.3723842900004</v>
      </c>
      <c r="K20" s="174">
        <f t="shared" si="20"/>
        <v>3660.3226562</v>
      </c>
      <c r="L20" s="174">
        <f t="shared" si="20"/>
        <v>3313.1577841799999</v>
      </c>
      <c r="M20" s="174">
        <f t="shared" si="20"/>
        <v>3734.9578985400003</v>
      </c>
      <c r="N20" s="174">
        <f t="shared" si="20"/>
        <v>4201.8183339199995</v>
      </c>
      <c r="O20" s="174">
        <f t="shared" si="20"/>
        <v>4062.2609343699996</v>
      </c>
      <c r="P20" s="174">
        <f t="shared" ref="P20:V20" si="21">+P21+P22+P23</f>
        <v>4044.6874250800006</v>
      </c>
      <c r="Q20" s="174">
        <f t="shared" si="21"/>
        <v>3969.0062997300001</v>
      </c>
      <c r="R20" s="174">
        <f t="shared" si="21"/>
        <v>4823.1966077300003</v>
      </c>
      <c r="S20" s="174">
        <f t="shared" si="21"/>
        <v>3333.0597728499997</v>
      </c>
      <c r="T20" s="174">
        <f t="shared" si="21"/>
        <v>4130.2112494400008</v>
      </c>
      <c r="U20" s="174">
        <f t="shared" si="21"/>
        <v>3851.7686763600004</v>
      </c>
      <c r="V20" s="174">
        <f t="shared" si="21"/>
        <v>3457.9033777100003</v>
      </c>
      <c r="W20" s="18">
        <f t="shared" si="3"/>
        <v>1.7612501158719422</v>
      </c>
      <c r="X20" s="18">
        <f t="shared" si="4"/>
        <v>0.30424080862103686</v>
      </c>
      <c r="Y20" s="18">
        <f t="shared" si="5"/>
        <v>-0.13505622786943561</v>
      </c>
      <c r="Z20" s="18">
        <f t="shared" si="6"/>
        <v>-8.583449576626323E-2</v>
      </c>
      <c r="AA20" s="18">
        <f t="shared" si="7"/>
        <v>-2.9428076145684878E-2</v>
      </c>
      <c r="AB20" s="18">
        <f t="shared" si="8"/>
        <v>-3.5308488837187624E-2</v>
      </c>
      <c r="AC20" s="18">
        <f t="shared" si="9"/>
        <v>-0.17736349065806689</v>
      </c>
      <c r="AD20" s="18">
        <f t="shared" si="10"/>
        <v>0.58361442798165375</v>
      </c>
      <c r="AE20" s="18">
        <f t="shared" si="11"/>
        <v>-9.484542883998448E-2</v>
      </c>
      <c r="AF20" s="18">
        <f t="shared" si="12"/>
        <v>0.12731060270478345</v>
      </c>
      <c r="AG20" s="18">
        <f t="shared" si="13"/>
        <v>0.12499750949334554</v>
      </c>
      <c r="AH20" s="18">
        <f t="shared" si="14"/>
        <v>-3.3213572900902322E-2</v>
      </c>
      <c r="AI20" s="18">
        <f t="shared" si="15"/>
        <v>-4.326041476388931E-3</v>
      </c>
      <c r="AJ20" s="18">
        <f t="shared" si="16"/>
        <v>-1.871124203089769E-2</v>
      </c>
      <c r="AK20" s="18">
        <f t="shared" si="16"/>
        <v>0.21521515550582726</v>
      </c>
      <c r="AL20" s="18">
        <f t="shared" si="16"/>
        <v>-0.30895212367909708</v>
      </c>
      <c r="AM20" s="18">
        <f t="shared" si="16"/>
        <v>0.23916507081071048</v>
      </c>
      <c r="AN20" s="18">
        <f t="shared" si="16"/>
        <v>-6.7416060889803897E-2</v>
      </c>
      <c r="AO20" s="18">
        <f t="shared" si="16"/>
        <v>-0.10225569906815146</v>
      </c>
    </row>
    <row r="21" spans="2:41">
      <c r="B21" s="177" t="s">
        <v>33</v>
      </c>
      <c r="C21" s="174">
        <v>1053.82748653</v>
      </c>
      <c r="D21" s="174">
        <v>130.04061182000001</v>
      </c>
      <c r="E21" s="174">
        <v>118.21977625</v>
      </c>
      <c r="F21" s="174">
        <v>102.09943935000001</v>
      </c>
      <c r="G21" s="174">
        <v>117.56815976999999</v>
      </c>
      <c r="H21" s="174">
        <v>119.700816</v>
      </c>
      <c r="I21" s="174">
        <v>116.93514722</v>
      </c>
      <c r="J21" s="174">
        <v>112.83675666000002</v>
      </c>
      <c r="K21" s="174">
        <v>132.797133</v>
      </c>
      <c r="L21" s="174">
        <v>115.17039</v>
      </c>
      <c r="M21" s="174">
        <v>135.17485142999999</v>
      </c>
      <c r="N21" s="174">
        <v>147.90603365999999</v>
      </c>
      <c r="O21" s="174">
        <v>145.04049899999998</v>
      </c>
      <c r="P21" s="174">
        <v>136.0302255</v>
      </c>
      <c r="Q21" s="174">
        <v>147.552459</v>
      </c>
      <c r="R21" s="174">
        <v>158.41976850000003</v>
      </c>
      <c r="S21" s="174">
        <v>100.35221100000001</v>
      </c>
      <c r="T21" s="174">
        <v>149.6273205</v>
      </c>
      <c r="U21" s="174">
        <v>145.69228649999999</v>
      </c>
      <c r="V21" s="174">
        <v>126.3146505</v>
      </c>
      <c r="W21" s="18">
        <f t="shared" si="3"/>
        <v>-0.87660161318415364</v>
      </c>
      <c r="X21" s="18">
        <f t="shared" si="4"/>
        <v>-9.0901107004650261E-2</v>
      </c>
      <c r="Y21" s="18">
        <f t="shared" si="5"/>
        <v>-0.13635905439298257</v>
      </c>
      <c r="Z21" s="18">
        <f t="shared" si="6"/>
        <v>0.15150641882540339</v>
      </c>
      <c r="AA21" s="18">
        <f t="shared" si="7"/>
        <v>1.8139743227861604E-2</v>
      </c>
      <c r="AB21" s="18">
        <f t="shared" si="8"/>
        <v>-2.3104844832469662E-2</v>
      </c>
      <c r="AC21" s="18">
        <f t="shared" si="9"/>
        <v>-3.5048406381097186E-2</v>
      </c>
      <c r="AD21" s="18">
        <f t="shared" si="10"/>
        <v>0.17689604815693727</v>
      </c>
      <c r="AE21" s="18">
        <f t="shared" si="11"/>
        <v>-0.13273436407697148</v>
      </c>
      <c r="AF21" s="18">
        <f t="shared" si="12"/>
        <v>0.17369448371234997</v>
      </c>
      <c r="AG21" s="18">
        <f t="shared" si="13"/>
        <v>9.4183068043487417E-2</v>
      </c>
      <c r="AH21" s="18">
        <f t="shared" si="14"/>
        <v>-1.9374021391089236E-2</v>
      </c>
      <c r="AI21" s="18">
        <f t="shared" si="15"/>
        <v>-6.212246622234785E-2</v>
      </c>
      <c r="AJ21" s="18">
        <f t="shared" si="16"/>
        <v>8.4703480110014162E-2</v>
      </c>
      <c r="AK21" s="18">
        <f t="shared" si="16"/>
        <v>7.3650480470813573E-2</v>
      </c>
      <c r="AL21" s="18">
        <f t="shared" si="16"/>
        <v>-0.36654237062592354</v>
      </c>
      <c r="AM21" s="18">
        <f t="shared" si="16"/>
        <v>0.49102166269161707</v>
      </c>
      <c r="AN21" s="18">
        <f t="shared" si="16"/>
        <v>-2.6298900407028314E-2</v>
      </c>
      <c r="AO21" s="18">
        <f t="shared" si="16"/>
        <v>-0.13300385672785775</v>
      </c>
    </row>
    <row r="22" spans="2:41">
      <c r="B22" s="177" t="s">
        <v>34</v>
      </c>
      <c r="C22" s="174">
        <v>0</v>
      </c>
      <c r="D22" s="174">
        <v>2779.8406574700002</v>
      </c>
      <c r="E22" s="174">
        <v>3676.9661233999991</v>
      </c>
      <c r="F22" s="174">
        <v>3180.5229686299999</v>
      </c>
      <c r="G22" s="174">
        <v>2883.2920090299999</v>
      </c>
      <c r="H22" s="174">
        <v>2792.8498112500006</v>
      </c>
      <c r="I22" s="174">
        <v>2692.7777187199999</v>
      </c>
      <c r="J22" s="174">
        <v>1961.2675453800002</v>
      </c>
      <c r="K22" s="174">
        <v>2310.13820154</v>
      </c>
      <c r="L22" s="174">
        <v>1987.11298293</v>
      </c>
      <c r="M22" s="174">
        <v>2366.31574486</v>
      </c>
      <c r="N22" s="174">
        <v>2722.4012090099995</v>
      </c>
      <c r="O22" s="174">
        <v>2672.8100928699996</v>
      </c>
      <c r="P22" s="174">
        <v>2602.0941008300006</v>
      </c>
      <c r="Q22" s="174">
        <v>2757.6127597300001</v>
      </c>
      <c r="R22" s="174">
        <v>3143.3797259800003</v>
      </c>
      <c r="S22" s="174">
        <v>2108.5397726000001</v>
      </c>
      <c r="T22" s="174">
        <v>2660.9104194400002</v>
      </c>
      <c r="U22" s="174">
        <v>2459.9715738600003</v>
      </c>
      <c r="V22" s="174">
        <v>2083.3148914600001</v>
      </c>
      <c r="W22" s="25" t="e">
        <f t="shared" si="3"/>
        <v>#DIV/0!</v>
      </c>
      <c r="X22" s="18">
        <f t="shared" si="4"/>
        <v>0.32272549993800514</v>
      </c>
      <c r="Y22" s="18">
        <f t="shared" si="5"/>
        <v>-0.13501434011335156</v>
      </c>
      <c r="Z22" s="18">
        <f t="shared" si="6"/>
        <v>-9.3453486276199205E-2</v>
      </c>
      <c r="AA22" s="18">
        <f t="shared" si="7"/>
        <v>-3.1367685789975175E-2</v>
      </c>
      <c r="AB22" s="18">
        <f t="shared" si="8"/>
        <v>-3.5831533842921259E-2</v>
      </c>
      <c r="AC22" s="18">
        <f t="shared" si="9"/>
        <v>-0.27165635256656828</v>
      </c>
      <c r="AD22" s="18">
        <f t="shared" si="10"/>
        <v>0.17788019639737884</v>
      </c>
      <c r="AE22" s="18">
        <f t="shared" si="11"/>
        <v>-0.13982939133020811</v>
      </c>
      <c r="AF22" s="18">
        <f t="shared" si="12"/>
        <v>0.19083100215613569</v>
      </c>
      <c r="AG22" s="18">
        <f t="shared" si="13"/>
        <v>0.15048095966207042</v>
      </c>
      <c r="AH22" s="18">
        <f t="shared" si="14"/>
        <v>-1.8215947001446464E-2</v>
      </c>
      <c r="AI22" s="18">
        <f t="shared" si="15"/>
        <v>-2.6457544525382182E-2</v>
      </c>
      <c r="AJ22" s="18">
        <f t="shared" si="16"/>
        <v>5.9766731284004448E-2</v>
      </c>
      <c r="AK22" s="18">
        <f t="shared" si="16"/>
        <v>0.13989163811664795</v>
      </c>
      <c r="AL22" s="18">
        <f t="shared" si="16"/>
        <v>-0.32921251760551196</v>
      </c>
      <c r="AM22" s="18">
        <f t="shared" si="16"/>
        <v>0.26196833183700519</v>
      </c>
      <c r="AN22" s="18">
        <f t="shared" si="16"/>
        <v>-7.5515073379391784E-2</v>
      </c>
      <c r="AO22" s="18">
        <f t="shared" si="16"/>
        <v>-0.15311424180767219</v>
      </c>
    </row>
    <row r="23" spans="2:41">
      <c r="B23" s="177" t="s">
        <v>35</v>
      </c>
      <c r="C23" s="174"/>
      <c r="D23" s="174"/>
      <c r="E23" s="174"/>
      <c r="F23" s="174"/>
      <c r="G23" s="174"/>
      <c r="H23" s="174"/>
      <c r="I23" s="174"/>
      <c r="J23" s="174">
        <v>237.26808225000002</v>
      </c>
      <c r="K23" s="174">
        <v>1217.3873216600002</v>
      </c>
      <c r="L23" s="174">
        <v>1210.8744112500001</v>
      </c>
      <c r="M23" s="174">
        <v>1233.4673022500001</v>
      </c>
      <c r="N23" s="174">
        <v>1331.5110912499999</v>
      </c>
      <c r="O23" s="174">
        <v>1244.4103425000001</v>
      </c>
      <c r="P23" s="174">
        <v>1306.5630987499999</v>
      </c>
      <c r="Q23" s="174">
        <v>1063.841081</v>
      </c>
      <c r="R23" s="174">
        <v>1521.3971132500001</v>
      </c>
      <c r="S23" s="174">
        <v>1124.1677892499999</v>
      </c>
      <c r="T23" s="174">
        <v>1319.6735095000001</v>
      </c>
      <c r="U23" s="174">
        <v>1246.104816</v>
      </c>
      <c r="V23" s="174">
        <v>1248.2738357500002</v>
      </c>
      <c r="W23" s="25" t="e">
        <f t="shared" si="3"/>
        <v>#DIV/0!</v>
      </c>
      <c r="X23" s="25" t="e">
        <f t="shared" si="4"/>
        <v>#DIV/0!</v>
      </c>
      <c r="Y23" s="25" t="e">
        <f t="shared" si="5"/>
        <v>#DIV/0!</v>
      </c>
      <c r="Z23" s="25" t="e">
        <f t="shared" si="6"/>
        <v>#DIV/0!</v>
      </c>
      <c r="AA23" s="25" t="e">
        <f t="shared" si="7"/>
        <v>#DIV/0!</v>
      </c>
      <c r="AB23" s="25" t="e">
        <f t="shared" si="8"/>
        <v>#DIV/0!</v>
      </c>
      <c r="AC23" s="25" t="e">
        <f t="shared" si="9"/>
        <v>#DIV/0!</v>
      </c>
      <c r="AD23" s="18">
        <f t="shared" si="10"/>
        <v>4.1308516093508407</v>
      </c>
      <c r="AE23" s="18">
        <f t="shared" si="11"/>
        <v>-5.3499081961189132E-3</v>
      </c>
      <c r="AF23" s="18">
        <f t="shared" si="12"/>
        <v>1.8658327230383076E-2</v>
      </c>
      <c r="AG23" s="18">
        <f t="shared" si="13"/>
        <v>7.9486329974986392E-2</v>
      </c>
      <c r="AH23" s="18">
        <f t="shared" si="14"/>
        <v>-6.5414962986324987E-2</v>
      </c>
      <c r="AI23" s="18">
        <f t="shared" si="15"/>
        <v>4.9945547804702395E-2</v>
      </c>
      <c r="AJ23" s="18">
        <f t="shared" si="16"/>
        <v>-0.18577137069171334</v>
      </c>
      <c r="AK23" s="18">
        <f t="shared" si="16"/>
        <v>0.43009810433331075</v>
      </c>
      <c r="AL23" s="18">
        <f t="shared" si="16"/>
        <v>-0.26109509512045881</v>
      </c>
      <c r="AM23" s="18">
        <f t="shared" si="16"/>
        <v>0.17391151224892676</v>
      </c>
      <c r="AN23" s="18">
        <f t="shared" si="16"/>
        <v>-5.5747647407027201E-2</v>
      </c>
      <c r="AO23" s="18">
        <f t="shared" si="16"/>
        <v>1.740639890119855E-3</v>
      </c>
    </row>
    <row r="24" spans="2:41">
      <c r="B24" s="176" t="s">
        <v>36</v>
      </c>
      <c r="C24" s="174">
        <v>446109.28092811001</v>
      </c>
      <c r="D24" s="174">
        <v>561740.95719821006</v>
      </c>
      <c r="E24" s="174">
        <f t="shared" ref="E24:O24" si="22">+E25+E26</f>
        <v>708141.80694460997</v>
      </c>
      <c r="F24" s="174">
        <f t="shared" si="22"/>
        <v>611061.5989828899</v>
      </c>
      <c r="G24" s="174">
        <f t="shared" si="22"/>
        <v>682777.01413966995</v>
      </c>
      <c r="H24" s="174">
        <f t="shared" si="22"/>
        <v>751242.23412738997</v>
      </c>
      <c r="I24" s="174">
        <f t="shared" si="22"/>
        <v>829706.66975125019</v>
      </c>
      <c r="J24" s="174">
        <f t="shared" si="22"/>
        <v>856646.19090851001</v>
      </c>
      <c r="K24" s="174">
        <f t="shared" si="22"/>
        <v>937622.75742790988</v>
      </c>
      <c r="L24" s="174">
        <f t="shared" si="22"/>
        <v>972558.15654338</v>
      </c>
      <c r="M24" s="174">
        <f t="shared" si="22"/>
        <v>1045284.15584088</v>
      </c>
      <c r="N24" s="174">
        <f t="shared" si="22"/>
        <v>1078953.91134249</v>
      </c>
      <c r="O24" s="174">
        <f t="shared" si="22"/>
        <v>1087662.11137394</v>
      </c>
      <c r="P24" s="174">
        <f t="shared" ref="P24:V24" si="23">+P25+P26</f>
        <v>1167261.31664306</v>
      </c>
      <c r="Q24" s="174">
        <f t="shared" si="23"/>
        <v>1100065.7059959399</v>
      </c>
      <c r="R24" s="174">
        <f t="shared" si="23"/>
        <v>1465266.8629565197</v>
      </c>
      <c r="S24" s="174">
        <f t="shared" si="23"/>
        <v>1604577.9453845201</v>
      </c>
      <c r="T24" s="174">
        <f t="shared" si="23"/>
        <v>1708398.8557623303</v>
      </c>
      <c r="U24" s="174">
        <f t="shared" si="23"/>
        <v>1795827.2641843199</v>
      </c>
      <c r="V24" s="174">
        <f t="shared" si="23"/>
        <v>1853291.4292664197</v>
      </c>
      <c r="W24" s="18">
        <f t="shared" si="3"/>
        <v>0.25920033770544659</v>
      </c>
      <c r="X24" s="18">
        <f t="shared" si="4"/>
        <v>0.2606198602227654</v>
      </c>
      <c r="Y24" s="18">
        <f t="shared" si="5"/>
        <v>-0.13709147943204769</v>
      </c>
      <c r="Z24" s="18">
        <f t="shared" si="6"/>
        <v>0.1173620061809646</v>
      </c>
      <c r="AA24" s="18">
        <f t="shared" si="7"/>
        <v>0.10027464101730099</v>
      </c>
      <c r="AB24" s="18">
        <f t="shared" si="8"/>
        <v>0.10444625190036216</v>
      </c>
      <c r="AC24" s="18">
        <f t="shared" si="9"/>
        <v>3.2468729177911104E-2</v>
      </c>
      <c r="AD24" s="18">
        <f t="shared" si="10"/>
        <v>9.4527434288268708E-2</v>
      </c>
      <c r="AE24" s="18">
        <f t="shared" si="11"/>
        <v>3.7259546911281305E-2</v>
      </c>
      <c r="AF24" s="18">
        <f t="shared" si="12"/>
        <v>7.477804675041666E-2</v>
      </c>
      <c r="AG24" s="18">
        <f t="shared" si="13"/>
        <v>3.2211102898162869E-2</v>
      </c>
      <c r="AH24" s="18">
        <f t="shared" si="14"/>
        <v>8.0709657195781048E-3</v>
      </c>
      <c r="AI24" s="18">
        <f t="shared" si="15"/>
        <v>7.3183762159895194E-2</v>
      </c>
      <c r="AJ24" s="18">
        <f t="shared" si="16"/>
        <v>-5.7566895851880573E-2</v>
      </c>
      <c r="AK24" s="18">
        <f t="shared" si="16"/>
        <v>0.33198122163979882</v>
      </c>
      <c r="AL24" s="18">
        <f t="shared" si="16"/>
        <v>9.5075570157171052E-2</v>
      </c>
      <c r="AM24" s="18">
        <f t="shared" si="16"/>
        <v>6.4702939907933743E-2</v>
      </c>
      <c r="AN24" s="18">
        <f t="shared" si="16"/>
        <v>5.1175642109041686E-2</v>
      </c>
      <c r="AO24" s="18">
        <f t="shared" si="16"/>
        <v>3.1998715148252588E-2</v>
      </c>
    </row>
    <row r="25" spans="2:41">
      <c r="B25" s="177" t="s">
        <v>37</v>
      </c>
      <c r="C25" s="174">
        <v>221097.04340181002</v>
      </c>
      <c r="D25" s="174">
        <v>273834.59714883001</v>
      </c>
      <c r="E25" s="174">
        <v>334847.99332269997</v>
      </c>
      <c r="F25" s="174">
        <v>339994.22217371996</v>
      </c>
      <c r="G25" s="174">
        <v>365128.83078238001</v>
      </c>
      <c r="H25" s="174">
        <v>390813.59550528001</v>
      </c>
      <c r="I25" s="174">
        <v>436928.22354562004</v>
      </c>
      <c r="J25" s="174">
        <v>463428.99201451003</v>
      </c>
      <c r="K25" s="174">
        <v>485976.07180746994</v>
      </c>
      <c r="L25" s="174">
        <v>514406.23934475001</v>
      </c>
      <c r="M25" s="174">
        <v>558132.03617452004</v>
      </c>
      <c r="N25" s="174">
        <v>571916.75385778013</v>
      </c>
      <c r="O25" s="174">
        <v>583129.97590826999</v>
      </c>
      <c r="P25" s="174">
        <v>672278.96509400988</v>
      </c>
      <c r="Q25" s="174">
        <v>707543.7198141499</v>
      </c>
      <c r="R25" s="174">
        <v>881432.37452516984</v>
      </c>
      <c r="S25" s="174">
        <v>1006705.29401869</v>
      </c>
      <c r="T25" s="174">
        <v>1074927.6095188502</v>
      </c>
      <c r="U25" s="174">
        <v>1129308.9148385199</v>
      </c>
      <c r="V25" s="174">
        <v>1158553.36311712</v>
      </c>
      <c r="W25" s="18">
        <f t="shared" si="3"/>
        <v>0.23852672534918318</v>
      </c>
      <c r="X25" s="18">
        <f t="shared" si="4"/>
        <v>0.22281113054793789</v>
      </c>
      <c r="Y25" s="18">
        <f t="shared" si="5"/>
        <v>1.5368850802878864E-2</v>
      </c>
      <c r="Z25" s="18">
        <f t="shared" si="6"/>
        <v>7.3926575716388276E-2</v>
      </c>
      <c r="AA25" s="18">
        <f t="shared" si="7"/>
        <v>7.0344389589460654E-2</v>
      </c>
      <c r="AB25" s="18">
        <f t="shared" si="8"/>
        <v>0.11799647855320572</v>
      </c>
      <c r="AC25" s="18">
        <f t="shared" si="9"/>
        <v>6.0652452830443071E-2</v>
      </c>
      <c r="AD25" s="18">
        <f t="shared" si="10"/>
        <v>4.865271742052335E-2</v>
      </c>
      <c r="AE25" s="18">
        <f t="shared" si="11"/>
        <v>5.8501167416619815E-2</v>
      </c>
      <c r="AF25" s="18">
        <f t="shared" si="12"/>
        <v>8.5002462033640702E-2</v>
      </c>
      <c r="AG25" s="18">
        <f t="shared" si="13"/>
        <v>2.4697951004105878E-2</v>
      </c>
      <c r="AH25" s="18">
        <f t="shared" si="14"/>
        <v>1.9606388473239811E-2</v>
      </c>
      <c r="AI25" s="18">
        <f t="shared" si="15"/>
        <v>0.15288013456499727</v>
      </c>
      <c r="AJ25" s="18">
        <f t="shared" si="16"/>
        <v>5.245553788107693E-2</v>
      </c>
      <c r="AK25" s="18">
        <f t="shared" si="16"/>
        <v>0.24576383033502891</v>
      </c>
      <c r="AL25" s="18">
        <f t="shared" si="16"/>
        <v>0.1421242549220012</v>
      </c>
      <c r="AM25" s="18">
        <f t="shared" si="16"/>
        <v>6.7767911726998031E-2</v>
      </c>
      <c r="AN25" s="18">
        <f t="shared" si="16"/>
        <v>5.0590667537148137E-2</v>
      </c>
      <c r="AO25" s="18">
        <f t="shared" si="16"/>
        <v>2.5895880121323378E-2</v>
      </c>
    </row>
    <row r="26" spans="2:41">
      <c r="B26" s="177" t="s">
        <v>38</v>
      </c>
      <c r="C26" s="174">
        <v>225012.23752630001</v>
      </c>
      <c r="D26" s="174">
        <v>287906.36004937999</v>
      </c>
      <c r="E26" s="174">
        <v>373293.81362191</v>
      </c>
      <c r="F26" s="174">
        <v>271067.37680917</v>
      </c>
      <c r="G26" s="174">
        <v>317648.18335728999</v>
      </c>
      <c r="H26" s="174">
        <v>360428.63862211001</v>
      </c>
      <c r="I26" s="174">
        <v>392778.44620563008</v>
      </c>
      <c r="J26" s="174">
        <v>393217.19889400003</v>
      </c>
      <c r="K26" s="174">
        <v>451646.68562043994</v>
      </c>
      <c r="L26" s="174">
        <v>458151.91719862999</v>
      </c>
      <c r="M26" s="174">
        <v>487152.11966636003</v>
      </c>
      <c r="N26" s="174">
        <v>507037.15748470998</v>
      </c>
      <c r="O26" s="174">
        <v>504532.13546567009</v>
      </c>
      <c r="P26" s="174">
        <v>494982.35154905001</v>
      </c>
      <c r="Q26" s="174">
        <v>392521.98618179007</v>
      </c>
      <c r="R26" s="174">
        <v>583834.48843134998</v>
      </c>
      <c r="S26" s="174">
        <v>597872.65136582998</v>
      </c>
      <c r="T26" s="174">
        <v>633471.24624348001</v>
      </c>
      <c r="U26" s="174">
        <v>666518.34934579988</v>
      </c>
      <c r="V26" s="174">
        <v>694738.06614929985</v>
      </c>
      <c r="W26" s="18">
        <f t="shared" si="3"/>
        <v>0.27951423093478978</v>
      </c>
      <c r="X26" s="18">
        <f t="shared" si="4"/>
        <v>0.29658064364359604</v>
      </c>
      <c r="Y26" s="18">
        <f t="shared" si="5"/>
        <v>-0.27384980163716255</v>
      </c>
      <c r="Z26" s="18">
        <f t="shared" si="6"/>
        <v>0.17184217111051558</v>
      </c>
      <c r="AA26" s="18">
        <f t="shared" si="7"/>
        <v>0.13467873422937426</v>
      </c>
      <c r="AB26" s="18">
        <f t="shared" si="8"/>
        <v>8.9753710213458016E-2</v>
      </c>
      <c r="AC26" s="18">
        <f t="shared" si="9"/>
        <v>1.1170487907583571E-3</v>
      </c>
      <c r="AD26" s="18">
        <f t="shared" si="10"/>
        <v>0.14859341577831331</v>
      </c>
      <c r="AE26" s="18">
        <f t="shared" si="11"/>
        <v>1.440336392428887E-2</v>
      </c>
      <c r="AF26" s="18">
        <f t="shared" si="12"/>
        <v>6.3298223534786757E-2</v>
      </c>
      <c r="AG26" s="18">
        <f t="shared" si="13"/>
        <v>4.0818949596213905E-2</v>
      </c>
      <c r="AH26" s="18">
        <f t="shared" si="14"/>
        <v>-4.9405097477800419E-3</v>
      </c>
      <c r="AI26" s="18">
        <f t="shared" si="15"/>
        <v>-1.892799931922251E-2</v>
      </c>
      <c r="AJ26" s="18">
        <f t="shared" si="16"/>
        <v>-0.20699801729619183</v>
      </c>
      <c r="AK26" s="18">
        <f t="shared" si="16"/>
        <v>0.48739308620780464</v>
      </c>
      <c r="AL26" s="18">
        <f t="shared" si="16"/>
        <v>2.4044764762352067E-2</v>
      </c>
      <c r="AM26" s="18">
        <f t="shared" si="16"/>
        <v>5.9542102814580389E-2</v>
      </c>
      <c r="AN26" s="18">
        <f t="shared" si="16"/>
        <v>5.2168276458151919E-2</v>
      </c>
      <c r="AO26" s="18">
        <f t="shared" si="16"/>
        <v>4.2338994614624204E-2</v>
      </c>
    </row>
    <row r="27" spans="2:41">
      <c r="B27" s="176" t="s">
        <v>39</v>
      </c>
      <c r="C27" s="174">
        <v>79801.710625699998</v>
      </c>
      <c r="D27" s="174">
        <v>105358.59951192999</v>
      </c>
      <c r="E27" s="174">
        <f t="shared" ref="E27:O27" si="24">+E28+E29</f>
        <v>129220.32358699999</v>
      </c>
      <c r="F27" s="174">
        <f t="shared" si="24"/>
        <v>84377.157170099992</v>
      </c>
      <c r="G27" s="174">
        <f t="shared" si="24"/>
        <v>105597.92441612</v>
      </c>
      <c r="H27" s="174">
        <f t="shared" si="24"/>
        <v>127064.37303256</v>
      </c>
      <c r="I27" s="174">
        <f t="shared" si="24"/>
        <v>138481.25231714</v>
      </c>
      <c r="J27" s="174">
        <f t="shared" si="24"/>
        <v>128704.87804300999</v>
      </c>
      <c r="K27" s="174">
        <f t="shared" si="24"/>
        <v>140732.62619588</v>
      </c>
      <c r="L27" s="174">
        <f t="shared" si="24"/>
        <v>159531.59471835001</v>
      </c>
      <c r="M27" s="174">
        <f t="shared" si="24"/>
        <v>188504.1664172</v>
      </c>
      <c r="N27" s="174">
        <f t="shared" si="24"/>
        <v>182352.00520662</v>
      </c>
      <c r="O27" s="174">
        <f t="shared" si="24"/>
        <v>161152.40668802999</v>
      </c>
      <c r="P27" s="174">
        <f t="shared" ref="P27:V27" si="25">+P28+P29</f>
        <v>143501.34938569998</v>
      </c>
      <c r="Q27" s="174">
        <f t="shared" si="25"/>
        <v>90854.283620000002</v>
      </c>
      <c r="R27" s="174">
        <f t="shared" si="25"/>
        <v>145148.77119282002</v>
      </c>
      <c r="S27" s="174">
        <f t="shared" si="25"/>
        <v>146992.21793916001</v>
      </c>
      <c r="T27" s="174">
        <f t="shared" si="25"/>
        <v>200663.68974069998</v>
      </c>
      <c r="U27" s="174">
        <f t="shared" si="25"/>
        <v>239003.01086705</v>
      </c>
      <c r="V27" s="174">
        <f t="shared" si="25"/>
        <v>214434.37945578</v>
      </c>
      <c r="W27" s="18">
        <f t="shared" si="3"/>
        <v>0.32025490037552462</v>
      </c>
      <c r="X27" s="18">
        <f t="shared" si="4"/>
        <v>0.22648102941391213</v>
      </c>
      <c r="Y27" s="18">
        <f t="shared" si="5"/>
        <v>-0.34702874263202488</v>
      </c>
      <c r="Z27" s="18">
        <f t="shared" si="6"/>
        <v>0.25149895964425584</v>
      </c>
      <c r="AA27" s="18">
        <f t="shared" si="7"/>
        <v>0.20328475900576559</v>
      </c>
      <c r="AB27" s="18">
        <f t="shared" si="8"/>
        <v>8.9851144046918963E-2</v>
      </c>
      <c r="AC27" s="18">
        <f t="shared" si="9"/>
        <v>-7.0597096072909871E-2</v>
      </c>
      <c r="AD27" s="18">
        <f t="shared" si="10"/>
        <v>9.3452154539555465E-2</v>
      </c>
      <c r="AE27" s="18">
        <f t="shared" si="11"/>
        <v>0.13357932009528839</v>
      </c>
      <c r="AF27" s="18">
        <f t="shared" si="12"/>
        <v>0.18161024309949703</v>
      </c>
      <c r="AG27" s="18">
        <f t="shared" si="13"/>
        <v>-3.2636738632948581E-2</v>
      </c>
      <c r="AH27" s="18">
        <f t="shared" si="14"/>
        <v>-0.11625645955781561</v>
      </c>
      <c r="AI27" s="18">
        <f t="shared" si="15"/>
        <v>-0.10953021220775283</v>
      </c>
      <c r="AJ27" s="18">
        <f t="shared" si="16"/>
        <v>-0.3668750572107603</v>
      </c>
      <c r="AK27" s="18">
        <f t="shared" si="16"/>
        <v>0.59759964428213297</v>
      </c>
      <c r="AL27" s="18">
        <f t="shared" si="16"/>
        <v>1.2700395126949537E-2</v>
      </c>
      <c r="AM27" s="18">
        <f t="shared" si="16"/>
        <v>0.36513138283112756</v>
      </c>
      <c r="AN27" s="18">
        <f t="shared" si="16"/>
        <v>0.19106257427984374</v>
      </c>
      <c r="AO27" s="18">
        <f t="shared" si="16"/>
        <v>-0.102796325963177</v>
      </c>
    </row>
    <row r="28" spans="2:41">
      <c r="B28" s="177" t="s">
        <v>37</v>
      </c>
      <c r="C28" s="174">
        <v>12882.30086465</v>
      </c>
      <c r="D28" s="174">
        <v>14750.019393740002</v>
      </c>
      <c r="E28" s="174">
        <v>16996.810074199999</v>
      </c>
      <c r="F28" s="174">
        <v>18656.433165009999</v>
      </c>
      <c r="G28" s="174">
        <v>18539.17637189</v>
      </c>
      <c r="H28" s="174">
        <v>20048.000059900001</v>
      </c>
      <c r="I28" s="174">
        <v>19603.55473973</v>
      </c>
      <c r="J28" s="174">
        <v>17570.401414790002</v>
      </c>
      <c r="K28" s="174">
        <v>16181.79834963</v>
      </c>
      <c r="L28" s="174">
        <v>16451.172202010002</v>
      </c>
      <c r="M28" s="174">
        <v>16718.819316759997</v>
      </c>
      <c r="N28" s="174">
        <v>18724.188769820001</v>
      </c>
      <c r="O28" s="174">
        <v>16088.918861150001</v>
      </c>
      <c r="P28" s="174">
        <v>7371.3824695600015</v>
      </c>
      <c r="Q28" s="174">
        <v>5218.026597</v>
      </c>
      <c r="R28" s="174">
        <v>7797.0697599999994</v>
      </c>
      <c r="S28" s="174">
        <v>8626.4745700000003</v>
      </c>
      <c r="T28" s="174">
        <v>8650.4806819999994</v>
      </c>
      <c r="U28" s="174">
        <v>9505.437245000001</v>
      </c>
      <c r="V28" s="174">
        <v>8152.0316899999998</v>
      </c>
      <c r="W28" s="18">
        <f t="shared" si="3"/>
        <v>0.14498330296066597</v>
      </c>
      <c r="X28" s="18">
        <f t="shared" si="4"/>
        <v>0.15232459161467604</v>
      </c>
      <c r="Y28" s="18">
        <f t="shared" si="5"/>
        <v>9.76432097296418E-2</v>
      </c>
      <c r="Z28" s="18">
        <f t="shared" si="6"/>
        <v>-6.2850595332398784E-3</v>
      </c>
      <c r="AA28" s="18">
        <f t="shared" si="7"/>
        <v>8.1385691453788267E-2</v>
      </c>
      <c r="AB28" s="18">
        <f t="shared" si="8"/>
        <v>-2.2169060197629431E-2</v>
      </c>
      <c r="AC28" s="18">
        <f t="shared" si="9"/>
        <v>-0.10371350257305434</v>
      </c>
      <c r="AD28" s="18">
        <f t="shared" si="10"/>
        <v>-7.9030810530665296E-2</v>
      </c>
      <c r="AE28" s="18">
        <f t="shared" si="11"/>
        <v>1.6646719144548072E-2</v>
      </c>
      <c r="AF28" s="18">
        <f t="shared" si="12"/>
        <v>1.6269182004993832E-2</v>
      </c>
      <c r="AG28" s="18">
        <f t="shared" si="13"/>
        <v>0.1199468344663368</v>
      </c>
      <c r="AH28" s="18">
        <f t="shared" si="14"/>
        <v>-0.14074147302539364</v>
      </c>
      <c r="AI28" s="18">
        <f t="shared" si="15"/>
        <v>-0.54183481605095807</v>
      </c>
      <c r="AJ28" s="18">
        <f t="shared" si="16"/>
        <v>-0.29212374767585969</v>
      </c>
      <c r="AK28" s="18">
        <f t="shared" si="16"/>
        <v>0.49425642339246956</v>
      </c>
      <c r="AL28" s="18">
        <f t="shared" si="16"/>
        <v>0.10637391167832777</v>
      </c>
      <c r="AM28" s="18">
        <f t="shared" si="16"/>
        <v>2.782841565833305E-3</v>
      </c>
      <c r="AN28" s="18">
        <f t="shared" si="16"/>
        <v>9.8833416827229348E-2</v>
      </c>
      <c r="AO28" s="18">
        <f t="shared" si="16"/>
        <v>-0.14238225134902782</v>
      </c>
    </row>
    <row r="29" spans="2:41">
      <c r="B29" s="177" t="s">
        <v>38</v>
      </c>
      <c r="C29" s="174">
        <v>66919.409761050003</v>
      </c>
      <c r="D29" s="174">
        <v>90608.580118189988</v>
      </c>
      <c r="E29" s="174">
        <v>112223.5135128</v>
      </c>
      <c r="F29" s="174">
        <v>65720.72400509</v>
      </c>
      <c r="G29" s="174">
        <v>87058.74804423</v>
      </c>
      <c r="H29" s="174">
        <v>107016.37297266</v>
      </c>
      <c r="I29" s="174">
        <v>118877.69757740998</v>
      </c>
      <c r="J29" s="174">
        <v>111134.47662821999</v>
      </c>
      <c r="K29" s="174">
        <v>124550.82784625</v>
      </c>
      <c r="L29" s="174">
        <v>143080.42251634001</v>
      </c>
      <c r="M29" s="174">
        <v>171785.34710044001</v>
      </c>
      <c r="N29" s="174">
        <v>163627.8164368</v>
      </c>
      <c r="O29" s="174">
        <v>145063.48782687998</v>
      </c>
      <c r="P29" s="174">
        <v>136129.96691613999</v>
      </c>
      <c r="Q29" s="174">
        <v>85636.257022999998</v>
      </c>
      <c r="R29" s="174">
        <v>137351.70143282</v>
      </c>
      <c r="S29" s="174">
        <v>138365.74336916002</v>
      </c>
      <c r="T29" s="174">
        <v>192013.20905869998</v>
      </c>
      <c r="U29" s="174">
        <v>229497.57362205</v>
      </c>
      <c r="V29" s="174">
        <v>206282.34776578</v>
      </c>
      <c r="W29" s="18">
        <f t="shared" si="3"/>
        <v>0.35399550656120859</v>
      </c>
      <c r="X29" s="18">
        <f t="shared" si="4"/>
        <v>0.23855283204322864</v>
      </c>
      <c r="Y29" s="18">
        <f t="shared" si="5"/>
        <v>-0.4143765245988843</v>
      </c>
      <c r="Z29" s="18">
        <f t="shared" si="6"/>
        <v>0.32467725153921601</v>
      </c>
      <c r="AA29" s="18">
        <f t="shared" si="7"/>
        <v>0.22924318781026543</v>
      </c>
      <c r="AB29" s="18">
        <f t="shared" si="8"/>
        <v>0.11083654094481643</v>
      </c>
      <c r="AC29" s="18">
        <f t="shared" si="9"/>
        <v>-6.5136027253117179E-2</v>
      </c>
      <c r="AD29" s="18">
        <f t="shared" si="10"/>
        <v>0.12072177442209919</v>
      </c>
      <c r="AE29" s="18">
        <f t="shared" si="11"/>
        <v>0.14877134893847188</v>
      </c>
      <c r="AF29" s="18">
        <f t="shared" si="12"/>
        <v>0.20062091010964034</v>
      </c>
      <c r="AG29" s="18">
        <f t="shared" si="13"/>
        <v>-4.7486766486960263E-2</v>
      </c>
      <c r="AH29" s="18">
        <f t="shared" si="14"/>
        <v>-0.11345460089966031</v>
      </c>
      <c r="AI29" s="18">
        <f t="shared" si="15"/>
        <v>-6.158352487292551E-2</v>
      </c>
      <c r="AJ29" s="18">
        <f t="shared" si="16"/>
        <v>-0.37092281028941687</v>
      </c>
      <c r="AK29" s="18">
        <f t="shared" si="16"/>
        <v>0.60389659949675734</v>
      </c>
      <c r="AL29" s="18">
        <f t="shared" si="16"/>
        <v>7.3828130686535154E-3</v>
      </c>
      <c r="AM29" s="18">
        <f t="shared" si="16"/>
        <v>0.38772216578498364</v>
      </c>
      <c r="AN29" s="18">
        <f t="shared" si="16"/>
        <v>0.19521763501119738</v>
      </c>
      <c r="AO29" s="18">
        <f t="shared" si="16"/>
        <v>-0.10115673769389033</v>
      </c>
    </row>
    <row r="30" spans="2:41">
      <c r="B30" s="176" t="s">
        <v>40</v>
      </c>
      <c r="C30" s="174">
        <v>245475.40724531995</v>
      </c>
      <c r="D30" s="174">
        <v>300991.72036893002</v>
      </c>
      <c r="E30" s="174">
        <v>320645.11301555997</v>
      </c>
      <c r="F30" s="174">
        <v>353828.17797407001</v>
      </c>
      <c r="G30" s="174">
        <v>375168.92282874003</v>
      </c>
      <c r="H30" s="174">
        <v>387958.37508532993</v>
      </c>
      <c r="I30" s="174">
        <v>425091.10107761994</v>
      </c>
      <c r="J30" s="174">
        <v>511583.9611357</v>
      </c>
      <c r="K30" s="174">
        <v>530389.61799986998</v>
      </c>
      <c r="L30" s="174">
        <v>570474.94531257998</v>
      </c>
      <c r="M30" s="174">
        <v>576896.82202137995</v>
      </c>
      <c r="N30" s="174">
        <v>612039.61548881012</v>
      </c>
      <c r="O30" s="174">
        <v>635688.72595843999</v>
      </c>
      <c r="P30" s="174">
        <v>658922.4438817401</v>
      </c>
      <c r="Q30" s="174">
        <v>536033.93182569998</v>
      </c>
      <c r="R30" s="174">
        <v>678256.46675626992</v>
      </c>
      <c r="S30" s="174">
        <v>716669.75138347002</v>
      </c>
      <c r="T30" s="174">
        <v>847569.61762650998</v>
      </c>
      <c r="U30" s="174">
        <v>862133.71456309035</v>
      </c>
      <c r="V30" s="174">
        <v>872160.95071728993</v>
      </c>
      <c r="W30" s="18">
        <f t="shared" si="3"/>
        <v>0.22615835022580866</v>
      </c>
      <c r="X30" s="18">
        <f t="shared" si="4"/>
        <v>6.5295459365262598E-2</v>
      </c>
      <c r="Y30" s="18">
        <f t="shared" si="5"/>
        <v>0.1034884475438731</v>
      </c>
      <c r="Z30" s="18">
        <f t="shared" si="6"/>
        <v>6.0313864703658293E-2</v>
      </c>
      <c r="AA30" s="18">
        <f t="shared" si="7"/>
        <v>3.4089849873914391E-2</v>
      </c>
      <c r="AB30" s="18">
        <f t="shared" si="8"/>
        <v>9.571317021864223E-2</v>
      </c>
      <c r="AC30" s="18">
        <f t="shared" si="9"/>
        <v>0.20346899720746392</v>
      </c>
      <c r="AD30" s="18">
        <f t="shared" si="10"/>
        <v>3.6759668583866478E-2</v>
      </c>
      <c r="AE30" s="18">
        <f t="shared" si="11"/>
        <v>7.5577134152576608E-2</v>
      </c>
      <c r="AF30" s="18">
        <f t="shared" si="12"/>
        <v>1.1257070554222537E-2</v>
      </c>
      <c r="AG30" s="18">
        <f t="shared" si="13"/>
        <v>6.0916947582227765E-2</v>
      </c>
      <c r="AH30" s="18">
        <f t="shared" si="14"/>
        <v>3.8639836166066255E-2</v>
      </c>
      <c r="AI30" s="18">
        <f t="shared" si="15"/>
        <v>3.6548890950158341E-2</v>
      </c>
      <c r="AJ30" s="18">
        <f t="shared" si="16"/>
        <v>-0.18649920517519281</v>
      </c>
      <c r="AK30" s="18">
        <f t="shared" si="16"/>
        <v>0.26532375375224548</v>
      </c>
      <c r="AL30" s="18">
        <f t="shared" si="16"/>
        <v>5.6635338562874171E-2</v>
      </c>
      <c r="AM30" s="18">
        <f t="shared" si="16"/>
        <v>0.18265018997990201</v>
      </c>
      <c r="AN30" s="18">
        <f t="shared" si="16"/>
        <v>1.7183363624294179E-2</v>
      </c>
      <c r="AO30" s="18">
        <f t="shared" si="16"/>
        <v>1.1630720368337677E-2</v>
      </c>
    </row>
    <row r="31" spans="2:41">
      <c r="B31" s="176" t="s">
        <v>41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>
        <v>0</v>
      </c>
      <c r="N31" s="174">
        <v>0</v>
      </c>
      <c r="O31" s="174">
        <v>0</v>
      </c>
      <c r="P31" s="174">
        <v>0</v>
      </c>
      <c r="Q31" s="174">
        <v>0</v>
      </c>
      <c r="R31" s="174">
        <v>0</v>
      </c>
      <c r="S31" s="174">
        <v>8690.1417373199984</v>
      </c>
      <c r="T31" s="174">
        <v>0</v>
      </c>
      <c r="U31" s="174">
        <v>0</v>
      </c>
      <c r="V31" s="174">
        <v>0</v>
      </c>
      <c r="W31" s="18"/>
      <c r="X31" s="18"/>
      <c r="Y31" s="18"/>
      <c r="Z31" s="18"/>
      <c r="AA31" s="18"/>
      <c r="AB31" s="18"/>
      <c r="AC31" s="18"/>
      <c r="AD31" s="18"/>
      <c r="AE31" s="18"/>
      <c r="AF31" s="25"/>
      <c r="AG31" s="25" t="e">
        <f t="shared" si="13"/>
        <v>#DIV/0!</v>
      </c>
      <c r="AH31" s="25" t="e">
        <f t="shared" si="14"/>
        <v>#DIV/0!</v>
      </c>
      <c r="AI31" s="25" t="e">
        <f t="shared" si="15"/>
        <v>#DIV/0!</v>
      </c>
      <c r="AJ31" s="25" t="e">
        <f t="shared" si="16"/>
        <v>#DIV/0!</v>
      </c>
      <c r="AK31" s="25" t="e">
        <f t="shared" si="16"/>
        <v>#DIV/0!</v>
      </c>
      <c r="AL31" s="25" t="e">
        <f t="shared" si="16"/>
        <v>#DIV/0!</v>
      </c>
      <c r="AM31" s="25">
        <f t="shared" si="16"/>
        <v>-1</v>
      </c>
      <c r="AN31" s="25" t="e">
        <f t="shared" si="16"/>
        <v>#DIV/0!</v>
      </c>
      <c r="AO31" s="25" t="e">
        <f t="shared" si="16"/>
        <v>#DIV/0!</v>
      </c>
    </row>
    <row r="32" spans="2:41">
      <c r="B32" s="176" t="s">
        <v>42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>
        <v>0</v>
      </c>
      <c r="N32" s="174">
        <v>0</v>
      </c>
      <c r="O32" s="174">
        <v>0</v>
      </c>
      <c r="P32" s="174">
        <v>0</v>
      </c>
      <c r="Q32" s="174">
        <v>0</v>
      </c>
      <c r="R32" s="174">
        <v>0</v>
      </c>
      <c r="S32" s="174">
        <v>174503.23257662999</v>
      </c>
      <c r="T32" s="174">
        <v>1131.1175323299999</v>
      </c>
      <c r="U32" s="174">
        <v>0</v>
      </c>
      <c r="V32" s="174">
        <v>0</v>
      </c>
      <c r="W32" s="18"/>
      <c r="X32" s="18"/>
      <c r="Y32" s="18"/>
      <c r="Z32" s="18"/>
      <c r="AA32" s="18"/>
      <c r="AB32" s="18"/>
      <c r="AC32" s="18"/>
      <c r="AD32" s="18"/>
      <c r="AE32" s="18"/>
      <c r="AF32" s="25"/>
      <c r="AG32" s="25"/>
      <c r="AH32" s="25" t="e">
        <f t="shared" si="14"/>
        <v>#DIV/0!</v>
      </c>
      <c r="AI32" s="25" t="e">
        <f t="shared" si="15"/>
        <v>#DIV/0!</v>
      </c>
      <c r="AJ32" s="25" t="e">
        <f t="shared" si="16"/>
        <v>#DIV/0!</v>
      </c>
      <c r="AK32" s="25" t="e">
        <f t="shared" si="16"/>
        <v>#DIV/0!</v>
      </c>
      <c r="AL32" s="25" t="e">
        <f t="shared" si="16"/>
        <v>#DIV/0!</v>
      </c>
      <c r="AM32" s="25">
        <f t="shared" si="16"/>
        <v>-0.99351807118052504</v>
      </c>
      <c r="AN32" s="25">
        <f t="shared" si="16"/>
        <v>-1</v>
      </c>
      <c r="AO32" s="25" t="e">
        <f t="shared" si="16"/>
        <v>#DIV/0!</v>
      </c>
    </row>
    <row r="33" spans="1:41">
      <c r="A33" s="171"/>
      <c r="B33" s="175" t="s">
        <v>43</v>
      </c>
      <c r="C33" s="174">
        <v>24046.290929990002</v>
      </c>
      <c r="D33" s="174">
        <v>28457.446012749999</v>
      </c>
      <c r="E33" s="174">
        <v>31995.738513079999</v>
      </c>
      <c r="F33" s="174">
        <v>39351.72466942</v>
      </c>
      <c r="G33" s="174">
        <v>44991.398085639994</v>
      </c>
      <c r="H33" s="174">
        <v>49632.703361239997</v>
      </c>
      <c r="I33" s="174">
        <v>53806.142671139998</v>
      </c>
      <c r="J33" s="174">
        <v>42376.898303629998</v>
      </c>
      <c r="K33" s="174">
        <v>44984.658124269998</v>
      </c>
      <c r="L33" s="174">
        <v>47770.571065780008</v>
      </c>
      <c r="M33" s="174">
        <v>74910.871656970005</v>
      </c>
      <c r="N33" s="174">
        <v>52936.547870530005</v>
      </c>
      <c r="O33" s="174">
        <v>56809.149236780002</v>
      </c>
      <c r="P33" s="174">
        <v>57215.724933570003</v>
      </c>
      <c r="Q33" s="174">
        <v>57367.055254760002</v>
      </c>
      <c r="R33" s="174">
        <v>350090.23403111001</v>
      </c>
      <c r="S33" s="174">
        <v>381845.36283932999</v>
      </c>
      <c r="T33" s="174">
        <v>415310.82813147007</v>
      </c>
      <c r="U33" s="174">
        <v>439562.51883822994</v>
      </c>
      <c r="V33" s="174">
        <v>461889.93938855</v>
      </c>
      <c r="W33" s="18">
        <f t="shared" si="3"/>
        <v>0.18344430314026106</v>
      </c>
      <c r="X33" s="18">
        <f t="shared" si="4"/>
        <v>0.12433626330151748</v>
      </c>
      <c r="Y33" s="18">
        <f t="shared" si="5"/>
        <v>0.22990518419610284</v>
      </c>
      <c r="Z33" s="18">
        <f t="shared" si="6"/>
        <v>0.14331451705349396</v>
      </c>
      <c r="AA33" s="18">
        <f t="shared" si="7"/>
        <v>0.1031598366151103</v>
      </c>
      <c r="AB33" s="18">
        <f t="shared" si="8"/>
        <v>8.4086479826105842E-2</v>
      </c>
      <c r="AC33" s="18">
        <f t="shared" si="9"/>
        <v>-0.21241523365398773</v>
      </c>
      <c r="AD33" s="18">
        <f t="shared" si="10"/>
        <v>6.1537298033363053E-2</v>
      </c>
      <c r="AE33" s="18">
        <f t="shared" si="11"/>
        <v>6.1930290407319122E-2</v>
      </c>
      <c r="AF33" s="18">
        <f t="shared" si="12"/>
        <v>0.56813850003630573</v>
      </c>
      <c r="AG33" s="18">
        <f t="shared" si="13"/>
        <v>-0.29333958209783317</v>
      </c>
      <c r="AH33" s="18">
        <f t="shared" si="14"/>
        <v>7.3155532841345128E-2</v>
      </c>
      <c r="AI33" s="18">
        <f t="shared" si="15"/>
        <v>7.1568700156976472E-3</v>
      </c>
      <c r="AJ33" s="18">
        <f t="shared" si="16"/>
        <v>2.6449078704446904E-3</v>
      </c>
      <c r="AK33" s="18">
        <f t="shared" si="16"/>
        <v>5.1026356063842311</v>
      </c>
      <c r="AL33" s="18">
        <f t="shared" si="16"/>
        <v>9.0705554515405629E-2</v>
      </c>
      <c r="AM33" s="18">
        <f t="shared" si="16"/>
        <v>8.7641408143069199E-2</v>
      </c>
      <c r="AN33" s="18">
        <f t="shared" si="16"/>
        <v>5.8394072737931957E-2</v>
      </c>
      <c r="AO33" s="18">
        <f t="shared" si="16"/>
        <v>5.0794641475191638E-2</v>
      </c>
    </row>
    <row r="34" spans="1:41">
      <c r="A34" s="171"/>
      <c r="B34" s="175" t="s">
        <v>44</v>
      </c>
      <c r="C34" s="174">
        <v>6512.0037820200005</v>
      </c>
      <c r="D34" s="174">
        <v>13499.081104950001</v>
      </c>
      <c r="E34" s="174">
        <v>8109.0784133300003</v>
      </c>
      <c r="F34" s="174">
        <v>9353.1879950700022</v>
      </c>
      <c r="G34" s="174">
        <v>11940.124945360003</v>
      </c>
      <c r="H34" s="174">
        <v>14585.798789029999</v>
      </c>
      <c r="I34" s="174">
        <v>14408.64942799</v>
      </c>
      <c r="J34" s="174">
        <v>9875.0483817700006</v>
      </c>
      <c r="K34" s="174">
        <v>15823.248728729999</v>
      </c>
      <c r="L34" s="174">
        <v>25780.768327920003</v>
      </c>
      <c r="M34" s="174">
        <v>28012.836086249998</v>
      </c>
      <c r="N34" s="174">
        <v>58662.29551471</v>
      </c>
      <c r="O34" s="174">
        <v>45436.728020379996</v>
      </c>
      <c r="P34" s="174">
        <v>64750.628751679993</v>
      </c>
      <c r="Q34" s="174">
        <v>39175.935532379997</v>
      </c>
      <c r="R34" s="174">
        <v>105585.39533102</v>
      </c>
      <c r="S34" s="174">
        <v>238895.51057634002</v>
      </c>
      <c r="T34" s="174">
        <v>123462.76751215001</v>
      </c>
      <c r="U34" s="174">
        <v>147591.03634358998</v>
      </c>
      <c r="V34" s="174">
        <v>131459.45931369002</v>
      </c>
      <c r="W34" s="18">
        <f t="shared" si="3"/>
        <v>1.0729535112098221</v>
      </c>
      <c r="X34" s="18">
        <f t="shared" si="4"/>
        <v>-0.39928663660251151</v>
      </c>
      <c r="Y34" s="18">
        <f t="shared" si="5"/>
        <v>0.1534218216085923</v>
      </c>
      <c r="Z34" s="18">
        <f t="shared" si="6"/>
        <v>0.27658344423885817</v>
      </c>
      <c r="AA34" s="18">
        <f t="shared" si="7"/>
        <v>0.22157840523252803</v>
      </c>
      <c r="AB34" s="18">
        <f t="shared" si="8"/>
        <v>-1.2145331469486154E-2</v>
      </c>
      <c r="AC34" s="18">
        <f t="shared" si="9"/>
        <v>-0.31464441333502791</v>
      </c>
      <c r="AD34" s="18">
        <f t="shared" si="10"/>
        <v>0.6023464510757004</v>
      </c>
      <c r="AE34" s="18">
        <f t="shared" si="11"/>
        <v>0.62929678790363108</v>
      </c>
      <c r="AF34" s="18">
        <f t="shared" si="12"/>
        <v>8.6578791211304296E-2</v>
      </c>
      <c r="AG34" s="18">
        <f t="shared" si="13"/>
        <v>1.0941219708740659</v>
      </c>
      <c r="AH34" s="18">
        <f t="shared" si="14"/>
        <v>-0.22545260764665431</v>
      </c>
      <c r="AI34" s="18">
        <f t="shared" si="15"/>
        <v>0.42507243749235246</v>
      </c>
      <c r="AJ34" s="18">
        <f t="shared" si="16"/>
        <v>-0.39497212169752782</v>
      </c>
      <c r="AK34" s="18">
        <f t="shared" si="16"/>
        <v>1.6951595130064154</v>
      </c>
      <c r="AL34" s="18">
        <f t="shared" si="16"/>
        <v>1.2625810115819567</v>
      </c>
      <c r="AM34" s="18">
        <f t="shared" si="16"/>
        <v>-0.48319343794157665</v>
      </c>
      <c r="AN34" s="18">
        <f t="shared" si="16"/>
        <v>0.19542951545343823</v>
      </c>
      <c r="AO34" s="18">
        <f t="shared" si="16"/>
        <v>-0.10929916497331083</v>
      </c>
    </row>
    <row r="35" spans="1:41">
      <c r="A35" s="171"/>
      <c r="B35" s="175" t="s">
        <v>45</v>
      </c>
      <c r="C35" s="174">
        <v>11797.983430210001</v>
      </c>
      <c r="D35" s="174">
        <v>16509.348640890003</v>
      </c>
      <c r="E35" s="174">
        <v>22246.6973798</v>
      </c>
      <c r="F35" s="174">
        <v>20675.897064919998</v>
      </c>
      <c r="G35" s="174">
        <v>112345.89302792</v>
      </c>
      <c r="H35" s="174">
        <v>116122.69346554</v>
      </c>
      <c r="I35" s="174">
        <v>115430.39934412998</v>
      </c>
      <c r="J35" s="174">
        <v>119958.55980160998</v>
      </c>
      <c r="K35" s="174">
        <v>140379.96621924001</v>
      </c>
      <c r="L35" s="174">
        <v>143283.06558477998</v>
      </c>
      <c r="M35" s="174">
        <v>151613.92578237</v>
      </c>
      <c r="N35" s="174">
        <v>147604.33615913001</v>
      </c>
      <c r="O35" s="174">
        <v>163264.13599707</v>
      </c>
      <c r="P35" s="174">
        <v>158574.52689069998</v>
      </c>
      <c r="Q35" s="174">
        <v>166830.75782769997</v>
      </c>
      <c r="R35" s="174">
        <v>119436.04368292999</v>
      </c>
      <c r="S35" s="174">
        <v>212534.04062831998</v>
      </c>
      <c r="T35" s="174">
        <v>14132.878307389999</v>
      </c>
      <c r="U35" s="174">
        <v>40987.840429389995</v>
      </c>
      <c r="V35" s="174">
        <v>16441.738976950001</v>
      </c>
      <c r="W35" s="18">
        <f t="shared" si="3"/>
        <v>0.39933648309897141</v>
      </c>
      <c r="X35" s="18">
        <f t="shared" si="4"/>
        <v>0.3475212053308907</v>
      </c>
      <c r="Y35" s="18">
        <f t="shared" si="5"/>
        <v>-7.0608247510315358E-2</v>
      </c>
      <c r="Z35" s="18">
        <f t="shared" si="6"/>
        <v>4.4336647486281491</v>
      </c>
      <c r="AA35" s="18">
        <f t="shared" si="7"/>
        <v>3.3617610184302871E-2</v>
      </c>
      <c r="AB35" s="18">
        <f t="shared" si="8"/>
        <v>-5.9617470173085607E-3</v>
      </c>
      <c r="AC35" s="18">
        <f t="shared" si="9"/>
        <v>3.9228491655654008E-2</v>
      </c>
      <c r="AD35" s="18">
        <f t="shared" si="10"/>
        <v>0.17023717566635832</v>
      </c>
      <c r="AE35" s="18">
        <f t="shared" si="11"/>
        <v>2.0680296795384745E-2</v>
      </c>
      <c r="AF35" s="18">
        <f t="shared" si="12"/>
        <v>5.8142671386805844E-2</v>
      </c>
      <c r="AG35" s="18">
        <f t="shared" si="13"/>
        <v>-2.6446051063907183E-2</v>
      </c>
      <c r="AH35" s="18">
        <f t="shared" si="14"/>
        <v>0.10609308808555196</v>
      </c>
      <c r="AI35" s="18">
        <f t="shared" si="15"/>
        <v>-2.8724061642381615E-2</v>
      </c>
      <c r="AJ35" s="18">
        <f t="shared" si="16"/>
        <v>5.2065303922935291E-2</v>
      </c>
      <c r="AK35" s="18">
        <f t="shared" si="16"/>
        <v>-0.28408858631283362</v>
      </c>
      <c r="AL35" s="18">
        <f t="shared" si="16"/>
        <v>0.77947991305321285</v>
      </c>
      <c r="AM35" s="18">
        <f t="shared" si="16"/>
        <v>-0.9335029896123529</v>
      </c>
      <c r="AN35" s="18">
        <f t="shared" si="16"/>
        <v>1.9001764211015453</v>
      </c>
      <c r="AO35" s="18">
        <f t="shared" si="16"/>
        <v>-0.5988630090117999</v>
      </c>
    </row>
    <row r="36" spans="1:41">
      <c r="A36" s="171"/>
      <c r="B36" s="171"/>
      <c r="C36" s="174"/>
      <c r="D36" s="174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</row>
    <row r="37" spans="1:41" ht="15">
      <c r="A37" s="171"/>
      <c r="B37" s="3" t="s">
        <v>46</v>
      </c>
      <c r="C37" s="5">
        <v>167.5</v>
      </c>
      <c r="D37" s="5">
        <v>158.93203799999998</v>
      </c>
      <c r="E37" s="10">
        <v>311.8</v>
      </c>
      <c r="F37" s="10"/>
      <c r="G37" s="5">
        <v>278.39999999999998</v>
      </c>
      <c r="H37" s="5">
        <v>163.5</v>
      </c>
      <c r="I37" s="5">
        <v>3931.55</v>
      </c>
      <c r="J37" s="5">
        <v>0</v>
      </c>
      <c r="K37" s="5">
        <v>1401.23285814</v>
      </c>
      <c r="L37" s="5">
        <v>858.89719245999981</v>
      </c>
      <c r="M37" s="5">
        <v>4479.4873979900003</v>
      </c>
      <c r="N37" s="5">
        <v>6334.7807378300004</v>
      </c>
      <c r="O37" s="5">
        <v>1470.1682214900002</v>
      </c>
      <c r="P37" s="5">
        <v>100375.675</v>
      </c>
      <c r="Q37" s="5">
        <v>75000</v>
      </c>
      <c r="R37" s="5">
        <v>6534.9489450000001</v>
      </c>
      <c r="S37" s="5">
        <v>7610.1350899999998</v>
      </c>
      <c r="T37" s="5">
        <v>7350.7446680000003</v>
      </c>
      <c r="U37" s="5">
        <v>7601.7186040000006</v>
      </c>
      <c r="V37" s="5">
        <v>16361.10381314</v>
      </c>
      <c r="W37" s="19">
        <f t="shared" si="3"/>
        <v>-5.1152011940298614E-2</v>
      </c>
      <c r="X37" s="19">
        <f t="shared" ref="X37:AO37" si="26">+E37/D37-1</f>
        <v>0.96184484842508633</v>
      </c>
      <c r="Y37" s="19">
        <f t="shared" si="26"/>
        <v>-1</v>
      </c>
      <c r="Z37" s="19" t="e">
        <f t="shared" si="26"/>
        <v>#DIV/0!</v>
      </c>
      <c r="AA37" s="19">
        <f t="shared" si="26"/>
        <v>-0.41271551724137923</v>
      </c>
      <c r="AB37" s="19">
        <f t="shared" si="26"/>
        <v>23.046177370030581</v>
      </c>
      <c r="AC37" s="19">
        <f t="shared" si="26"/>
        <v>-1</v>
      </c>
      <c r="AD37" s="31" t="e">
        <f t="shared" si="26"/>
        <v>#DIV/0!</v>
      </c>
      <c r="AE37" s="19">
        <f t="shared" si="26"/>
        <v>-0.38704178433261827</v>
      </c>
      <c r="AF37" s="19">
        <f t="shared" si="26"/>
        <v>4.2153941558012686</v>
      </c>
      <c r="AG37" s="19">
        <f t="shared" si="26"/>
        <v>0.41417536762632534</v>
      </c>
      <c r="AH37" s="19">
        <f t="shared" si="26"/>
        <v>-0.76792121427179638</v>
      </c>
      <c r="AI37" s="19">
        <f t="shared" si="26"/>
        <v>67.27495896916497</v>
      </c>
      <c r="AJ37" s="19">
        <f t="shared" si="26"/>
        <v>-0.25280701723799115</v>
      </c>
      <c r="AK37" s="19">
        <f t="shared" si="26"/>
        <v>-0.91286734739999997</v>
      </c>
      <c r="AL37" s="19">
        <f t="shared" si="26"/>
        <v>0.16452862203654139</v>
      </c>
      <c r="AM37" s="19">
        <f t="shared" si="26"/>
        <v>-3.4084864320062858E-2</v>
      </c>
      <c r="AN37" s="19">
        <f t="shared" si="26"/>
        <v>3.414265456567489E-2</v>
      </c>
      <c r="AO37" s="19">
        <f t="shared" si="26"/>
        <v>1.1522901156234377</v>
      </c>
    </row>
    <row r="38" spans="1:41">
      <c r="A38" s="171"/>
      <c r="B38" s="171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</row>
    <row r="39" spans="1:41">
      <c r="A39" s="11">
        <v>2</v>
      </c>
      <c r="B39" s="3" t="s">
        <v>47</v>
      </c>
      <c r="C39" s="16">
        <f>+C43+C59</f>
        <v>1250058.71</v>
      </c>
      <c r="D39" s="16">
        <f>+D43+D59</f>
        <v>1454713.4000000001</v>
      </c>
      <c r="E39" s="16">
        <f t="shared" ref="E39:J39" si="27">+E43+E59</f>
        <v>1686685.2</v>
      </c>
      <c r="F39" s="16">
        <f t="shared" si="27"/>
        <v>2050593.9999999998</v>
      </c>
      <c r="G39" s="16">
        <f t="shared" si="27"/>
        <v>2542480.0005469997</v>
      </c>
      <c r="H39" s="16">
        <f t="shared" si="27"/>
        <v>2777615.4012034498</v>
      </c>
      <c r="I39" s="16">
        <f t="shared" si="27"/>
        <v>3046563.3595757904</v>
      </c>
      <c r="J39" s="16">
        <f t="shared" si="27"/>
        <v>3429004.75852725</v>
      </c>
      <c r="K39" s="16">
        <f t="shared" ref="K39:V39" si="28">+K43+K59+K68</f>
        <v>3771587.1790053002</v>
      </c>
      <c r="L39" s="16">
        <f t="shared" si="28"/>
        <v>4150994.8149820403</v>
      </c>
      <c r="M39" s="16">
        <f t="shared" si="28"/>
        <v>4261594.7462526299</v>
      </c>
      <c r="N39" s="16">
        <f t="shared" si="28"/>
        <v>4697898.6713258903</v>
      </c>
      <c r="O39" s="16">
        <f t="shared" si="28"/>
        <v>4971976.784014211</v>
      </c>
      <c r="P39" s="16">
        <f t="shared" si="28"/>
        <v>5507799.3002610486</v>
      </c>
      <c r="Q39" s="16">
        <f t="shared" si="28"/>
        <v>5695644.5520331208</v>
      </c>
      <c r="R39" s="16">
        <f t="shared" si="28"/>
        <v>6041623.5544990608</v>
      </c>
      <c r="S39" s="16">
        <f t="shared" si="28"/>
        <v>6223254.6058739098</v>
      </c>
      <c r="T39" s="16">
        <f t="shared" si="28"/>
        <v>6355196.9091009088</v>
      </c>
      <c r="U39" s="16">
        <f t="shared" si="28"/>
        <v>6795004.9296202408</v>
      </c>
      <c r="V39" s="16">
        <f t="shared" si="28"/>
        <v>6684504.8127174703</v>
      </c>
      <c r="W39" s="23">
        <f t="shared" si="3"/>
        <v>0.16371606258397264</v>
      </c>
      <c r="X39" s="23">
        <f t="shared" ref="X39:AO39" si="29">+E39/D39-1</f>
        <v>0.15946220059566363</v>
      </c>
      <c r="Y39" s="23">
        <f t="shared" si="29"/>
        <v>0.21575383479975985</v>
      </c>
      <c r="Z39" s="23">
        <f t="shared" si="29"/>
        <v>0.23987488530006429</v>
      </c>
      <c r="AA39" s="23">
        <f t="shared" si="29"/>
        <v>9.2482694300785928E-2</v>
      </c>
      <c r="AB39" s="23">
        <f t="shared" si="29"/>
        <v>9.6826925086825888E-2</v>
      </c>
      <c r="AC39" s="23">
        <f t="shared" si="29"/>
        <v>0.1255320680429608</v>
      </c>
      <c r="AD39" s="23">
        <f t="shared" si="29"/>
        <v>9.9907245572090853E-2</v>
      </c>
      <c r="AE39" s="23">
        <f t="shared" si="29"/>
        <v>0.10059627895882373</v>
      </c>
      <c r="AF39" s="23">
        <f t="shared" si="29"/>
        <v>2.6644198848768674E-2</v>
      </c>
      <c r="AG39" s="23">
        <f t="shared" si="29"/>
        <v>0.10238043527177654</v>
      </c>
      <c r="AH39" s="23">
        <f t="shared" si="29"/>
        <v>5.8340575619730828E-2</v>
      </c>
      <c r="AI39" s="23">
        <f t="shared" si="29"/>
        <v>0.10776850728056542</v>
      </c>
      <c r="AJ39" s="23">
        <f t="shared" si="29"/>
        <v>3.4105318936216378E-2</v>
      </c>
      <c r="AK39" s="23">
        <f t="shared" si="29"/>
        <v>6.0744486300929657E-2</v>
      </c>
      <c r="AL39" s="23">
        <f t="shared" si="29"/>
        <v>3.0063285098190562E-2</v>
      </c>
      <c r="AM39" s="23">
        <f t="shared" si="29"/>
        <v>2.120149529194304E-2</v>
      </c>
      <c r="AN39" s="23">
        <f t="shared" si="29"/>
        <v>6.9204467903977607E-2</v>
      </c>
      <c r="AO39" s="23">
        <f t="shared" si="29"/>
        <v>-1.6261962728104429E-2</v>
      </c>
    </row>
    <row r="40" spans="1:41">
      <c r="A40" s="11"/>
      <c r="B40" s="12"/>
      <c r="C40" s="16"/>
      <c r="D40" s="16"/>
      <c r="E40" s="16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>
      <c r="A41" s="11">
        <v>3</v>
      </c>
      <c r="B41" s="3" t="s">
        <v>48</v>
      </c>
      <c r="C41" s="5">
        <v>875650.10999999987</v>
      </c>
      <c r="D41" s="5">
        <v>1099930</v>
      </c>
      <c r="E41" s="5">
        <f t="shared" ref="E41:O41" si="30">+E39-E49</f>
        <v>1381455.7999999998</v>
      </c>
      <c r="F41" s="5">
        <f t="shared" si="30"/>
        <v>1734194.2999999998</v>
      </c>
      <c r="G41" s="5">
        <f t="shared" si="30"/>
        <v>2189683.9005469996</v>
      </c>
      <c r="H41" s="5">
        <f t="shared" si="30"/>
        <v>2400960.3710815697</v>
      </c>
      <c r="I41" s="5">
        <f t="shared" si="30"/>
        <v>2661708.8581520002</v>
      </c>
      <c r="J41" s="5">
        <f t="shared" si="30"/>
        <v>2946555.7096642102</v>
      </c>
      <c r="K41" s="5">
        <f t="shared" si="30"/>
        <v>3275125.7902538404</v>
      </c>
      <c r="L41" s="5">
        <f t="shared" si="30"/>
        <v>3558225.6781108002</v>
      </c>
      <c r="M41" s="5">
        <f t="shared" si="30"/>
        <v>3621046.9509330797</v>
      </c>
      <c r="N41" s="5">
        <f t="shared" si="30"/>
        <v>3911390.8794052405</v>
      </c>
      <c r="O41" s="5">
        <f t="shared" si="30"/>
        <v>4081562.137961661</v>
      </c>
      <c r="P41" s="5">
        <f t="shared" ref="P41:V41" si="31">+P39-P49</f>
        <v>4324533.6008033287</v>
      </c>
      <c r="Q41" s="5">
        <f t="shared" si="31"/>
        <v>4296791.839521531</v>
      </c>
      <c r="R41" s="5">
        <f t="shared" si="31"/>
        <v>4455888.1190920109</v>
      </c>
      <c r="S41" s="5">
        <f t="shared" si="31"/>
        <v>4469627.2160737291</v>
      </c>
      <c r="T41" s="5">
        <f t="shared" si="31"/>
        <v>4510548.5511826891</v>
      </c>
      <c r="U41" s="5">
        <f t="shared" si="31"/>
        <v>4860894.2008542409</v>
      </c>
      <c r="V41" s="5">
        <f t="shared" si="31"/>
        <v>4918996.2222088901</v>
      </c>
      <c r="W41" s="19">
        <f t="shared" si="3"/>
        <v>0.25612957440272588</v>
      </c>
      <c r="X41" s="19">
        <f t="shared" ref="X41:AO41" si="32">+E41/D41-1</f>
        <v>0.25594883310756122</v>
      </c>
      <c r="Y41" s="19">
        <f t="shared" si="32"/>
        <v>0.25533824534957983</v>
      </c>
      <c r="Z41" s="19">
        <f t="shared" si="32"/>
        <v>0.26265199957524943</v>
      </c>
      <c r="AA41" s="19">
        <f t="shared" si="32"/>
        <v>9.6487200952517282E-2</v>
      </c>
      <c r="AB41" s="19">
        <f t="shared" si="32"/>
        <v>0.10860174545611945</v>
      </c>
      <c r="AC41" s="19">
        <f t="shared" si="32"/>
        <v>0.1070165321198866</v>
      </c>
      <c r="AD41" s="19">
        <f t="shared" si="32"/>
        <v>0.11150988237282444</v>
      </c>
      <c r="AE41" s="19">
        <f t="shared" si="32"/>
        <v>8.6439393778221296E-2</v>
      </c>
      <c r="AF41" s="19">
        <f t="shared" si="32"/>
        <v>1.7655224402639336E-2</v>
      </c>
      <c r="AG41" s="19">
        <f t="shared" si="32"/>
        <v>8.018231533765241E-2</v>
      </c>
      <c r="AH41" s="19">
        <f t="shared" si="32"/>
        <v>4.3506584691503924E-2</v>
      </c>
      <c r="AI41" s="19">
        <f t="shared" si="32"/>
        <v>5.9529036831718507E-2</v>
      </c>
      <c r="AJ41" s="19">
        <f t="shared" si="32"/>
        <v>-6.4149718426617097E-3</v>
      </c>
      <c r="AK41" s="19">
        <f t="shared" si="32"/>
        <v>3.7026759850715907E-2</v>
      </c>
      <c r="AL41" s="19">
        <f t="shared" si="32"/>
        <v>3.0833577088371644E-3</v>
      </c>
      <c r="AM41" s="19">
        <f t="shared" si="32"/>
        <v>9.1554246317899768E-3</v>
      </c>
      <c r="AN41" s="19">
        <f t="shared" si="32"/>
        <v>7.767251492718974E-2</v>
      </c>
      <c r="AO41" s="19">
        <f t="shared" si="32"/>
        <v>1.1952949180510597E-2</v>
      </c>
    </row>
    <row r="42" spans="1:41">
      <c r="A42" s="171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</row>
    <row r="43" spans="1:41">
      <c r="A43" s="171"/>
      <c r="B43" s="12" t="s">
        <v>49</v>
      </c>
      <c r="C43" s="15">
        <v>1198891.31</v>
      </c>
      <c r="D43" s="15">
        <f t="shared" ref="D43:O43" si="33">+D46+D47+D48+D49+D53</f>
        <v>1351520.1</v>
      </c>
      <c r="E43" s="15">
        <f t="shared" si="33"/>
        <v>1519377.4</v>
      </c>
      <c r="F43" s="15">
        <f t="shared" si="33"/>
        <v>1864536.1999999997</v>
      </c>
      <c r="G43" s="15">
        <f t="shared" si="33"/>
        <v>2345055.4</v>
      </c>
      <c r="H43" s="15">
        <f t="shared" si="33"/>
        <v>2590648.9828976099</v>
      </c>
      <c r="I43" s="15">
        <f t="shared" si="33"/>
        <v>2839404.4064036901</v>
      </c>
      <c r="J43" s="15">
        <f t="shared" si="33"/>
        <v>3221266.9272012901</v>
      </c>
      <c r="K43" s="15">
        <f t="shared" si="33"/>
        <v>3472808.6309270002</v>
      </c>
      <c r="L43" s="15">
        <f t="shared" si="33"/>
        <v>3806092.1423753002</v>
      </c>
      <c r="M43" s="15">
        <f t="shared" si="33"/>
        <v>4001739.5143478103</v>
      </c>
      <c r="N43" s="15">
        <f t="shared" si="33"/>
        <v>4353454.5240289904</v>
      </c>
      <c r="O43" s="15">
        <f t="shared" si="33"/>
        <v>4671129.7967060702</v>
      </c>
      <c r="P43" s="15">
        <f t="shared" ref="P43:V43" si="34">+P46+P47+P48+P49+P53</f>
        <v>5105375.4795094989</v>
      </c>
      <c r="Q43" s="15">
        <f t="shared" si="34"/>
        <v>5415667.7010797905</v>
      </c>
      <c r="R43" s="15">
        <f t="shared" si="34"/>
        <v>5665867.1920310501</v>
      </c>
      <c r="S43" s="15">
        <f t="shared" si="34"/>
        <v>5843765.06686866</v>
      </c>
      <c r="T43" s="15">
        <f t="shared" si="34"/>
        <v>5975510.5353373997</v>
      </c>
      <c r="U43" s="15">
        <f t="shared" si="34"/>
        <v>6331988.9675102206</v>
      </c>
      <c r="V43" s="15">
        <f t="shared" si="34"/>
        <v>6126184.7763395803</v>
      </c>
      <c r="W43" s="17">
        <f t="shared" si="3"/>
        <v>0.1273082795136784</v>
      </c>
      <c r="X43" s="17">
        <f t="shared" ref="X43:AO43" si="35">+E43/D43-1</f>
        <v>0.12419889278746199</v>
      </c>
      <c r="Y43" s="17">
        <f t="shared" si="35"/>
        <v>0.22717120841734251</v>
      </c>
      <c r="Z43" s="17">
        <f t="shared" si="35"/>
        <v>0.25771513580696381</v>
      </c>
      <c r="AA43" s="17">
        <f t="shared" si="35"/>
        <v>0.10472826479818353</v>
      </c>
      <c r="AB43" s="17">
        <f t="shared" si="35"/>
        <v>9.6020504957738506E-2</v>
      </c>
      <c r="AC43" s="17">
        <f t="shared" si="35"/>
        <v>0.13448683813280993</v>
      </c>
      <c r="AD43" s="17">
        <f t="shared" si="35"/>
        <v>7.8087817436556017E-2</v>
      </c>
      <c r="AE43" s="17">
        <f t="shared" si="35"/>
        <v>9.5969443429808621E-2</v>
      </c>
      <c r="AF43" s="17">
        <f t="shared" si="35"/>
        <v>5.1403740281077637E-2</v>
      </c>
      <c r="AG43" s="17">
        <f t="shared" si="35"/>
        <v>8.7890530710493131E-2</v>
      </c>
      <c r="AH43" s="17">
        <f t="shared" si="35"/>
        <v>7.2970848994439619E-2</v>
      </c>
      <c r="AI43" s="17">
        <f t="shared" si="35"/>
        <v>9.2963737190442597E-2</v>
      </c>
      <c r="AJ43" s="17">
        <f t="shared" si="35"/>
        <v>6.0777551585706968E-2</v>
      </c>
      <c r="AK43" s="17">
        <f t="shared" si="35"/>
        <v>4.6199195512194091E-2</v>
      </c>
      <c r="AL43" s="17">
        <f t="shared" si="35"/>
        <v>3.1398172390595391E-2</v>
      </c>
      <c r="AM43" s="17">
        <f t="shared" si="35"/>
        <v>2.2544620969736195E-2</v>
      </c>
      <c r="AN43" s="17">
        <f t="shared" si="35"/>
        <v>5.965656491854765E-2</v>
      </c>
      <c r="AO43" s="17">
        <f t="shared" si="35"/>
        <v>-3.2502297812998848E-2</v>
      </c>
    </row>
    <row r="44" spans="1:41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>
      <c r="A45" s="171"/>
      <c r="B45" s="178" t="s">
        <v>50</v>
      </c>
      <c r="C45" s="5">
        <v>450467.51</v>
      </c>
      <c r="D45" s="5">
        <v>509797</v>
      </c>
      <c r="E45" s="5">
        <f t="shared" ref="E45:O45" si="36">SUM(E46:E47)</f>
        <v>590228.4</v>
      </c>
      <c r="F45" s="5">
        <f t="shared" si="36"/>
        <v>780235.39999999991</v>
      </c>
      <c r="G45" s="5">
        <f t="shared" si="36"/>
        <v>955471.59999999986</v>
      </c>
      <c r="H45" s="5">
        <f t="shared" si="36"/>
        <v>1074283.6056860001</v>
      </c>
      <c r="I45" s="5">
        <f t="shared" si="36"/>
        <v>1170855.7870799501</v>
      </c>
      <c r="J45" s="5">
        <f t="shared" si="36"/>
        <v>1292002.66010617</v>
      </c>
      <c r="K45" s="5">
        <f t="shared" si="36"/>
        <v>1396470.2587684698</v>
      </c>
      <c r="L45" s="5">
        <f t="shared" si="36"/>
        <v>1503115.2151625501</v>
      </c>
      <c r="M45" s="5">
        <f t="shared" si="36"/>
        <v>1553718.91984809</v>
      </c>
      <c r="N45" s="5">
        <f t="shared" si="36"/>
        <v>1618924.9281308902</v>
      </c>
      <c r="O45" s="5">
        <f t="shared" si="36"/>
        <v>1689996.8932146004</v>
      </c>
      <c r="P45" s="5">
        <f t="shared" ref="P45:V45" si="37">SUM(P46:P47)</f>
        <v>1743876.3758851895</v>
      </c>
      <c r="Q45" s="5">
        <f t="shared" si="37"/>
        <v>1776179.0803084401</v>
      </c>
      <c r="R45" s="5">
        <f t="shared" si="37"/>
        <v>1865811.8325631104</v>
      </c>
      <c r="S45" s="5">
        <f t="shared" si="37"/>
        <v>1872492.96185547</v>
      </c>
      <c r="T45" s="5">
        <f t="shared" si="37"/>
        <v>1903747.45937294</v>
      </c>
      <c r="U45" s="5">
        <f t="shared" si="37"/>
        <v>2035120.3496771904</v>
      </c>
      <c r="V45" s="5">
        <f t="shared" si="37"/>
        <v>2045045.0051401202</v>
      </c>
      <c r="W45" s="19">
        <f t="shared" si="3"/>
        <v>0.13170647978585626</v>
      </c>
      <c r="X45" s="19">
        <f t="shared" ref="X45:AO51" si="38">+E45/D45-1</f>
        <v>0.15777142666590827</v>
      </c>
      <c r="Y45" s="19">
        <f t="shared" si="38"/>
        <v>0.32192114103624947</v>
      </c>
      <c r="Z45" s="19">
        <f t="shared" si="38"/>
        <v>0.22459401355026953</v>
      </c>
      <c r="AA45" s="19">
        <f t="shared" si="38"/>
        <v>0.12434907085255098</v>
      </c>
      <c r="AB45" s="19">
        <f t="shared" si="38"/>
        <v>8.9894494231141486E-2</v>
      </c>
      <c r="AC45" s="19">
        <f t="shared" si="38"/>
        <v>0.10346865460549459</v>
      </c>
      <c r="AD45" s="19">
        <f t="shared" si="38"/>
        <v>8.0857108029263047E-2</v>
      </c>
      <c r="AE45" s="19">
        <f t="shared" si="38"/>
        <v>7.636750995909436E-2</v>
      </c>
      <c r="AF45" s="19">
        <f t="shared" si="38"/>
        <v>3.3665885472436985E-2</v>
      </c>
      <c r="AG45" s="19">
        <f t="shared" si="38"/>
        <v>4.1967699208538711E-2</v>
      </c>
      <c r="AH45" s="19">
        <f t="shared" si="38"/>
        <v>4.3900716981216226E-2</v>
      </c>
      <c r="AI45" s="19">
        <f t="shared" si="38"/>
        <v>3.1881409301352637E-2</v>
      </c>
      <c r="AJ45" s="19">
        <f t="shared" si="38"/>
        <v>1.8523505949126662E-2</v>
      </c>
      <c r="AK45" s="19">
        <f t="shared" si="38"/>
        <v>5.0463803592994294E-2</v>
      </c>
      <c r="AL45" s="19">
        <f t="shared" si="38"/>
        <v>3.5808162301027568E-3</v>
      </c>
      <c r="AM45" s="19">
        <f t="shared" si="38"/>
        <v>1.6691383174278984E-2</v>
      </c>
      <c r="AN45" s="19">
        <f t="shared" si="38"/>
        <v>6.9007519698816688E-2</v>
      </c>
      <c r="AO45" s="19">
        <f t="shared" si="38"/>
        <v>4.8766921644236572E-3</v>
      </c>
    </row>
    <row r="46" spans="1:41">
      <c r="A46" s="171"/>
      <c r="B46" s="178" t="s">
        <v>51</v>
      </c>
      <c r="C46" s="179">
        <v>379226.61</v>
      </c>
      <c r="D46" s="179">
        <v>430031.5</v>
      </c>
      <c r="E46" s="179">
        <v>492301</v>
      </c>
      <c r="F46" s="179">
        <v>650171.79999999993</v>
      </c>
      <c r="G46" s="179">
        <v>796804.29999999993</v>
      </c>
      <c r="H46" s="179">
        <v>892549.45691299019</v>
      </c>
      <c r="I46" s="179">
        <v>972167.05422389007</v>
      </c>
      <c r="J46" s="179">
        <v>1074092.1172390699</v>
      </c>
      <c r="K46" s="179">
        <v>1161263.7107923399</v>
      </c>
      <c r="L46" s="179">
        <v>1245418.9341658801</v>
      </c>
      <c r="M46" s="179">
        <v>1289290.27247283</v>
      </c>
      <c r="N46" s="179">
        <v>1324772.6116690701</v>
      </c>
      <c r="O46" s="179">
        <v>1391543.3475451604</v>
      </c>
      <c r="P46" s="179">
        <v>1432514.3875229196</v>
      </c>
      <c r="Q46" s="179">
        <v>1460120.7548559201</v>
      </c>
      <c r="R46" s="179">
        <v>1532851.7433633404</v>
      </c>
      <c r="S46" s="179">
        <v>1526697.8912005399</v>
      </c>
      <c r="T46" s="179">
        <v>1535708.96895251</v>
      </c>
      <c r="U46" s="179">
        <v>1665056.7307542905</v>
      </c>
      <c r="V46" s="179">
        <v>1675040.3987132702</v>
      </c>
      <c r="W46" s="18">
        <f t="shared" si="3"/>
        <v>0.1339697390961041</v>
      </c>
      <c r="X46" s="18">
        <f t="shared" si="38"/>
        <v>0.14480218309588944</v>
      </c>
      <c r="Y46" s="18">
        <f t="shared" si="38"/>
        <v>0.32067942173588904</v>
      </c>
      <c r="Z46" s="18">
        <f t="shared" si="38"/>
        <v>0.22552885252790111</v>
      </c>
      <c r="AA46" s="18">
        <f t="shared" si="38"/>
        <v>0.12016144605769608</v>
      </c>
      <c r="AB46" s="18">
        <f t="shared" si="38"/>
        <v>8.9202448888679786E-2</v>
      </c>
      <c r="AC46" s="18">
        <f t="shared" si="38"/>
        <v>0.10484315691663681</v>
      </c>
      <c r="AD46" s="18">
        <f t="shared" si="38"/>
        <v>8.1158396150734946E-2</v>
      </c>
      <c r="AE46" s="18">
        <f t="shared" si="38"/>
        <v>7.2468658575510325E-2</v>
      </c>
      <c r="AF46" s="18">
        <f t="shared" si="38"/>
        <v>3.5226169366320725E-2</v>
      </c>
      <c r="AG46" s="18">
        <f t="shared" si="38"/>
        <v>2.752083061030608E-2</v>
      </c>
      <c r="AH46" s="18">
        <f t="shared" si="38"/>
        <v>5.0401657830143831E-2</v>
      </c>
      <c r="AI46" s="18">
        <f t="shared" si="38"/>
        <v>2.9442877255700717E-2</v>
      </c>
      <c r="AJ46" s="18">
        <f t="shared" si="38"/>
        <v>1.9271267062620501E-2</v>
      </c>
      <c r="AK46" s="18">
        <f t="shared" si="38"/>
        <v>4.9811625692970374E-2</v>
      </c>
      <c r="AL46" s="18">
        <f t="shared" si="38"/>
        <v>-4.0146427659715211E-3</v>
      </c>
      <c r="AM46" s="18">
        <f t="shared" si="38"/>
        <v>5.9023319570346011E-3</v>
      </c>
      <c r="AN46" s="18">
        <f t="shared" si="38"/>
        <v>8.4226741144845407E-2</v>
      </c>
      <c r="AO46" s="18">
        <f t="shared" si="38"/>
        <v>5.9959926737493952E-3</v>
      </c>
    </row>
    <row r="47" spans="1:41" ht="14.25">
      <c r="A47" s="171"/>
      <c r="B47" s="178" t="s">
        <v>52</v>
      </c>
      <c r="C47" s="179">
        <v>71240.899999999994</v>
      </c>
      <c r="D47" s="179">
        <v>79765.5</v>
      </c>
      <c r="E47" s="179">
        <v>97927.4</v>
      </c>
      <c r="F47" s="179">
        <v>130063.6</v>
      </c>
      <c r="G47" s="179">
        <v>158667.29999999999</v>
      </c>
      <c r="H47" s="179">
        <v>181734.14877301001</v>
      </c>
      <c r="I47" s="179">
        <v>198688.73285605997</v>
      </c>
      <c r="J47" s="179">
        <v>217910.54286709998</v>
      </c>
      <c r="K47" s="179">
        <v>235206.54797613001</v>
      </c>
      <c r="L47" s="179">
        <v>257696.28099667002</v>
      </c>
      <c r="M47" s="179">
        <v>264428.6473752599</v>
      </c>
      <c r="N47" s="179">
        <v>294152.31646182004</v>
      </c>
      <c r="O47" s="179">
        <v>298453.54566944001</v>
      </c>
      <c r="P47" s="179">
        <v>311361.98836227006</v>
      </c>
      <c r="Q47" s="179">
        <v>316058.32545251999</v>
      </c>
      <c r="R47" s="179">
        <v>332960.08919977001</v>
      </c>
      <c r="S47" s="179">
        <v>345795.07065493002</v>
      </c>
      <c r="T47" s="179">
        <v>368038.49042043003</v>
      </c>
      <c r="U47" s="179">
        <v>370063.6189229</v>
      </c>
      <c r="V47" s="179">
        <v>370004.60642685008</v>
      </c>
      <c r="W47" s="18">
        <f t="shared" si="3"/>
        <v>0.11965879150881031</v>
      </c>
      <c r="X47" s="18">
        <f t="shared" si="38"/>
        <v>0.22769116974130421</v>
      </c>
      <c r="Y47" s="18">
        <f t="shared" si="38"/>
        <v>0.328163517054471</v>
      </c>
      <c r="Z47" s="18">
        <f t="shared" si="38"/>
        <v>0.21992086948231471</v>
      </c>
      <c r="AA47" s="18">
        <f t="shared" si="38"/>
        <v>0.14537871869635399</v>
      </c>
      <c r="AB47" s="18">
        <f t="shared" si="38"/>
        <v>9.3293330931583096E-2</v>
      </c>
      <c r="AC47" s="18">
        <f t="shared" si="38"/>
        <v>9.6743331817236156E-2</v>
      </c>
      <c r="AD47" s="18">
        <f t="shared" si="38"/>
        <v>7.9372043598544773E-2</v>
      </c>
      <c r="AE47" s="18">
        <f t="shared" si="38"/>
        <v>9.5616951203341349E-2</v>
      </c>
      <c r="AF47" s="18">
        <f t="shared" si="38"/>
        <v>2.6125198053117638E-2</v>
      </c>
      <c r="AG47" s="18">
        <f t="shared" si="38"/>
        <v>0.11240714416384034</v>
      </c>
      <c r="AH47" s="18">
        <f t="shared" si="38"/>
        <v>1.4622455669759171E-2</v>
      </c>
      <c r="AI47" s="18">
        <f t="shared" si="38"/>
        <v>4.3251095120602656E-2</v>
      </c>
      <c r="AJ47" s="18">
        <f t="shared" si="38"/>
        <v>1.5083206254405512E-2</v>
      </c>
      <c r="AK47" s="18">
        <f t="shared" si="38"/>
        <v>5.3476723712468921E-2</v>
      </c>
      <c r="AL47" s="18">
        <f t="shared" si="38"/>
        <v>3.8548107930915565E-2</v>
      </c>
      <c r="AM47" s="18">
        <f t="shared" si="38"/>
        <v>6.4325439120260786E-2</v>
      </c>
      <c r="AN47" s="18">
        <f t="shared" si="38"/>
        <v>5.5024910578145292E-3</v>
      </c>
      <c r="AO47" s="18">
        <f t="shared" si="38"/>
        <v>-1.5946581353143419E-4</v>
      </c>
    </row>
    <row r="48" spans="1:41" ht="14.25">
      <c r="A48" s="171"/>
      <c r="B48" s="171" t="s">
        <v>53</v>
      </c>
      <c r="C48" s="174">
        <v>32184.9</v>
      </c>
      <c r="D48" s="174">
        <v>40680.9</v>
      </c>
      <c r="E48" s="174">
        <v>48791.600000000006</v>
      </c>
      <c r="F48" s="174">
        <v>64070.19999999999</v>
      </c>
      <c r="G48" s="174">
        <v>73581.699999999983</v>
      </c>
      <c r="H48" s="174">
        <v>81170.939983700009</v>
      </c>
      <c r="I48" s="174">
        <v>86173.586607920006</v>
      </c>
      <c r="J48" s="174">
        <v>97136.959444890002</v>
      </c>
      <c r="K48" s="174">
        <v>110645.18691779999</v>
      </c>
      <c r="L48" s="174">
        <v>118286.81538110001</v>
      </c>
      <c r="M48" s="174">
        <v>119753.87740736002</v>
      </c>
      <c r="N48" s="174">
        <v>136959.12592682001</v>
      </c>
      <c r="O48" s="174">
        <v>136291.57369709996</v>
      </c>
      <c r="P48" s="174">
        <v>136501.96939317</v>
      </c>
      <c r="Q48" s="174">
        <v>148835.97452798998</v>
      </c>
      <c r="R48" s="174">
        <v>197806.13793797995</v>
      </c>
      <c r="S48" s="174">
        <v>205256.98670032999</v>
      </c>
      <c r="T48" s="174">
        <v>205777.51005501993</v>
      </c>
      <c r="U48" s="174">
        <v>210930.94464323006</v>
      </c>
      <c r="V48" s="174">
        <v>219238.32214433001</v>
      </c>
      <c r="W48" s="18">
        <f t="shared" si="3"/>
        <v>0.2639747210648471</v>
      </c>
      <c r="X48" s="18">
        <f t="shared" si="38"/>
        <v>0.19937366184130645</v>
      </c>
      <c r="Y48" s="18">
        <f t="shared" si="38"/>
        <v>0.31313996671558186</v>
      </c>
      <c r="Z48" s="18">
        <f t="shared" si="38"/>
        <v>0.14845435163305232</v>
      </c>
      <c r="AA48" s="18">
        <f t="shared" si="38"/>
        <v>0.10314031863493267</v>
      </c>
      <c r="AB48" s="18">
        <f t="shared" si="38"/>
        <v>6.1631005199946909E-2</v>
      </c>
      <c r="AC48" s="18">
        <f t="shared" si="38"/>
        <v>0.12722428378027351</v>
      </c>
      <c r="AD48" s="18">
        <f t="shared" si="38"/>
        <v>0.13906372559019409</v>
      </c>
      <c r="AE48" s="18">
        <f t="shared" si="38"/>
        <v>6.9064264575531054E-2</v>
      </c>
      <c r="AF48" s="18">
        <f t="shared" si="38"/>
        <v>1.2402582836754883E-2</v>
      </c>
      <c r="AG48" s="18">
        <f t="shared" si="38"/>
        <v>0.14367174484825962</v>
      </c>
      <c r="AH48" s="18">
        <f t="shared" si="38"/>
        <v>-4.8740982041367564E-3</v>
      </c>
      <c r="AI48" s="18">
        <f t="shared" si="38"/>
        <v>1.5437175634762657E-3</v>
      </c>
      <c r="AJ48" s="18">
        <f t="shared" si="38"/>
        <v>9.0357708314771967E-2</v>
      </c>
      <c r="AK48" s="18">
        <f t="shared" si="38"/>
        <v>0.32902101501529568</v>
      </c>
      <c r="AL48" s="18">
        <f t="shared" si="38"/>
        <v>3.766742953490243E-2</v>
      </c>
      <c r="AM48" s="18">
        <f t="shared" si="38"/>
        <v>2.5359592531186692E-3</v>
      </c>
      <c r="AN48" s="18">
        <f t="shared" si="38"/>
        <v>2.5043721186208456E-2</v>
      </c>
      <c r="AO48" s="18">
        <f t="shared" si="38"/>
        <v>3.9384346925251279E-2</v>
      </c>
    </row>
    <row r="49" spans="1:41">
      <c r="A49" s="171"/>
      <c r="B49" s="171" t="s">
        <v>54</v>
      </c>
      <c r="C49" s="5">
        <v>374408.60000000003</v>
      </c>
      <c r="D49" s="5">
        <v>354783.4</v>
      </c>
      <c r="E49" s="5">
        <f t="shared" ref="E49:O49" si="39">+E50+E51</f>
        <v>305229.40000000002</v>
      </c>
      <c r="F49" s="5">
        <f t="shared" si="39"/>
        <v>316399.7</v>
      </c>
      <c r="G49" s="5">
        <f t="shared" si="39"/>
        <v>352796.1</v>
      </c>
      <c r="H49" s="5">
        <f t="shared" si="39"/>
        <v>376655.03012188</v>
      </c>
      <c r="I49" s="5">
        <f t="shared" si="39"/>
        <v>384854.50142379</v>
      </c>
      <c r="J49" s="5">
        <f t="shared" si="39"/>
        <v>482449.04886303993</v>
      </c>
      <c r="K49" s="5">
        <f t="shared" si="39"/>
        <v>496461.38875145995</v>
      </c>
      <c r="L49" s="5">
        <f t="shared" si="39"/>
        <v>592769.13687123999</v>
      </c>
      <c r="M49" s="5">
        <f t="shared" si="39"/>
        <v>640547.79531955009</v>
      </c>
      <c r="N49" s="5">
        <f t="shared" si="39"/>
        <v>786507.79192065005</v>
      </c>
      <c r="O49" s="5">
        <f t="shared" si="39"/>
        <v>890414.64605255006</v>
      </c>
      <c r="P49" s="5">
        <f t="shared" ref="P49:V49" si="40">+P50+P51</f>
        <v>1183265.6994577199</v>
      </c>
      <c r="Q49" s="5">
        <f t="shared" si="40"/>
        <v>1398852.71251159</v>
      </c>
      <c r="R49" s="5">
        <f t="shared" si="40"/>
        <v>1585735.43540705</v>
      </c>
      <c r="S49" s="5">
        <f t="shared" si="40"/>
        <v>1753627.3898001802</v>
      </c>
      <c r="T49" s="5">
        <f t="shared" si="40"/>
        <v>1844648.3579182201</v>
      </c>
      <c r="U49" s="5">
        <f t="shared" si="40"/>
        <v>1934110.7287659999</v>
      </c>
      <c r="V49" s="5">
        <f t="shared" si="40"/>
        <v>1765508.59050858</v>
      </c>
      <c r="W49" s="19">
        <f t="shared" si="3"/>
        <v>-5.2416531030537228E-2</v>
      </c>
      <c r="X49" s="19">
        <f t="shared" si="38"/>
        <v>-0.13967395317819264</v>
      </c>
      <c r="Y49" s="19">
        <f t="shared" si="38"/>
        <v>3.6596409127036766E-2</v>
      </c>
      <c r="Z49" s="19">
        <f t="shared" si="38"/>
        <v>0.11503297885554242</v>
      </c>
      <c r="AA49" s="19">
        <f t="shared" si="38"/>
        <v>6.7628100542721503E-2</v>
      </c>
      <c r="AB49" s="19">
        <f t="shared" si="38"/>
        <v>2.1769180406954192E-2</v>
      </c>
      <c r="AC49" s="19">
        <f t="shared" si="38"/>
        <v>0.2535881666401032</v>
      </c>
      <c r="AD49" s="19">
        <f t="shared" si="38"/>
        <v>2.9044185953816415E-2</v>
      </c>
      <c r="AE49" s="19">
        <f t="shared" si="38"/>
        <v>0.19398839527477119</v>
      </c>
      <c r="AF49" s="19">
        <f t="shared" si="38"/>
        <v>8.0602473166021982E-2</v>
      </c>
      <c r="AG49" s="19">
        <f t="shared" si="38"/>
        <v>0.22786745605499248</v>
      </c>
      <c r="AH49" s="19">
        <f t="shared" si="38"/>
        <v>0.13211166526164941</v>
      </c>
      <c r="AI49" s="19">
        <f t="shared" si="38"/>
        <v>0.32889289804863164</v>
      </c>
      <c r="AJ49" s="19">
        <f t="shared" si="38"/>
        <v>0.18219662173311679</v>
      </c>
      <c r="AK49" s="19">
        <f t="shared" si="38"/>
        <v>0.1335971408740515</v>
      </c>
      <c r="AL49" s="19">
        <f t="shared" si="38"/>
        <v>0.10587639693504936</v>
      </c>
      <c r="AM49" s="19">
        <f t="shared" si="38"/>
        <v>5.1904394655019281E-2</v>
      </c>
      <c r="AN49" s="19">
        <f t="shared" si="38"/>
        <v>4.8498333280573069E-2</v>
      </c>
      <c r="AO49" s="19">
        <f t="shared" si="38"/>
        <v>-8.7172950209004507E-2</v>
      </c>
    </row>
    <row r="50" spans="1:41">
      <c r="A50" s="171"/>
      <c r="B50" s="171" t="s">
        <v>55</v>
      </c>
      <c r="C50" s="179">
        <v>297233.40000000002</v>
      </c>
      <c r="D50" s="179">
        <v>276908.40000000002</v>
      </c>
      <c r="E50" s="179">
        <v>230912.4</v>
      </c>
      <c r="F50" s="179">
        <v>239446.2</v>
      </c>
      <c r="G50" s="179">
        <v>289926.5</v>
      </c>
      <c r="H50" s="179">
        <v>321965.33524256997</v>
      </c>
      <c r="I50" s="179">
        <v>341882.73159526999</v>
      </c>
      <c r="J50" s="179">
        <v>435994.90666013997</v>
      </c>
      <c r="K50" s="179">
        <v>436530.98281056993</v>
      </c>
      <c r="L50" s="179">
        <v>479608.16100797994</v>
      </c>
      <c r="M50" s="179">
        <v>481259.90386421006</v>
      </c>
      <c r="N50" s="179">
        <v>615821.50488094008</v>
      </c>
      <c r="O50" s="179">
        <v>737803.89125634008</v>
      </c>
      <c r="P50" s="179">
        <v>1002480.78603181</v>
      </c>
      <c r="Q50" s="179">
        <v>1183560.25608877</v>
      </c>
      <c r="R50" s="179">
        <v>1359463.13000528</v>
      </c>
      <c r="S50" s="179">
        <v>1494804.0095621103</v>
      </c>
      <c r="T50" s="179">
        <v>1511503.92548679</v>
      </c>
      <c r="U50" s="179">
        <v>1534687.1858005</v>
      </c>
      <c r="V50" s="179">
        <v>1420775.52604624</v>
      </c>
      <c r="W50" s="18">
        <f t="shared" si="3"/>
        <v>-6.8380605948052953E-2</v>
      </c>
      <c r="X50" s="18">
        <f t="shared" si="38"/>
        <v>-0.16610547025659039</v>
      </c>
      <c r="Y50" s="18">
        <f t="shared" si="38"/>
        <v>3.6956871956638215E-2</v>
      </c>
      <c r="Z50" s="18">
        <f t="shared" si="38"/>
        <v>0.21082105291292996</v>
      </c>
      <c r="AA50" s="18">
        <f t="shared" si="38"/>
        <v>0.11050674996100729</v>
      </c>
      <c r="AB50" s="18">
        <f t="shared" si="38"/>
        <v>6.1861927892622903E-2</v>
      </c>
      <c r="AC50" s="18">
        <f t="shared" si="38"/>
        <v>0.27527618790726915</v>
      </c>
      <c r="AD50" s="18">
        <f t="shared" si="38"/>
        <v>1.2295468186462877E-3</v>
      </c>
      <c r="AE50" s="18">
        <f t="shared" si="38"/>
        <v>9.8680689100372865E-2</v>
      </c>
      <c r="AF50" s="18">
        <f t="shared" si="38"/>
        <v>3.4439423481842368E-3</v>
      </c>
      <c r="AG50" s="18">
        <f t="shared" si="38"/>
        <v>0.27960276751976676</v>
      </c>
      <c r="AH50" s="18">
        <f t="shared" si="38"/>
        <v>0.19808075133554071</v>
      </c>
      <c r="AI50" s="18">
        <f t="shared" si="38"/>
        <v>0.3587361057757168</v>
      </c>
      <c r="AJ50" s="18">
        <f t="shared" si="38"/>
        <v>0.18063136229646815</v>
      </c>
      <c r="AK50" s="18">
        <f t="shared" si="38"/>
        <v>0.14862181541800346</v>
      </c>
      <c r="AL50" s="18">
        <f t="shared" si="38"/>
        <v>9.9554652546042011E-2</v>
      </c>
      <c r="AM50" s="18">
        <f t="shared" si="38"/>
        <v>1.1171976940021588E-2</v>
      </c>
      <c r="AN50" s="18">
        <f t="shared" si="38"/>
        <v>1.533787635135897E-2</v>
      </c>
      <c r="AO50" s="18">
        <f t="shared" si="38"/>
        <v>-7.4224676408465085E-2</v>
      </c>
    </row>
    <row r="51" spans="1:41">
      <c r="A51" s="171"/>
      <c r="B51" s="171" t="s">
        <v>56</v>
      </c>
      <c r="C51" s="179">
        <v>77175.199999999997</v>
      </c>
      <c r="D51" s="179">
        <v>77875</v>
      </c>
      <c r="E51" s="179">
        <v>74317</v>
      </c>
      <c r="F51" s="179">
        <v>76953.5</v>
      </c>
      <c r="G51" s="179">
        <v>62869.599999999999</v>
      </c>
      <c r="H51" s="179">
        <v>54689.694879310002</v>
      </c>
      <c r="I51" s="179">
        <v>42971.769828520002</v>
      </c>
      <c r="J51" s="179">
        <v>46454.142202899995</v>
      </c>
      <c r="K51" s="179">
        <v>59930.405940889999</v>
      </c>
      <c r="L51" s="179">
        <v>113160.97586326001</v>
      </c>
      <c r="M51" s="179">
        <v>159287.89145534</v>
      </c>
      <c r="N51" s="179">
        <v>170686.28703971001</v>
      </c>
      <c r="O51" s="179">
        <v>152610.75479621001</v>
      </c>
      <c r="P51" s="179">
        <v>180784.91342591</v>
      </c>
      <c r="Q51" s="179">
        <v>215292.45642281999</v>
      </c>
      <c r="R51" s="179">
        <v>226272.30540176999</v>
      </c>
      <c r="S51" s="179">
        <v>258823.38023807001</v>
      </c>
      <c r="T51" s="179">
        <v>333144.43243142997</v>
      </c>
      <c r="U51" s="179">
        <v>399423.54296549998</v>
      </c>
      <c r="V51" s="179">
        <v>344733.06446233997</v>
      </c>
      <c r="W51" s="18">
        <f t="shared" si="3"/>
        <v>9.0676797727768932E-3</v>
      </c>
      <c r="X51" s="18">
        <f t="shared" si="38"/>
        <v>-4.5688603531300109E-2</v>
      </c>
      <c r="Y51" s="18">
        <f t="shared" si="38"/>
        <v>3.5476405129378108E-2</v>
      </c>
      <c r="Z51" s="18">
        <f t="shared" si="38"/>
        <v>-0.1830183162559208</v>
      </c>
      <c r="AA51" s="18">
        <f t="shared" si="38"/>
        <v>-0.13010906894095076</v>
      </c>
      <c r="AB51" s="18">
        <f t="shared" si="38"/>
        <v>-0.21426203010730416</v>
      </c>
      <c r="AC51" s="18">
        <f t="shared" si="38"/>
        <v>8.1038607166437293E-2</v>
      </c>
      <c r="AD51" s="18">
        <f t="shared" si="38"/>
        <v>0.29009821511995804</v>
      </c>
      <c r="AE51" s="18">
        <f t="shared" si="38"/>
        <v>0.88820639684756841</v>
      </c>
      <c r="AF51" s="18">
        <f t="shared" si="38"/>
        <v>0.40762210859526538</v>
      </c>
      <c r="AG51" s="18">
        <f t="shared" si="38"/>
        <v>7.1558456077408739E-2</v>
      </c>
      <c r="AH51" s="18">
        <f t="shared" si="38"/>
        <v>-0.10589914724253591</v>
      </c>
      <c r="AI51" s="18">
        <f t="shared" si="38"/>
        <v>0.18461450287250458</v>
      </c>
      <c r="AJ51" s="18">
        <f t="shared" si="38"/>
        <v>0.19087623155597</v>
      </c>
      <c r="AK51" s="18">
        <f t="shared" si="38"/>
        <v>5.0999692053242729E-2</v>
      </c>
      <c r="AL51" s="18">
        <f t="shared" si="38"/>
        <v>0.14385797138762602</v>
      </c>
      <c r="AM51" s="18">
        <f t="shared" si="38"/>
        <v>0.28714968533753882</v>
      </c>
      <c r="AN51" s="18">
        <f t="shared" si="38"/>
        <v>0.19895007714923163</v>
      </c>
      <c r="AO51" s="18">
        <f t="shared" si="38"/>
        <v>-0.13692352257734564</v>
      </c>
    </row>
    <row r="52" spans="1:41">
      <c r="A52" s="171"/>
      <c r="B52" s="171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</row>
    <row r="53" spans="1:41" ht="14.25">
      <c r="A53" s="171"/>
      <c r="B53" s="171" t="s">
        <v>85</v>
      </c>
      <c r="C53" s="5">
        <f t="shared" ref="C53:L53" si="41">+C54+C55+C56+C57</f>
        <v>341830.3</v>
      </c>
      <c r="D53" s="5">
        <f t="shared" si="41"/>
        <v>446258.80000000005</v>
      </c>
      <c r="E53" s="5">
        <f t="shared" si="41"/>
        <v>575128</v>
      </c>
      <c r="F53" s="5">
        <f t="shared" si="41"/>
        <v>703830.9</v>
      </c>
      <c r="G53" s="5">
        <f t="shared" si="41"/>
        <v>963206</v>
      </c>
      <c r="H53" s="5">
        <f t="shared" si="41"/>
        <v>1058539.4071060298</v>
      </c>
      <c r="I53" s="5">
        <f t="shared" si="41"/>
        <v>1197520.5312920301</v>
      </c>
      <c r="J53" s="5">
        <f t="shared" si="41"/>
        <v>1349678.2587871901</v>
      </c>
      <c r="K53" s="5">
        <f t="shared" si="41"/>
        <v>1469231.7964892702</v>
      </c>
      <c r="L53" s="5">
        <f t="shared" si="41"/>
        <v>1591920.97496041</v>
      </c>
      <c r="M53" s="5">
        <f t="shared" ref="M53:V53" si="42">+M54+M55+M56+M57</f>
        <v>1687718.9217728099</v>
      </c>
      <c r="N53" s="5">
        <f t="shared" si="42"/>
        <v>1811062.6780506296</v>
      </c>
      <c r="O53" s="5">
        <f t="shared" si="42"/>
        <v>1954426.68374182</v>
      </c>
      <c r="P53" s="5">
        <f t="shared" si="42"/>
        <v>2041731.4347734198</v>
      </c>
      <c r="Q53" s="5">
        <f t="shared" si="42"/>
        <v>2091799.9337317701</v>
      </c>
      <c r="R53" s="5">
        <f t="shared" si="42"/>
        <v>2016513.7861229097</v>
      </c>
      <c r="S53" s="5">
        <f t="shared" si="42"/>
        <v>2012387.7285126804</v>
      </c>
      <c r="T53" s="5">
        <f t="shared" si="42"/>
        <v>2021337.2079912201</v>
      </c>
      <c r="U53" s="5">
        <f t="shared" si="42"/>
        <v>2151826.9444238003</v>
      </c>
      <c r="V53" s="5">
        <f t="shared" si="42"/>
        <v>2096392.8585465502</v>
      </c>
      <c r="W53" s="19">
        <f t="shared" si="3"/>
        <v>0.3054980790175712</v>
      </c>
      <c r="X53" s="19">
        <f t="shared" ref="X53:AO57" si="43">+E53/D53-1</f>
        <v>0.2887768263617434</v>
      </c>
      <c r="Y53" s="19">
        <f t="shared" si="43"/>
        <v>0.22378131476819085</v>
      </c>
      <c r="Z53" s="19">
        <f t="shared" si="43"/>
        <v>0.36851905763159865</v>
      </c>
      <c r="AA53" s="19">
        <f t="shared" si="43"/>
        <v>9.8975096818364694E-2</v>
      </c>
      <c r="AB53" s="19">
        <f t="shared" si="43"/>
        <v>0.13129518207164792</v>
      </c>
      <c r="AC53" s="19">
        <f t="shared" si="43"/>
        <v>0.12706064198414513</v>
      </c>
      <c r="AD53" s="19">
        <f t="shared" si="43"/>
        <v>8.8579286895759779E-2</v>
      </c>
      <c r="AE53" s="19">
        <f t="shared" si="43"/>
        <v>8.3505665181154987E-2</v>
      </c>
      <c r="AF53" s="19">
        <f t="shared" si="43"/>
        <v>6.0177576851628833E-2</v>
      </c>
      <c r="AG53" s="19">
        <f t="shared" si="43"/>
        <v>7.3083115136409749E-2</v>
      </c>
      <c r="AH53" s="19">
        <f t="shared" si="43"/>
        <v>7.9160156867404963E-2</v>
      </c>
      <c r="AI53" s="19">
        <f t="shared" si="43"/>
        <v>4.4670261492977481E-2</v>
      </c>
      <c r="AJ53" s="19">
        <f t="shared" si="43"/>
        <v>2.4522568495354946E-2</v>
      </c>
      <c r="AK53" s="19">
        <f t="shared" si="43"/>
        <v>-3.5991084230770576E-2</v>
      </c>
      <c r="AL53" s="19">
        <f t="shared" si="43"/>
        <v>-2.0461340947053319E-3</v>
      </c>
      <c r="AM53" s="19">
        <f t="shared" si="43"/>
        <v>4.4471944207065128E-3</v>
      </c>
      <c r="AN53" s="19">
        <f t="shared" si="43"/>
        <v>6.4556144277509997E-2</v>
      </c>
      <c r="AO53" s="19">
        <f t="shared" si="43"/>
        <v>-2.5761405219365319E-2</v>
      </c>
    </row>
    <row r="54" spans="1:41">
      <c r="A54" s="171"/>
      <c r="B54" s="171" t="s">
        <v>58</v>
      </c>
      <c r="C54" s="179">
        <v>182163.90000000002</v>
      </c>
      <c r="D54" s="179">
        <v>219506.8</v>
      </c>
      <c r="E54" s="179">
        <v>255695.2</v>
      </c>
      <c r="F54" s="179">
        <v>291638.10000000003</v>
      </c>
      <c r="G54" s="179">
        <v>334542.5</v>
      </c>
      <c r="H54" s="179">
        <v>358727.21132692997</v>
      </c>
      <c r="I54" s="179">
        <v>388051.00826268003</v>
      </c>
      <c r="J54" s="179">
        <v>424987.11301934003</v>
      </c>
      <c r="K54" s="179">
        <v>461355.98761573003</v>
      </c>
      <c r="L54" s="179">
        <v>506046.79840381001</v>
      </c>
      <c r="M54" s="179">
        <v>526443.44198599993</v>
      </c>
      <c r="N54" s="179">
        <v>553605.70488889993</v>
      </c>
      <c r="O54" s="179">
        <v>586097.66290647001</v>
      </c>
      <c r="P54" s="179">
        <v>600856.59405297984</v>
      </c>
      <c r="Q54" s="179">
        <v>729392.4290678401</v>
      </c>
      <c r="R54" s="179">
        <v>672312.48986212991</v>
      </c>
      <c r="S54" s="179">
        <v>679628.88236921013</v>
      </c>
      <c r="T54" s="179">
        <v>695911.08395342005</v>
      </c>
      <c r="U54" s="179">
        <v>697248.07894323999</v>
      </c>
      <c r="V54" s="179">
        <v>696644.77446051</v>
      </c>
      <c r="W54" s="18">
        <f t="shared" si="3"/>
        <v>0.20499616005146981</v>
      </c>
      <c r="X54" s="18">
        <f t="shared" si="43"/>
        <v>0.16486231861609757</v>
      </c>
      <c r="Y54" s="18">
        <f t="shared" si="43"/>
        <v>0.14056931846980314</v>
      </c>
      <c r="Z54" s="18">
        <f t="shared" si="43"/>
        <v>0.14711520888388718</v>
      </c>
      <c r="AA54" s="18">
        <f t="shared" si="43"/>
        <v>7.2291895131201489E-2</v>
      </c>
      <c r="AB54" s="18">
        <f t="shared" si="43"/>
        <v>8.1743999367322795E-2</v>
      </c>
      <c r="AC54" s="18">
        <f t="shared" si="43"/>
        <v>9.5183633002332346E-2</v>
      </c>
      <c r="AD54" s="18">
        <f t="shared" si="43"/>
        <v>8.5576417454180431E-2</v>
      </c>
      <c r="AE54" s="18">
        <f t="shared" si="43"/>
        <v>9.6868387942769196E-2</v>
      </c>
      <c r="AF54" s="18">
        <f t="shared" si="43"/>
        <v>4.030584453162378E-2</v>
      </c>
      <c r="AG54" s="18">
        <f t="shared" si="43"/>
        <v>5.15957854853899E-2</v>
      </c>
      <c r="AH54" s="18">
        <f t="shared" si="43"/>
        <v>5.8691515876070577E-2</v>
      </c>
      <c r="AI54" s="18">
        <f t="shared" si="43"/>
        <v>2.5181692541341949E-2</v>
      </c>
      <c r="AJ54" s="18">
        <f t="shared" si="43"/>
        <v>0.21392098595081199</v>
      </c>
      <c r="AK54" s="18">
        <f t="shared" si="43"/>
        <v>-7.8256829836660158E-2</v>
      </c>
      <c r="AL54" s="18">
        <f t="shared" si="43"/>
        <v>1.0882428360925678E-2</v>
      </c>
      <c r="AM54" s="18">
        <f t="shared" si="43"/>
        <v>2.3957489162981904E-2</v>
      </c>
      <c r="AN54" s="18">
        <f t="shared" si="43"/>
        <v>1.9212152538576888E-3</v>
      </c>
      <c r="AO54" s="18">
        <f t="shared" si="43"/>
        <v>-8.6526517741625231E-4</v>
      </c>
    </row>
    <row r="55" spans="1:41">
      <c r="A55" s="171"/>
      <c r="B55" s="171" t="s">
        <v>59</v>
      </c>
      <c r="C55" s="179">
        <v>157357.19999999998</v>
      </c>
      <c r="D55" s="179">
        <v>221832.90000000002</v>
      </c>
      <c r="E55" s="179">
        <v>315255</v>
      </c>
      <c r="F55" s="179">
        <v>405066.89999999997</v>
      </c>
      <c r="G55" s="179">
        <v>620930.5</v>
      </c>
      <c r="H55" s="179">
        <v>693617.17886259989</v>
      </c>
      <c r="I55" s="179">
        <v>804178.94352275995</v>
      </c>
      <c r="J55" s="179">
        <v>917339.39900838002</v>
      </c>
      <c r="K55" s="179">
        <v>997526.79677865992</v>
      </c>
      <c r="L55" s="179">
        <v>1076399.1037538801</v>
      </c>
      <c r="M55" s="179">
        <v>1143995.35077939</v>
      </c>
      <c r="N55" s="179">
        <v>1218259.4930356496</v>
      </c>
      <c r="O55" s="179">
        <v>1347766.60074628</v>
      </c>
      <c r="P55" s="179">
        <v>1421474.4158234</v>
      </c>
      <c r="Q55" s="179">
        <v>1282973.9717403699</v>
      </c>
      <c r="R55" s="179">
        <v>1319903.4137175498</v>
      </c>
      <c r="S55" s="179">
        <v>1326948.8728957605</v>
      </c>
      <c r="T55" s="179">
        <v>1298439.6446630401</v>
      </c>
      <c r="U55" s="179">
        <v>1421267.4252126701</v>
      </c>
      <c r="V55" s="179">
        <v>1392069.9698555702</v>
      </c>
      <c r="W55" s="18">
        <f t="shared" si="3"/>
        <v>0.40974102233644238</v>
      </c>
      <c r="X55" s="18">
        <f t="shared" si="43"/>
        <v>0.42113726142515362</v>
      </c>
      <c r="Y55" s="18">
        <f t="shared" si="43"/>
        <v>0.28488652043583751</v>
      </c>
      <c r="Z55" s="18">
        <f t="shared" si="43"/>
        <v>0.53290851461820266</v>
      </c>
      <c r="AA55" s="18">
        <f t="shared" si="43"/>
        <v>0.11706089306709822</v>
      </c>
      <c r="AB55" s="18">
        <f t="shared" si="43"/>
        <v>0.15939882694580931</v>
      </c>
      <c r="AC55" s="18">
        <f t="shared" si="43"/>
        <v>0.14071551661115755</v>
      </c>
      <c r="AD55" s="18">
        <f t="shared" si="43"/>
        <v>8.7413009685357812E-2</v>
      </c>
      <c r="AE55" s="18">
        <f t="shared" si="43"/>
        <v>7.9067857855974033E-2</v>
      </c>
      <c r="AF55" s="18">
        <f t="shared" si="43"/>
        <v>6.2798498056874763E-2</v>
      </c>
      <c r="AG55" s="18">
        <f t="shared" si="43"/>
        <v>6.4916472086765431E-2</v>
      </c>
      <c r="AH55" s="18">
        <f t="shared" si="43"/>
        <v>0.10630502651608786</v>
      </c>
      <c r="AI55" s="18">
        <f t="shared" si="43"/>
        <v>5.4688857133206037E-2</v>
      </c>
      <c r="AJ55" s="18">
        <f t="shared" si="43"/>
        <v>-9.7434355864085442E-2</v>
      </c>
      <c r="AK55" s="18">
        <f t="shared" si="43"/>
        <v>2.878424877714747E-2</v>
      </c>
      <c r="AL55" s="18">
        <f t="shared" si="43"/>
        <v>5.3378596532052125E-3</v>
      </c>
      <c r="AM55" s="18">
        <f t="shared" si="43"/>
        <v>-2.1484797805740308E-2</v>
      </c>
      <c r="AN55" s="18">
        <f t="shared" si="43"/>
        <v>9.4596449711380481E-2</v>
      </c>
      <c r="AO55" s="18">
        <f t="shared" si="43"/>
        <v>-2.05432523388277E-2</v>
      </c>
    </row>
    <row r="56" spans="1:41">
      <c r="A56" s="171"/>
      <c r="B56" s="171" t="s">
        <v>60</v>
      </c>
      <c r="C56" s="179">
        <v>1720.7</v>
      </c>
      <c r="D56" s="179">
        <v>1991.7</v>
      </c>
      <c r="E56" s="179">
        <v>2566.3000000000002</v>
      </c>
      <c r="F56" s="179">
        <v>2713.3</v>
      </c>
      <c r="G56" s="179">
        <v>3482.1</v>
      </c>
      <c r="H56" s="179">
        <v>3115.7957261500001</v>
      </c>
      <c r="I56" s="179">
        <v>2764.4663476999999</v>
      </c>
      <c r="J56" s="179">
        <v>4681.9233854099994</v>
      </c>
      <c r="K56" s="179">
        <v>4773.5312193000009</v>
      </c>
      <c r="L56" s="179">
        <v>4397.5747625800004</v>
      </c>
      <c r="M56" s="179">
        <v>3805.5067359699992</v>
      </c>
      <c r="N56" s="179">
        <v>4508.8099903699986</v>
      </c>
      <c r="O56" s="179">
        <v>4239.7795890700008</v>
      </c>
      <c r="P56" s="179">
        <v>4279.6849180699983</v>
      </c>
      <c r="Q56" s="179">
        <v>4951.1479701700018</v>
      </c>
      <c r="R56" s="179">
        <v>6558.8671282300002</v>
      </c>
      <c r="S56" s="179">
        <v>5809.5770444400005</v>
      </c>
      <c r="T56" s="179">
        <v>6932.6351537099981</v>
      </c>
      <c r="U56" s="179">
        <v>5107.0543557200008</v>
      </c>
      <c r="V56" s="179">
        <v>7540.1564958000017</v>
      </c>
      <c r="W56" s="18">
        <f t="shared" si="3"/>
        <v>0.15749404312198534</v>
      </c>
      <c r="X56" s="18">
        <f t="shared" si="43"/>
        <v>0.2884972636441232</v>
      </c>
      <c r="Y56" s="18">
        <f t="shared" si="43"/>
        <v>5.7280910259907225E-2</v>
      </c>
      <c r="Z56" s="18">
        <f t="shared" si="43"/>
        <v>0.28334500423838116</v>
      </c>
      <c r="AA56" s="18">
        <f t="shared" si="43"/>
        <v>-0.10519636824042955</v>
      </c>
      <c r="AB56" s="18">
        <f t="shared" si="43"/>
        <v>-0.11275751343433438</v>
      </c>
      <c r="AC56" s="18">
        <f t="shared" si="43"/>
        <v>0.69360838460026786</v>
      </c>
      <c r="AD56" s="18">
        <f t="shared" si="43"/>
        <v>1.9566282134277024E-2</v>
      </c>
      <c r="AE56" s="18">
        <f t="shared" si="43"/>
        <v>-7.8758562466284987E-2</v>
      </c>
      <c r="AF56" s="18">
        <f t="shared" si="43"/>
        <v>-0.13463512471647954</v>
      </c>
      <c r="AG56" s="18">
        <f t="shared" si="43"/>
        <v>0.18481198515622443</v>
      </c>
      <c r="AH56" s="18">
        <f t="shared" si="43"/>
        <v>-5.9667717618306804E-2</v>
      </c>
      <c r="AI56" s="18">
        <f t="shared" si="43"/>
        <v>9.4121234752089222E-3</v>
      </c>
      <c r="AJ56" s="18">
        <f t="shared" si="43"/>
        <v>0.15689544089213281</v>
      </c>
      <c r="AK56" s="18">
        <f t="shared" si="43"/>
        <v>0.32471644308477332</v>
      </c>
      <c r="AL56" s="18">
        <f t="shared" si="43"/>
        <v>-0.11424077804000365</v>
      </c>
      <c r="AM56" s="18">
        <f t="shared" si="43"/>
        <v>0.19331150971563571</v>
      </c>
      <c r="AN56" s="18">
        <f t="shared" si="43"/>
        <v>-0.26333143999551722</v>
      </c>
      <c r="AO56" s="18">
        <f t="shared" si="43"/>
        <v>0.47641986370379619</v>
      </c>
    </row>
    <row r="57" spans="1:41">
      <c r="A57" s="171"/>
      <c r="B57" s="180" t="s">
        <v>86</v>
      </c>
      <c r="C57" s="179">
        <v>588.5</v>
      </c>
      <c r="D57" s="179">
        <v>2927.4</v>
      </c>
      <c r="E57" s="179">
        <v>1611.5</v>
      </c>
      <c r="F57" s="179">
        <v>4412.6000000000004</v>
      </c>
      <c r="G57" s="179">
        <v>4250.8999999999996</v>
      </c>
      <c r="H57" s="179">
        <v>3079.2211903499997</v>
      </c>
      <c r="I57" s="179">
        <v>2526.1131588899998</v>
      </c>
      <c r="J57" s="179">
        <v>2669.8233740599999</v>
      </c>
      <c r="K57" s="179">
        <v>5575.4808755799995</v>
      </c>
      <c r="L57" s="179">
        <v>5077.4980401399998</v>
      </c>
      <c r="M57" s="179">
        <v>13474.62227145</v>
      </c>
      <c r="N57" s="179">
        <v>34688.670135709996</v>
      </c>
      <c r="O57" s="179">
        <v>16322.640500000001</v>
      </c>
      <c r="P57" s="179">
        <v>15120.739978970001</v>
      </c>
      <c r="Q57" s="179">
        <v>74482.384953389992</v>
      </c>
      <c r="R57" s="179">
        <v>17739.015415000002</v>
      </c>
      <c r="S57" s="179">
        <v>0.39620327</v>
      </c>
      <c r="T57" s="179">
        <v>20053.844221050003</v>
      </c>
      <c r="U57" s="179">
        <v>28204.385912170001</v>
      </c>
      <c r="V57" s="179">
        <v>137.95773466999998</v>
      </c>
      <c r="W57" s="18">
        <f t="shared" si="3"/>
        <v>3.9743415463041636</v>
      </c>
      <c r="X57" s="18">
        <f t="shared" si="43"/>
        <v>-0.44951151192184191</v>
      </c>
      <c r="Y57" s="18">
        <f t="shared" si="43"/>
        <v>1.7381942289792121</v>
      </c>
      <c r="Z57" s="18">
        <f t="shared" si="43"/>
        <v>-3.6645061868286422E-2</v>
      </c>
      <c r="AA57" s="18">
        <f t="shared" si="43"/>
        <v>-0.27563076281493337</v>
      </c>
      <c r="AB57" s="18">
        <f t="shared" si="43"/>
        <v>-0.1796259499620847</v>
      </c>
      <c r="AC57" s="18">
        <f t="shared" si="43"/>
        <v>5.6889856522954751E-2</v>
      </c>
      <c r="AD57" s="18">
        <f t="shared" si="43"/>
        <v>1.0883332319850685</v>
      </c>
      <c r="AE57" s="18">
        <f t="shared" si="43"/>
        <v>-8.9316571351022001E-2</v>
      </c>
      <c r="AF57" s="18">
        <f t="shared" si="43"/>
        <v>1.6537917227986698</v>
      </c>
      <c r="AG57" s="18">
        <f t="shared" si="43"/>
        <v>1.5743705045601368</v>
      </c>
      <c r="AH57" s="18">
        <f t="shared" si="43"/>
        <v>-0.52945326424616146</v>
      </c>
      <c r="AI57" s="18">
        <f t="shared" si="43"/>
        <v>-7.3633951628720884E-2</v>
      </c>
      <c r="AJ57" s="18">
        <f t="shared" si="43"/>
        <v>3.9258425881921424</v>
      </c>
      <c r="AK57" s="18">
        <f t="shared" si="43"/>
        <v>-0.76183609821166676</v>
      </c>
      <c r="AL57" s="18">
        <f t="shared" si="43"/>
        <v>-0.99997766486692008</v>
      </c>
      <c r="AM57" s="25">
        <f t="shared" si="43"/>
        <v>50614.039651363819</v>
      </c>
      <c r="AN57" s="18">
        <f t="shared" si="43"/>
        <v>0.40643288146043255</v>
      </c>
      <c r="AO57" s="18">
        <f t="shared" si="43"/>
        <v>-0.99510864249625541</v>
      </c>
    </row>
    <row r="58" spans="1:4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</row>
    <row r="59" spans="1:41">
      <c r="A59" s="11"/>
      <c r="B59" s="12" t="s">
        <v>62</v>
      </c>
      <c r="C59" s="16">
        <v>51167.399999999994</v>
      </c>
      <c r="D59" s="16">
        <v>103193.29999999999</v>
      </c>
      <c r="E59" s="16">
        <f t="shared" ref="E59:O59" si="44">+E61+E62</f>
        <v>167307.79999999999</v>
      </c>
      <c r="F59" s="16">
        <f t="shared" si="44"/>
        <v>186057.80000000002</v>
      </c>
      <c r="G59" s="16">
        <f t="shared" si="44"/>
        <v>197424.60054699995</v>
      </c>
      <c r="H59" s="16">
        <f t="shared" si="44"/>
        <v>186966.41830583999</v>
      </c>
      <c r="I59" s="16">
        <f t="shared" si="44"/>
        <v>207158.95317210001</v>
      </c>
      <c r="J59" s="16">
        <f t="shared" si="44"/>
        <v>207737.83132596</v>
      </c>
      <c r="K59" s="16">
        <f t="shared" si="44"/>
        <v>297579.05337231996</v>
      </c>
      <c r="L59" s="16">
        <f t="shared" si="44"/>
        <v>341025.55549833004</v>
      </c>
      <c r="M59" s="16">
        <f t="shared" si="44"/>
        <v>255892.99788183</v>
      </c>
      <c r="N59" s="16">
        <f t="shared" si="44"/>
        <v>343783.98989689996</v>
      </c>
      <c r="O59" s="16">
        <f t="shared" si="44"/>
        <v>300173.84725764999</v>
      </c>
      <c r="P59" s="16">
        <f t="shared" ref="P59:V59" si="45">+P61+P62</f>
        <v>370976.77764627</v>
      </c>
      <c r="Q59" s="16">
        <f t="shared" si="45"/>
        <v>279114.67969756998</v>
      </c>
      <c r="R59" s="16">
        <f t="shared" si="45"/>
        <v>371841.25805320003</v>
      </c>
      <c r="S59" s="16">
        <f t="shared" si="45"/>
        <v>375450.91313732992</v>
      </c>
      <c r="T59" s="16">
        <f t="shared" si="45"/>
        <v>375036.77627708996</v>
      </c>
      <c r="U59" s="16">
        <f t="shared" si="45"/>
        <v>459285.14211002004</v>
      </c>
      <c r="V59" s="16">
        <f t="shared" si="45"/>
        <v>522215.54461788997</v>
      </c>
      <c r="W59" s="23">
        <f t="shared" si="3"/>
        <v>1.0167782611584721</v>
      </c>
      <c r="X59" s="23">
        <f t="shared" ref="X59:AO59" si="46">+E59/D59-1</f>
        <v>0.62130487153720249</v>
      </c>
      <c r="Y59" s="23">
        <f t="shared" si="46"/>
        <v>0.11206889338094239</v>
      </c>
      <c r="Z59" s="23">
        <f t="shared" si="46"/>
        <v>6.109284613168553E-2</v>
      </c>
      <c r="AA59" s="23">
        <f t="shared" si="46"/>
        <v>-5.2973044960879734E-2</v>
      </c>
      <c r="AB59" s="23">
        <f t="shared" si="46"/>
        <v>0.1080008648035875</v>
      </c>
      <c r="AC59" s="23">
        <f t="shared" si="46"/>
        <v>2.7943670548435939E-3</v>
      </c>
      <c r="AD59" s="23">
        <f t="shared" si="46"/>
        <v>0.43247405382503845</v>
      </c>
      <c r="AE59" s="23">
        <f t="shared" si="46"/>
        <v>0.14599986670315612</v>
      </c>
      <c r="AF59" s="23">
        <f t="shared" si="46"/>
        <v>-0.24963688569350317</v>
      </c>
      <c r="AG59" s="23">
        <f t="shared" si="46"/>
        <v>0.34346774918654699</v>
      </c>
      <c r="AH59" s="23">
        <f t="shared" si="46"/>
        <v>-0.12685332627714441</v>
      </c>
      <c r="AI59" s="23">
        <f t="shared" si="46"/>
        <v>0.23587308166739551</v>
      </c>
      <c r="AJ59" s="23">
        <f t="shared" si="46"/>
        <v>-0.24762223266786643</v>
      </c>
      <c r="AK59" s="23">
        <f t="shared" si="46"/>
        <v>0.33221677360754498</v>
      </c>
      <c r="AL59" s="23">
        <f t="shared" si="46"/>
        <v>9.7075163284152666E-3</v>
      </c>
      <c r="AM59" s="23">
        <f t="shared" si="46"/>
        <v>-1.1030386283505944E-3</v>
      </c>
      <c r="AN59" s="23">
        <f t="shared" si="46"/>
        <v>0.22464027839948297</v>
      </c>
      <c r="AO59" s="23">
        <f t="shared" si="46"/>
        <v>0.13701815438391685</v>
      </c>
    </row>
    <row r="60" spans="1:41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</row>
    <row r="61" spans="1:41">
      <c r="A61" s="171"/>
      <c r="B61" s="171" t="s">
        <v>63</v>
      </c>
      <c r="C61" s="179">
        <v>12931.3</v>
      </c>
      <c r="D61" s="179">
        <v>20212.5</v>
      </c>
      <c r="E61" s="179">
        <v>24231.500000000007</v>
      </c>
      <c r="F61" s="179">
        <v>43280.1</v>
      </c>
      <c r="G61" s="179">
        <v>35170.800000000003</v>
      </c>
      <c r="H61" s="179">
        <v>33240.456825779998</v>
      </c>
      <c r="I61" s="179">
        <v>24361.155438509999</v>
      </c>
      <c r="J61" s="179">
        <v>30707.154279180002</v>
      </c>
      <c r="K61" s="179">
        <v>40592.750814160005</v>
      </c>
      <c r="L61" s="179">
        <v>43899.900805270001</v>
      </c>
      <c r="M61" s="179">
        <v>40827.123565649999</v>
      </c>
      <c r="N61" s="179">
        <v>43532.207034919993</v>
      </c>
      <c r="O61" s="179">
        <v>34383.118220900004</v>
      </c>
      <c r="P61" s="179">
        <v>29214.875182199998</v>
      </c>
      <c r="Q61" s="179">
        <v>35539.642703500009</v>
      </c>
      <c r="R61" s="179">
        <v>156270.73189359001</v>
      </c>
      <c r="S61" s="179">
        <v>133090.25042278998</v>
      </c>
      <c r="T61" s="179">
        <v>168995.12955116</v>
      </c>
      <c r="U61" s="179">
        <v>161201.74252009997</v>
      </c>
      <c r="V61" s="179">
        <v>160600.44394193997</v>
      </c>
      <c r="W61" s="18">
        <f t="shared" si="3"/>
        <v>0.56306790500568393</v>
      </c>
      <c r="X61" s="18">
        <f t="shared" ref="X61:AO66" si="47">+E61/D61-1</f>
        <v>0.19883735312306783</v>
      </c>
      <c r="Y61" s="18">
        <f t="shared" si="47"/>
        <v>0.78610899036378212</v>
      </c>
      <c r="Z61" s="18">
        <f t="shared" si="47"/>
        <v>-0.18736786652526205</v>
      </c>
      <c r="AA61" s="18">
        <f t="shared" si="47"/>
        <v>-5.4884824178580094E-2</v>
      </c>
      <c r="AB61" s="18">
        <f t="shared" si="47"/>
        <v>-0.26712332606643241</v>
      </c>
      <c r="AC61" s="18">
        <f t="shared" si="47"/>
        <v>0.26049662778466898</v>
      </c>
      <c r="AD61" s="18">
        <f t="shared" si="47"/>
        <v>0.32193137941416516</v>
      </c>
      <c r="AE61" s="18">
        <f t="shared" si="47"/>
        <v>8.1471443170989977E-2</v>
      </c>
      <c r="AF61" s="18">
        <f t="shared" si="47"/>
        <v>-6.9995083889828003E-2</v>
      </c>
      <c r="AG61" s="18">
        <f t="shared" si="47"/>
        <v>6.6257018203112361E-2</v>
      </c>
      <c r="AH61" s="18">
        <f t="shared" si="47"/>
        <v>-0.21016827395589921</v>
      </c>
      <c r="AI61" s="18">
        <f t="shared" si="47"/>
        <v>-0.15031338942255845</v>
      </c>
      <c r="AJ61" s="18">
        <f t="shared" si="47"/>
        <v>0.21649134154622574</v>
      </c>
      <c r="AK61" s="18">
        <f t="shared" si="47"/>
        <v>3.3970822441104671</v>
      </c>
      <c r="AL61" s="18">
        <f t="shared" si="47"/>
        <v>-0.14833539966130316</v>
      </c>
      <c r="AM61" s="18">
        <f t="shared" si="47"/>
        <v>0.26977843241191901</v>
      </c>
      <c r="AN61" s="18">
        <f t="shared" si="47"/>
        <v>-4.6116045188750454E-2</v>
      </c>
      <c r="AO61" s="18">
        <f t="shared" si="47"/>
        <v>-3.7300997418500126E-3</v>
      </c>
    </row>
    <row r="62" spans="1:41">
      <c r="A62" s="171"/>
      <c r="B62" s="171" t="s">
        <v>64</v>
      </c>
      <c r="C62" s="5">
        <v>38236.1</v>
      </c>
      <c r="D62" s="5">
        <v>82980.799999999988</v>
      </c>
      <c r="E62" s="5">
        <v>143076.29999999999</v>
      </c>
      <c r="F62" s="5">
        <f t="shared" ref="F62:O62" si="48">+F63+F64+F65+F66</f>
        <v>142777.70000000001</v>
      </c>
      <c r="G62" s="5">
        <f t="shared" si="48"/>
        <v>162253.80054699996</v>
      </c>
      <c r="H62" s="5">
        <f t="shared" si="48"/>
        <v>153725.96148006001</v>
      </c>
      <c r="I62" s="5">
        <f t="shared" si="48"/>
        <v>182797.79773359001</v>
      </c>
      <c r="J62" s="5">
        <f t="shared" si="48"/>
        <v>177030.67704677998</v>
      </c>
      <c r="K62" s="5">
        <f t="shared" si="48"/>
        <v>256986.30255815998</v>
      </c>
      <c r="L62" s="5">
        <f t="shared" si="48"/>
        <v>297125.65469306003</v>
      </c>
      <c r="M62" s="5">
        <f t="shared" si="48"/>
        <v>215065.87431618001</v>
      </c>
      <c r="N62" s="5">
        <f t="shared" si="48"/>
        <v>300251.78286197997</v>
      </c>
      <c r="O62" s="5">
        <f t="shared" si="48"/>
        <v>265790.72903674998</v>
      </c>
      <c r="P62" s="5">
        <f t="shared" ref="P62:V62" si="49">+P63+P64+P65+P66</f>
        <v>341761.90246407001</v>
      </c>
      <c r="Q62" s="5">
        <f t="shared" si="49"/>
        <v>243575.03699406999</v>
      </c>
      <c r="R62" s="5">
        <f t="shared" si="49"/>
        <v>215570.52615961002</v>
      </c>
      <c r="S62" s="5">
        <f t="shared" si="49"/>
        <v>242360.66271453994</v>
      </c>
      <c r="T62" s="5">
        <f t="shared" si="49"/>
        <v>206041.64672592998</v>
      </c>
      <c r="U62" s="5">
        <f t="shared" si="49"/>
        <v>298083.39958992007</v>
      </c>
      <c r="V62" s="5">
        <f t="shared" si="49"/>
        <v>361615.10067595</v>
      </c>
      <c r="W62" s="19">
        <f t="shared" si="3"/>
        <v>1.170221335334932</v>
      </c>
      <c r="X62" s="19">
        <f t="shared" si="47"/>
        <v>0.72420969670092372</v>
      </c>
      <c r="Y62" s="19">
        <f t="shared" si="47"/>
        <v>-2.0869983358527966E-3</v>
      </c>
      <c r="Z62" s="19">
        <f t="shared" si="47"/>
        <v>0.13640856062956574</v>
      </c>
      <c r="AA62" s="19">
        <f t="shared" si="47"/>
        <v>-5.2558639848129141E-2</v>
      </c>
      <c r="AB62" s="19">
        <f t="shared" si="47"/>
        <v>0.18911468156470712</v>
      </c>
      <c r="AC62" s="19">
        <f t="shared" si="47"/>
        <v>-3.1549180341959304E-2</v>
      </c>
      <c r="AD62" s="19">
        <f t="shared" si="47"/>
        <v>0.45164841961403046</v>
      </c>
      <c r="AE62" s="19">
        <f t="shared" si="47"/>
        <v>0.15619257421634725</v>
      </c>
      <c r="AF62" s="19">
        <f t="shared" si="47"/>
        <v>-0.27617871119762549</v>
      </c>
      <c r="AG62" s="19">
        <f t="shared" si="47"/>
        <v>0.39609216858162966</v>
      </c>
      <c r="AH62" s="19">
        <f t="shared" si="47"/>
        <v>-0.1147738524539289</v>
      </c>
      <c r="AI62" s="19">
        <f t="shared" si="47"/>
        <v>0.28583078763750169</v>
      </c>
      <c r="AJ62" s="19">
        <f t="shared" si="47"/>
        <v>-0.28729611101203001</v>
      </c>
      <c r="AK62" s="19">
        <f t="shared" si="47"/>
        <v>-0.11497282800429898</v>
      </c>
      <c r="AL62" s="19">
        <f t="shared" si="47"/>
        <v>0.12427550756681049</v>
      </c>
      <c r="AM62" s="19">
        <f t="shared" si="47"/>
        <v>-0.14985524293349384</v>
      </c>
      <c r="AN62" s="19">
        <f t="shared" si="47"/>
        <v>0.44671431395819261</v>
      </c>
      <c r="AO62" s="19">
        <f t="shared" si="47"/>
        <v>0.21313397919317856</v>
      </c>
    </row>
    <row r="63" spans="1:41">
      <c r="A63" s="171"/>
      <c r="B63" s="171" t="s">
        <v>58</v>
      </c>
      <c r="C63" s="179">
        <v>375.3</v>
      </c>
      <c r="D63" s="179">
        <v>99.2</v>
      </c>
      <c r="E63" s="179">
        <v>573.9</v>
      </c>
      <c r="F63" s="179">
        <v>3751.2000000000007</v>
      </c>
      <c r="G63" s="179">
        <v>11653.8</v>
      </c>
      <c r="H63" s="179">
        <v>2850.9102683999999</v>
      </c>
      <c r="I63" s="179">
        <v>7814.742542</v>
      </c>
      <c r="J63" s="179">
        <v>6015.5887150000008</v>
      </c>
      <c r="K63" s="179">
        <v>6454.9583639999992</v>
      </c>
      <c r="L63" s="179">
        <v>5680.9960530000008</v>
      </c>
      <c r="M63" s="179">
        <v>8788.484325049998</v>
      </c>
      <c r="N63" s="179">
        <v>9252.6098831700001</v>
      </c>
      <c r="O63" s="179">
        <v>9815.6559563600022</v>
      </c>
      <c r="P63" s="179">
        <v>11495.495777690001</v>
      </c>
      <c r="Q63" s="179">
        <v>8593.8813564400007</v>
      </c>
      <c r="R63" s="179">
        <v>11386.390088469998</v>
      </c>
      <c r="S63" s="179">
        <v>9009.8078269899997</v>
      </c>
      <c r="T63" s="179">
        <v>1795.4653849200001</v>
      </c>
      <c r="U63" s="179">
        <v>2255.9259360199999</v>
      </c>
      <c r="V63" s="179">
        <v>2783.6127846499999</v>
      </c>
      <c r="W63" s="18">
        <f t="shared" si="3"/>
        <v>-0.7356781241673328</v>
      </c>
      <c r="X63" s="18">
        <f t="shared" si="47"/>
        <v>4.785282258064516</v>
      </c>
      <c r="Y63" s="18">
        <f t="shared" si="47"/>
        <v>5.5363303711448006</v>
      </c>
      <c r="Z63" s="18">
        <f t="shared" si="47"/>
        <v>2.1066858605246312</v>
      </c>
      <c r="AA63" s="18">
        <f t="shared" si="47"/>
        <v>-0.75536646686917575</v>
      </c>
      <c r="AB63" s="18">
        <f t="shared" si="47"/>
        <v>1.7411394278592369</v>
      </c>
      <c r="AC63" s="18">
        <f t="shared" si="47"/>
        <v>-0.23022560466074526</v>
      </c>
      <c r="AD63" s="18">
        <f t="shared" si="47"/>
        <v>7.303851207520573E-2</v>
      </c>
      <c r="AE63" s="18">
        <f t="shared" si="47"/>
        <v>-0.11990198346072534</v>
      </c>
      <c r="AF63" s="18">
        <f t="shared" si="47"/>
        <v>0.54699708344437337</v>
      </c>
      <c r="AG63" s="18">
        <f t="shared" si="47"/>
        <v>5.2810648680011285E-2</v>
      </c>
      <c r="AH63" s="18">
        <f t="shared" si="47"/>
        <v>6.085267619616741E-2</v>
      </c>
      <c r="AI63" s="18">
        <f t="shared" si="47"/>
        <v>0.17113882442482664</v>
      </c>
      <c r="AJ63" s="18">
        <f t="shared" si="47"/>
        <v>-0.25241316054252638</v>
      </c>
      <c r="AK63" s="18">
        <f t="shared" si="47"/>
        <v>0.32494150386860698</v>
      </c>
      <c r="AL63" s="18">
        <f t="shared" si="47"/>
        <v>-0.20872131053076737</v>
      </c>
      <c r="AM63" s="18">
        <f t="shared" si="47"/>
        <v>-0.80072101210178315</v>
      </c>
      <c r="AN63" s="18">
        <f t="shared" si="47"/>
        <v>0.25645749284134278</v>
      </c>
      <c r="AO63" s="18">
        <f t="shared" si="47"/>
        <v>0.23391142422032152</v>
      </c>
    </row>
    <row r="64" spans="1:41">
      <c r="A64" s="171"/>
      <c r="B64" s="171" t="s">
        <v>59</v>
      </c>
      <c r="C64" s="179">
        <v>31857.1</v>
      </c>
      <c r="D64" s="179">
        <v>82352</v>
      </c>
      <c r="E64" s="179">
        <v>138843.20000000001</v>
      </c>
      <c r="F64" s="179">
        <f>127946.3-1818.3</f>
        <v>126128</v>
      </c>
      <c r="G64" s="179">
        <f>140768.700547-2250</f>
        <v>138518.70054699999</v>
      </c>
      <c r="H64" s="179">
        <f>132561.6427306-3375</f>
        <v>129186.6427306</v>
      </c>
      <c r="I64" s="179">
        <v>170878.26848015003</v>
      </c>
      <c r="J64" s="179">
        <v>134639.84863607999</v>
      </c>
      <c r="K64" s="179">
        <v>201473.80430573999</v>
      </c>
      <c r="L64" s="179">
        <v>205633.54146315</v>
      </c>
      <c r="M64" s="179">
        <v>157101.46216339001</v>
      </c>
      <c r="N64" s="179">
        <v>272747.50039687997</v>
      </c>
      <c r="O64" s="179">
        <v>233258.33754420001</v>
      </c>
      <c r="P64" s="179">
        <v>238645.23794347001</v>
      </c>
      <c r="Q64" s="179">
        <v>222903.36737126001</v>
      </c>
      <c r="R64" s="179">
        <v>170875.99421307005</v>
      </c>
      <c r="S64" s="179">
        <v>173362.53729442996</v>
      </c>
      <c r="T64" s="179">
        <v>195043.84732447998</v>
      </c>
      <c r="U64" s="179">
        <v>246280.31777575007</v>
      </c>
      <c r="V64" s="179">
        <v>258071.04142429002</v>
      </c>
      <c r="W64" s="18">
        <f t="shared" si="3"/>
        <v>1.5850438363818427</v>
      </c>
      <c r="X64" s="18">
        <f t="shared" si="47"/>
        <v>0.6859724111132699</v>
      </c>
      <c r="Y64" s="18">
        <f t="shared" si="47"/>
        <v>-9.1579566014036051E-2</v>
      </c>
      <c r="Z64" s="18">
        <f t="shared" si="47"/>
        <v>9.8239094784663195E-2</v>
      </c>
      <c r="AA64" s="18">
        <f t="shared" si="47"/>
        <v>-6.7370382335008805E-2</v>
      </c>
      <c r="AB64" s="18">
        <f t="shared" si="47"/>
        <v>0.3227239664126258</v>
      </c>
      <c r="AC64" s="18">
        <f t="shared" si="47"/>
        <v>-0.2120715534303278</v>
      </c>
      <c r="AD64" s="18">
        <f t="shared" si="47"/>
        <v>0.49639060312899241</v>
      </c>
      <c r="AE64" s="18">
        <f t="shared" si="47"/>
        <v>2.064654098205998E-2</v>
      </c>
      <c r="AF64" s="18">
        <f t="shared" si="47"/>
        <v>-0.23601246642176343</v>
      </c>
      <c r="AG64" s="18">
        <f t="shared" si="47"/>
        <v>0.73612324570992715</v>
      </c>
      <c r="AH64" s="18">
        <f t="shared" si="47"/>
        <v>-0.14478285885376962</v>
      </c>
      <c r="AI64" s="18">
        <f t="shared" si="47"/>
        <v>2.3094138696110766E-2</v>
      </c>
      <c r="AJ64" s="18">
        <f t="shared" si="47"/>
        <v>-6.5963480804670072E-2</v>
      </c>
      <c r="AK64" s="18">
        <f t="shared" si="47"/>
        <v>-0.23340774871083481</v>
      </c>
      <c r="AL64" s="18">
        <f t="shared" si="47"/>
        <v>1.4551740241870226E-2</v>
      </c>
      <c r="AM64" s="18">
        <f t="shared" si="47"/>
        <v>0.12506340971018215</v>
      </c>
      <c r="AN64" s="18">
        <f t="shared" si="47"/>
        <v>0.26269206208813012</v>
      </c>
      <c r="AO64" s="18">
        <f t="shared" si="47"/>
        <v>4.7875216968316314E-2</v>
      </c>
    </row>
    <row r="65" spans="1:42">
      <c r="A65" s="171"/>
      <c r="B65" s="171" t="s">
        <v>60</v>
      </c>
      <c r="C65" s="179">
        <v>22.5</v>
      </c>
      <c r="D65" s="179">
        <v>63.4</v>
      </c>
      <c r="E65" s="179">
        <v>63.8</v>
      </c>
      <c r="F65" s="179">
        <v>75</v>
      </c>
      <c r="G65" s="179">
        <v>0</v>
      </c>
      <c r="H65" s="179">
        <v>0</v>
      </c>
      <c r="I65" s="179">
        <v>0</v>
      </c>
      <c r="J65" s="179">
        <v>0</v>
      </c>
      <c r="K65" s="179">
        <v>0</v>
      </c>
      <c r="L65" s="179">
        <v>0</v>
      </c>
      <c r="M65" s="179">
        <v>0</v>
      </c>
      <c r="N65" s="179">
        <v>0</v>
      </c>
      <c r="O65" s="179">
        <v>413.02341775999997</v>
      </c>
      <c r="P65" s="179">
        <v>0</v>
      </c>
      <c r="Q65" s="179">
        <v>0</v>
      </c>
      <c r="R65" s="179">
        <v>0</v>
      </c>
      <c r="S65" s="179">
        <v>0</v>
      </c>
      <c r="T65" s="179">
        <v>0</v>
      </c>
      <c r="U65" s="179">
        <v>0</v>
      </c>
      <c r="V65" s="179">
        <v>0</v>
      </c>
      <c r="W65" s="18">
        <f t="shared" si="3"/>
        <v>1.8177777777777777</v>
      </c>
      <c r="X65" s="18">
        <f t="shared" si="47"/>
        <v>6.3091482649841879E-3</v>
      </c>
      <c r="Y65" s="18">
        <f t="shared" si="47"/>
        <v>0.17554858934169282</v>
      </c>
      <c r="Z65" s="18">
        <f t="shared" si="47"/>
        <v>-1</v>
      </c>
      <c r="AA65" s="18" t="e">
        <f t="shared" si="47"/>
        <v>#DIV/0!</v>
      </c>
      <c r="AB65" s="18" t="e">
        <f t="shared" si="47"/>
        <v>#DIV/0!</v>
      </c>
      <c r="AC65" s="18" t="e">
        <f t="shared" si="47"/>
        <v>#DIV/0!</v>
      </c>
      <c r="AD65" s="25" t="e">
        <f t="shared" si="47"/>
        <v>#DIV/0!</v>
      </c>
      <c r="AE65" s="25" t="e">
        <f t="shared" si="47"/>
        <v>#DIV/0!</v>
      </c>
      <c r="AF65" s="25" t="e">
        <f t="shared" si="47"/>
        <v>#DIV/0!</v>
      </c>
      <c r="AG65" s="25" t="e">
        <f t="shared" si="47"/>
        <v>#DIV/0!</v>
      </c>
      <c r="AH65" s="25" t="e">
        <f t="shared" si="47"/>
        <v>#DIV/0!</v>
      </c>
      <c r="AI65" s="18">
        <f t="shared" si="47"/>
        <v>-1</v>
      </c>
      <c r="AJ65" s="25" t="e">
        <f t="shared" si="47"/>
        <v>#DIV/0!</v>
      </c>
      <c r="AK65" s="25" t="e">
        <f t="shared" si="47"/>
        <v>#DIV/0!</v>
      </c>
      <c r="AL65" s="25" t="e">
        <f t="shared" si="47"/>
        <v>#DIV/0!</v>
      </c>
      <c r="AM65" s="25" t="e">
        <f t="shared" si="47"/>
        <v>#DIV/0!</v>
      </c>
      <c r="AN65" s="25" t="e">
        <f t="shared" si="47"/>
        <v>#DIV/0!</v>
      </c>
      <c r="AO65" s="25" t="e">
        <f t="shared" si="47"/>
        <v>#DIV/0!</v>
      </c>
      <c r="AP65" s="171"/>
    </row>
    <row r="66" spans="1:42">
      <c r="A66" s="171"/>
      <c r="B66" s="180" t="s">
        <v>86</v>
      </c>
      <c r="C66" s="179">
        <v>5981.2</v>
      </c>
      <c r="D66" s="179">
        <v>466.2</v>
      </c>
      <c r="E66" s="179">
        <v>3595.3999999999996</v>
      </c>
      <c r="F66" s="179">
        <v>12823.5</v>
      </c>
      <c r="G66" s="179">
        <v>12081.3</v>
      </c>
      <c r="H66" s="179">
        <v>21688.408481059996</v>
      </c>
      <c r="I66" s="179">
        <v>4104.7867114399996</v>
      </c>
      <c r="J66" s="179">
        <v>36375.239695700002</v>
      </c>
      <c r="K66" s="179">
        <v>49057.539888419997</v>
      </c>
      <c r="L66" s="179">
        <v>85811.117176910004</v>
      </c>
      <c r="M66" s="179">
        <v>49175.927827739994</v>
      </c>
      <c r="N66" s="179">
        <v>18251.672581930001</v>
      </c>
      <c r="O66" s="179">
        <v>22303.712118430001</v>
      </c>
      <c r="P66" s="179">
        <v>91621.168742909998</v>
      </c>
      <c r="Q66" s="179">
        <v>12077.788266369998</v>
      </c>
      <c r="R66" s="179">
        <v>33308.141858069997</v>
      </c>
      <c r="S66" s="179">
        <v>59988.317593119988</v>
      </c>
      <c r="T66" s="179">
        <v>9202.3340165299996</v>
      </c>
      <c r="U66" s="179">
        <v>49547.155878149992</v>
      </c>
      <c r="V66" s="179">
        <v>100760.44646701</v>
      </c>
      <c r="W66" s="18">
        <f t="shared" si="3"/>
        <v>-0.92205577476091749</v>
      </c>
      <c r="X66" s="18">
        <f t="shared" si="47"/>
        <v>6.7121407121407115</v>
      </c>
      <c r="Y66" s="18">
        <f t="shared" si="47"/>
        <v>2.5666407075707851</v>
      </c>
      <c r="Z66" s="18">
        <f t="shared" si="47"/>
        <v>-5.7878114399344982E-2</v>
      </c>
      <c r="AA66" s="18">
        <f t="shared" si="47"/>
        <v>0.79520486049183425</v>
      </c>
      <c r="AB66" s="18">
        <f t="shared" si="47"/>
        <v>-0.81073822382935024</v>
      </c>
      <c r="AC66" s="18">
        <f t="shared" si="47"/>
        <v>7.861663772766212</v>
      </c>
      <c r="AD66" s="18">
        <f t="shared" si="47"/>
        <v>0.34865200336313373</v>
      </c>
      <c r="AE66" s="18">
        <f t="shared" si="47"/>
        <v>0.74919324067380866</v>
      </c>
      <c r="AF66" s="18">
        <f t="shared" si="47"/>
        <v>-0.42692824140305896</v>
      </c>
      <c r="AG66" s="18">
        <f t="shared" si="47"/>
        <v>-0.62884945158809413</v>
      </c>
      <c r="AH66" s="18">
        <f t="shared" si="47"/>
        <v>0.22200921687098996</v>
      </c>
      <c r="AI66" s="18">
        <f t="shared" si="47"/>
        <v>3.107888779070171</v>
      </c>
      <c r="AJ66" s="18">
        <f t="shared" si="47"/>
        <v>-0.8681768806043022</v>
      </c>
      <c r="AK66" s="18">
        <f t="shared" si="47"/>
        <v>1.7578014387629946</v>
      </c>
      <c r="AL66" s="18">
        <f t="shared" si="47"/>
        <v>0.80101063123657368</v>
      </c>
      <c r="AM66" s="18">
        <f t="shared" si="47"/>
        <v>-0.84659789796162899</v>
      </c>
      <c r="AN66" s="18">
        <f t="shared" si="47"/>
        <v>4.384194465137786</v>
      </c>
      <c r="AO66" s="18">
        <f t="shared" si="47"/>
        <v>1.0336272522848233</v>
      </c>
      <c r="AP66" s="171"/>
    </row>
    <row r="67" spans="1:42">
      <c r="A67" s="171"/>
      <c r="B67" s="180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1"/>
    </row>
    <row r="68" spans="1:42">
      <c r="A68" s="171"/>
      <c r="B68" s="11" t="s">
        <v>66</v>
      </c>
      <c r="C68" s="179"/>
      <c r="D68" s="179"/>
      <c r="E68" s="179"/>
      <c r="F68" s="5">
        <f t="shared" ref="F68:O68" si="50">F69-F70</f>
        <v>0</v>
      </c>
      <c r="G68" s="5">
        <f t="shared" si="50"/>
        <v>0</v>
      </c>
      <c r="H68" s="5">
        <f t="shared" si="50"/>
        <v>0</v>
      </c>
      <c r="I68" s="5">
        <f t="shared" si="50"/>
        <v>0</v>
      </c>
      <c r="J68" s="5">
        <f t="shared" si="50"/>
        <v>0</v>
      </c>
      <c r="K68" s="5">
        <f t="shared" si="50"/>
        <v>1199.4947059799999</v>
      </c>
      <c r="L68" s="5">
        <f t="shared" si="50"/>
        <v>3877.1171084099997</v>
      </c>
      <c r="M68" s="5">
        <f t="shared" si="50"/>
        <v>3962.2340229899996</v>
      </c>
      <c r="N68" s="5">
        <f t="shared" si="50"/>
        <v>660.15740000000005</v>
      </c>
      <c r="O68" s="5">
        <f t="shared" si="50"/>
        <v>673.14005049000002</v>
      </c>
      <c r="P68" s="5">
        <f t="shared" ref="P68:V68" si="51">P69-P70</f>
        <v>31447.043105280001</v>
      </c>
      <c r="Q68" s="5">
        <f t="shared" si="51"/>
        <v>862.17125576000001</v>
      </c>
      <c r="R68" s="5">
        <f t="shared" si="51"/>
        <v>3915.10441481</v>
      </c>
      <c r="S68" s="5">
        <f t="shared" si="51"/>
        <v>4038.62586792</v>
      </c>
      <c r="T68" s="5">
        <f t="shared" si="51"/>
        <v>4649.5974864199998</v>
      </c>
      <c r="U68" s="5">
        <f t="shared" si="51"/>
        <v>3730.82</v>
      </c>
      <c r="V68" s="5">
        <f t="shared" si="51"/>
        <v>36104.491759999997</v>
      </c>
      <c r="W68" s="31" t="e">
        <f t="shared" si="3"/>
        <v>#DIV/0!</v>
      </c>
      <c r="X68" s="31" t="e">
        <f t="shared" ref="X68:AO70" si="52">+E68/D68-1</f>
        <v>#DIV/0!</v>
      </c>
      <c r="Y68" s="31" t="e">
        <f t="shared" si="52"/>
        <v>#DIV/0!</v>
      </c>
      <c r="Z68" s="31" t="e">
        <f t="shared" si="52"/>
        <v>#DIV/0!</v>
      </c>
      <c r="AA68" s="31" t="e">
        <f t="shared" si="52"/>
        <v>#DIV/0!</v>
      </c>
      <c r="AB68" s="31" t="e">
        <f t="shared" si="52"/>
        <v>#DIV/0!</v>
      </c>
      <c r="AC68" s="31" t="e">
        <f t="shared" si="52"/>
        <v>#DIV/0!</v>
      </c>
      <c r="AD68" s="31" t="e">
        <f t="shared" si="52"/>
        <v>#DIV/0!</v>
      </c>
      <c r="AE68" s="19">
        <f t="shared" si="52"/>
        <v>2.2322919718452225</v>
      </c>
      <c r="AF68" s="19">
        <f t="shared" si="52"/>
        <v>2.1953660980569722E-2</v>
      </c>
      <c r="AG68" s="19">
        <f t="shared" si="52"/>
        <v>-0.83338757979221301</v>
      </c>
      <c r="AH68" s="19">
        <f t="shared" si="52"/>
        <v>1.9665992519359632E-2</v>
      </c>
      <c r="AI68" s="19">
        <f t="shared" si="52"/>
        <v>45.716939635947526</v>
      </c>
      <c r="AJ68" s="19">
        <f t="shared" si="52"/>
        <v>-0.97258339193056786</v>
      </c>
      <c r="AK68" s="19">
        <f t="shared" si="52"/>
        <v>3.5409823032882874</v>
      </c>
      <c r="AL68" s="19">
        <f t="shared" si="52"/>
        <v>3.1549976711411576E-2</v>
      </c>
      <c r="AM68" s="19">
        <f t="shared" si="52"/>
        <v>0.15128205446142662</v>
      </c>
      <c r="AN68" s="19">
        <f t="shared" si="52"/>
        <v>-0.19760366119937423</v>
      </c>
      <c r="AO68" s="19">
        <f t="shared" si="52"/>
        <v>8.6773609447788953</v>
      </c>
      <c r="AP68" s="171"/>
    </row>
    <row r="69" spans="1:42">
      <c r="A69" s="171"/>
      <c r="B69" s="189" t="s">
        <v>67</v>
      </c>
      <c r="C69" s="179"/>
      <c r="D69" s="179"/>
      <c r="E69" s="179"/>
      <c r="F69" s="179"/>
      <c r="G69" s="179">
        <v>0</v>
      </c>
      <c r="H69" s="179">
        <v>0</v>
      </c>
      <c r="I69" s="179">
        <v>0</v>
      </c>
      <c r="J69" s="179">
        <v>0</v>
      </c>
      <c r="K69" s="179">
        <v>1199.4947059799999</v>
      </c>
      <c r="L69" s="179">
        <v>3877.1171084099997</v>
      </c>
      <c r="M69" s="179">
        <v>3962.2340229899996</v>
      </c>
      <c r="N69" s="179">
        <v>660.15740000000005</v>
      </c>
      <c r="O69" s="179">
        <v>673.14005049000002</v>
      </c>
      <c r="P69" s="179">
        <v>31447.043105280001</v>
      </c>
      <c r="Q69" s="179">
        <v>862.17125576000001</v>
      </c>
      <c r="R69" s="179">
        <v>3915.10441481</v>
      </c>
      <c r="S69" s="179">
        <v>4038.62586792</v>
      </c>
      <c r="T69" s="179">
        <v>4649.5974864199998</v>
      </c>
      <c r="U69" s="179">
        <v>3730.82</v>
      </c>
      <c r="V69" s="179">
        <v>36104.491759999997</v>
      </c>
      <c r="W69" s="25" t="e">
        <f t="shared" si="3"/>
        <v>#DIV/0!</v>
      </c>
      <c r="X69" s="25" t="e">
        <f t="shared" si="52"/>
        <v>#DIV/0!</v>
      </c>
      <c r="Y69" s="25" t="e">
        <f t="shared" si="52"/>
        <v>#DIV/0!</v>
      </c>
      <c r="Z69" s="25" t="e">
        <f t="shared" si="52"/>
        <v>#DIV/0!</v>
      </c>
      <c r="AA69" s="25" t="e">
        <f t="shared" si="52"/>
        <v>#DIV/0!</v>
      </c>
      <c r="AB69" s="25" t="e">
        <f t="shared" si="52"/>
        <v>#DIV/0!</v>
      </c>
      <c r="AC69" s="25" t="e">
        <f t="shared" si="52"/>
        <v>#DIV/0!</v>
      </c>
      <c r="AD69" s="25" t="e">
        <f t="shared" si="52"/>
        <v>#DIV/0!</v>
      </c>
      <c r="AE69" s="18">
        <f t="shared" si="52"/>
        <v>2.2322919718452225</v>
      </c>
      <c r="AF69" s="18">
        <f t="shared" si="52"/>
        <v>2.1953660980569722E-2</v>
      </c>
      <c r="AG69" s="18">
        <f t="shared" si="52"/>
        <v>-0.83338757979221301</v>
      </c>
      <c r="AH69" s="18">
        <f t="shared" si="52"/>
        <v>1.9665992519359632E-2</v>
      </c>
      <c r="AI69" s="18">
        <f t="shared" si="52"/>
        <v>45.716939635947526</v>
      </c>
      <c r="AJ69" s="18">
        <f t="shared" si="52"/>
        <v>-0.97258339193056786</v>
      </c>
      <c r="AK69" s="18">
        <f t="shared" si="52"/>
        <v>3.5409823032882874</v>
      </c>
      <c r="AL69" s="18">
        <f t="shared" si="52"/>
        <v>3.1549976711411576E-2</v>
      </c>
      <c r="AM69" s="18">
        <f t="shared" si="52"/>
        <v>0.15128205446142662</v>
      </c>
      <c r="AN69" s="18">
        <f t="shared" si="52"/>
        <v>-0.19760366119937423</v>
      </c>
      <c r="AO69" s="18">
        <f t="shared" si="52"/>
        <v>8.6773609447788953</v>
      </c>
      <c r="AP69" s="171"/>
    </row>
    <row r="70" spans="1:42">
      <c r="A70" s="171"/>
      <c r="B70" s="171" t="s">
        <v>68</v>
      </c>
      <c r="C70" s="171"/>
      <c r="D70" s="171"/>
      <c r="E70" s="171"/>
      <c r="F70" s="171"/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0</v>
      </c>
      <c r="N70" s="179">
        <v>0</v>
      </c>
      <c r="O70" s="179">
        <v>0</v>
      </c>
      <c r="P70" s="179">
        <v>0</v>
      </c>
      <c r="Q70" s="179">
        <v>0</v>
      </c>
      <c r="R70" s="179">
        <v>0</v>
      </c>
      <c r="S70" s="179">
        <v>0</v>
      </c>
      <c r="T70" s="179">
        <v>0</v>
      </c>
      <c r="U70" s="179">
        <v>0</v>
      </c>
      <c r="V70" s="179">
        <v>0</v>
      </c>
      <c r="W70" s="25" t="e">
        <f t="shared" si="3"/>
        <v>#DIV/0!</v>
      </c>
      <c r="X70" s="25" t="e">
        <f t="shared" si="52"/>
        <v>#DIV/0!</v>
      </c>
      <c r="Y70" s="25" t="e">
        <f t="shared" si="52"/>
        <v>#DIV/0!</v>
      </c>
      <c r="Z70" s="25" t="e">
        <f t="shared" si="52"/>
        <v>#DIV/0!</v>
      </c>
      <c r="AA70" s="25" t="e">
        <f t="shared" si="52"/>
        <v>#DIV/0!</v>
      </c>
      <c r="AB70" s="25" t="e">
        <f t="shared" si="52"/>
        <v>#DIV/0!</v>
      </c>
      <c r="AC70" s="25" t="e">
        <f t="shared" si="52"/>
        <v>#DIV/0!</v>
      </c>
      <c r="AD70" s="25" t="e">
        <f t="shared" si="52"/>
        <v>#DIV/0!</v>
      </c>
      <c r="AE70" s="25" t="e">
        <f t="shared" si="52"/>
        <v>#DIV/0!</v>
      </c>
      <c r="AF70" s="25" t="e">
        <f t="shared" si="52"/>
        <v>#DIV/0!</v>
      </c>
      <c r="AG70" s="25" t="e">
        <f t="shared" si="52"/>
        <v>#DIV/0!</v>
      </c>
      <c r="AH70" s="25" t="e">
        <f t="shared" si="52"/>
        <v>#DIV/0!</v>
      </c>
      <c r="AI70" s="25" t="e">
        <f t="shared" si="52"/>
        <v>#DIV/0!</v>
      </c>
      <c r="AJ70" s="25" t="e">
        <f t="shared" si="52"/>
        <v>#DIV/0!</v>
      </c>
      <c r="AK70" s="25" t="e">
        <f t="shared" si="52"/>
        <v>#DIV/0!</v>
      </c>
      <c r="AL70" s="25" t="e">
        <f t="shared" si="52"/>
        <v>#DIV/0!</v>
      </c>
      <c r="AM70" s="25" t="e">
        <f t="shared" si="52"/>
        <v>#DIV/0!</v>
      </c>
      <c r="AN70" s="25" t="e">
        <f t="shared" si="52"/>
        <v>#DIV/0!</v>
      </c>
      <c r="AO70" s="25" t="e">
        <f t="shared" si="52"/>
        <v>#DIV/0!</v>
      </c>
      <c r="AP70" s="171"/>
    </row>
    <row r="71" spans="1:42">
      <c r="A71" s="17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171"/>
    </row>
    <row r="72" spans="1:42">
      <c r="A72" s="4" t="s">
        <v>69</v>
      </c>
      <c r="B72" s="3" t="s">
        <v>70</v>
      </c>
      <c r="C72" s="16">
        <f t="shared" ref="C72:S72" si="53">+C12-C41</f>
        <v>259051.82440107991</v>
      </c>
      <c r="D72" s="16">
        <f t="shared" si="53"/>
        <v>352877.82819916005</v>
      </c>
      <c r="E72" s="16">
        <f t="shared" si="53"/>
        <v>432229.86854389007</v>
      </c>
      <c r="F72" s="16">
        <f t="shared" si="53"/>
        <v>-60482.160064140102</v>
      </c>
      <c r="G72" s="16">
        <f t="shared" si="53"/>
        <v>-256825.31303926976</v>
      </c>
      <c r="H72" s="16">
        <f t="shared" si="53"/>
        <v>-292982.17943544965</v>
      </c>
      <c r="I72" s="16">
        <f t="shared" si="53"/>
        <v>-349862.59670333052</v>
      </c>
      <c r="J72" s="16">
        <f t="shared" si="53"/>
        <v>-452723.61718669022</v>
      </c>
      <c r="K72" s="16">
        <f t="shared" si="53"/>
        <v>-577244.28793602111</v>
      </c>
      <c r="L72" s="16">
        <f t="shared" si="53"/>
        <v>-636329.22404908948</v>
      </c>
      <c r="M72" s="16">
        <f t="shared" si="53"/>
        <v>-419808.25593761913</v>
      </c>
      <c r="N72" s="16">
        <f t="shared" si="53"/>
        <v>-524348.03892577114</v>
      </c>
      <c r="O72" s="16">
        <f t="shared" si="53"/>
        <v>-657443.27949371142</v>
      </c>
      <c r="P72" s="16">
        <f t="shared" si="53"/>
        <v>-521250.23991721962</v>
      </c>
      <c r="Q72" s="16">
        <f t="shared" si="53"/>
        <v>-928275.2598651005</v>
      </c>
      <c r="R72" s="16">
        <f t="shared" si="53"/>
        <v>98963.856636888348</v>
      </c>
      <c r="S72" s="16">
        <f t="shared" si="53"/>
        <v>997558.81578299124</v>
      </c>
      <c r="T72" s="16">
        <f>+T12-T41</f>
        <v>810386.32493976131</v>
      </c>
      <c r="U72" s="16">
        <f>+U12-U41</f>
        <v>596763.36559441965</v>
      </c>
      <c r="V72" s="16">
        <f>+V12-V41</f>
        <v>661189.30410933774</v>
      </c>
      <c r="W72" s="23">
        <f t="shared" si="3"/>
        <v>0.36219009078589992</v>
      </c>
      <c r="X72" s="23">
        <f t="shared" ref="X72:AO72" si="54">+E72/D72-1</f>
        <v>0.22487114237153105</v>
      </c>
      <c r="Y72" s="23">
        <f t="shared" si="54"/>
        <v>-1.1399305426714132</v>
      </c>
      <c r="Z72" s="23">
        <f t="shared" si="54"/>
        <v>3.2462986237084079</v>
      </c>
      <c r="AA72" s="23">
        <f t="shared" si="54"/>
        <v>0.14078388912798223</v>
      </c>
      <c r="AB72" s="23">
        <f t="shared" si="54"/>
        <v>0.1941429249297153</v>
      </c>
      <c r="AC72" s="23">
        <f t="shared" si="54"/>
        <v>0.29400405031173338</v>
      </c>
      <c r="AD72" s="23">
        <f t="shared" si="54"/>
        <v>0.2750478791522426</v>
      </c>
      <c r="AE72" s="23">
        <f t="shared" si="54"/>
        <v>0.10235690044561707</v>
      </c>
      <c r="AF72" s="23">
        <f t="shared" si="54"/>
        <v>-0.34026563597645942</v>
      </c>
      <c r="AG72" s="23">
        <f t="shared" si="54"/>
        <v>0.24901793023262009</v>
      </c>
      <c r="AH72" s="23">
        <f t="shared" si="54"/>
        <v>0.25382995775212924</v>
      </c>
      <c r="AI72" s="23">
        <f t="shared" si="54"/>
        <v>-0.20715557345322977</v>
      </c>
      <c r="AJ72" s="23">
        <f t="shared" si="54"/>
        <v>0.78086298821180589</v>
      </c>
      <c r="AK72" s="23">
        <f t="shared" si="54"/>
        <v>-1.10661046449872</v>
      </c>
      <c r="AL72" s="23">
        <f t="shared" si="54"/>
        <v>9.0800317376794251</v>
      </c>
      <c r="AM72" s="23">
        <f t="shared" si="54"/>
        <v>-0.18763053153544318</v>
      </c>
      <c r="AN72" s="23">
        <f t="shared" si="54"/>
        <v>-0.26360632302281384</v>
      </c>
      <c r="AO72" s="23">
        <f t="shared" si="54"/>
        <v>0.10795893687399061</v>
      </c>
      <c r="AP72" s="171"/>
    </row>
    <row r="73" spans="1:42" ht="18">
      <c r="A73" s="5"/>
      <c r="B73" s="27" t="s">
        <v>71</v>
      </c>
      <c r="C73" s="28">
        <f t="shared" ref="C73:O73" si="55">C72/C80</f>
        <v>2.2306439881195034E-2</v>
      </c>
      <c r="D73" s="28">
        <f t="shared" si="55"/>
        <v>2.5406903605296228E-2</v>
      </c>
      <c r="E73" s="28">
        <f t="shared" si="55"/>
        <v>2.6666083237448086E-2</v>
      </c>
      <c r="F73" s="28">
        <f t="shared" si="55"/>
        <v>-3.4313884743028735E-3</v>
      </c>
      <c r="G73" s="28">
        <f t="shared" si="55"/>
        <v>-1.2969658396166586E-2</v>
      </c>
      <c r="H73" s="28">
        <f t="shared" si="55"/>
        <v>-1.3549233293606983E-2</v>
      </c>
      <c r="I73" s="28">
        <f t="shared" si="55"/>
        <v>-1.4729277654629492E-2</v>
      </c>
      <c r="J73" s="28">
        <f t="shared" si="55"/>
        <v>-1.7779696987194494E-2</v>
      </c>
      <c r="K73" s="28">
        <f t="shared" si="55"/>
        <v>-2.06148899860027E-2</v>
      </c>
      <c r="L73" s="28">
        <f t="shared" si="55"/>
        <v>-2.0930572006067353E-2</v>
      </c>
      <c r="M73" s="28">
        <f t="shared" si="55"/>
        <v>-1.309597210127463E-2</v>
      </c>
      <c r="N73" s="28">
        <f t="shared" si="55"/>
        <v>-1.5267686372735194E-2</v>
      </c>
      <c r="O73" s="28">
        <f t="shared" si="55"/>
        <v>-1.8254849773232058E-2</v>
      </c>
      <c r="P73" s="28">
        <f t="shared" ref="P73:U73" si="56">P72/P80</f>
        <v>-1.3777970394831215E-2</v>
      </c>
      <c r="Q73" s="28">
        <f t="shared" si="56"/>
        <v>-2.5435511719020865E-2</v>
      </c>
      <c r="R73" s="28">
        <f t="shared" si="56"/>
        <v>2.4540574478582487E-3</v>
      </c>
      <c r="S73" s="28">
        <f t="shared" si="56"/>
        <v>2.2261953460549325E-2</v>
      </c>
      <c r="T73" s="28">
        <f t="shared" si="56"/>
        <v>1.7220545219986665E-2</v>
      </c>
      <c r="U73" s="28">
        <f t="shared" si="56"/>
        <v>1.2150096892982873E-2</v>
      </c>
      <c r="V73" s="28">
        <f>V72/V80</f>
        <v>1.2792881187998548E-2</v>
      </c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171"/>
    </row>
    <row r="74" spans="1:42">
      <c r="A74" s="4" t="s">
        <v>72</v>
      </c>
      <c r="B74" s="3" t="s">
        <v>73</v>
      </c>
      <c r="C74" s="16">
        <f t="shared" ref="C74:S74" si="57">+C12-C39</f>
        <v>-115356.77559892018</v>
      </c>
      <c r="D74" s="16">
        <f t="shared" si="57"/>
        <v>-1905.5718008400872</v>
      </c>
      <c r="E74" s="16">
        <f t="shared" si="57"/>
        <v>127000.46854388993</v>
      </c>
      <c r="F74" s="16">
        <f t="shared" si="57"/>
        <v>-376881.86006414006</v>
      </c>
      <c r="G74" s="16">
        <f t="shared" si="57"/>
        <v>-609621.41303926986</v>
      </c>
      <c r="H74" s="16">
        <f t="shared" si="57"/>
        <v>-669637.20955732977</v>
      </c>
      <c r="I74" s="16">
        <f t="shared" si="57"/>
        <v>-734717.09812712064</v>
      </c>
      <c r="J74" s="16">
        <f t="shared" si="57"/>
        <v>-935172.66604973003</v>
      </c>
      <c r="K74" s="16">
        <f t="shared" si="57"/>
        <v>-1073705.6766874809</v>
      </c>
      <c r="L74" s="16">
        <f t="shared" si="57"/>
        <v>-1229098.3609203296</v>
      </c>
      <c r="M74" s="16">
        <f t="shared" si="57"/>
        <v>-1060356.0512571693</v>
      </c>
      <c r="N74" s="16">
        <f t="shared" si="57"/>
        <v>-1310855.830846421</v>
      </c>
      <c r="O74" s="16">
        <f t="shared" si="57"/>
        <v>-1547857.9255462615</v>
      </c>
      <c r="P74" s="16">
        <f t="shared" si="57"/>
        <v>-1704515.9393749395</v>
      </c>
      <c r="Q74" s="16">
        <f t="shared" si="57"/>
        <v>-2327127.9723766902</v>
      </c>
      <c r="R74" s="16">
        <f t="shared" si="57"/>
        <v>-1486771.5787701616</v>
      </c>
      <c r="S74" s="16">
        <f t="shared" si="57"/>
        <v>-756068.57401718944</v>
      </c>
      <c r="T74" s="16">
        <f>+T12-T39</f>
        <v>-1034262.0329784583</v>
      </c>
      <c r="U74" s="16">
        <f>+U12-U39</f>
        <v>-1337347.3631715802</v>
      </c>
      <c r="V74" s="16">
        <f>+V12-V39</f>
        <v>-1104319.2863992425</v>
      </c>
      <c r="W74" s="23">
        <f t="shared" si="3"/>
        <v>-0.9834810587332512</v>
      </c>
      <c r="X74" s="23">
        <f t="shared" ref="X74:AO74" si="58">+E74/D74-1</f>
        <v>-67.646908024090578</v>
      </c>
      <c r="Y74" s="23">
        <f t="shared" si="58"/>
        <v>-3.9675627529979853</v>
      </c>
      <c r="Z74" s="23">
        <f t="shared" si="58"/>
        <v>0.61753981190689511</v>
      </c>
      <c r="AA74" s="23">
        <f t="shared" si="58"/>
        <v>9.8447651664417268E-2</v>
      </c>
      <c r="AB74" s="23">
        <f t="shared" si="58"/>
        <v>9.718678657778379E-2</v>
      </c>
      <c r="AC74" s="23">
        <f t="shared" si="58"/>
        <v>0.27283367766123034</v>
      </c>
      <c r="AD74" s="23">
        <f t="shared" si="58"/>
        <v>0.14813629147537988</v>
      </c>
      <c r="AE74" s="23">
        <f t="shared" si="58"/>
        <v>0.14472558691526616</v>
      </c>
      <c r="AF74" s="23">
        <f t="shared" si="58"/>
        <v>-0.13728950833260301</v>
      </c>
      <c r="AG74" s="23">
        <f t="shared" si="58"/>
        <v>0.23624119397654808</v>
      </c>
      <c r="AH74" s="23">
        <f t="shared" si="58"/>
        <v>0.18079951213766043</v>
      </c>
      <c r="AI74" s="23">
        <f t="shared" si="58"/>
        <v>0.10120955627978012</v>
      </c>
      <c r="AJ74" s="23">
        <f t="shared" si="58"/>
        <v>0.36527205092025583</v>
      </c>
      <c r="AK74" s="23">
        <f t="shared" si="58"/>
        <v>-0.36111309888483467</v>
      </c>
      <c r="AL74" s="23">
        <f t="shared" si="58"/>
        <v>-0.49146958092742155</v>
      </c>
      <c r="AM74" s="23">
        <f t="shared" si="58"/>
        <v>0.36794739064891235</v>
      </c>
      <c r="AN74" s="23">
        <f t="shared" si="58"/>
        <v>0.29304501231694591</v>
      </c>
      <c r="AO74" s="23">
        <f t="shared" si="58"/>
        <v>-0.17424648463784387</v>
      </c>
      <c r="AP74" s="174"/>
    </row>
    <row r="75" spans="1:42" ht="18">
      <c r="A75" s="171"/>
      <c r="B75" s="27" t="s">
        <v>71</v>
      </c>
      <c r="C75" s="28">
        <f t="shared" ref="C75:O75" si="59">C74/C80</f>
        <v>-9.9331436315300177E-3</v>
      </c>
      <c r="D75" s="28">
        <f t="shared" si="59"/>
        <v>-1.3719954949844616E-4</v>
      </c>
      <c r="E75" s="28">
        <f t="shared" si="59"/>
        <v>7.8351944459441932E-3</v>
      </c>
      <c r="F75" s="28">
        <f t="shared" si="59"/>
        <v>-2.1381975601176884E-2</v>
      </c>
      <c r="G75" s="28">
        <f t="shared" si="59"/>
        <v>-3.0785834092992043E-2</v>
      </c>
      <c r="H75" s="28">
        <f t="shared" si="59"/>
        <v>-3.0967995363592564E-2</v>
      </c>
      <c r="I75" s="28">
        <f t="shared" si="59"/>
        <v>-3.0931720732338013E-2</v>
      </c>
      <c r="J75" s="28">
        <f t="shared" si="59"/>
        <v>-3.6726793129094687E-2</v>
      </c>
      <c r="K75" s="28">
        <f t="shared" si="59"/>
        <v>-3.8344813218337576E-2</v>
      </c>
      <c r="L75" s="28">
        <f t="shared" si="59"/>
        <v>-4.0428336108916024E-2</v>
      </c>
      <c r="M75" s="28">
        <f t="shared" si="59"/>
        <v>-3.3077942294553284E-2</v>
      </c>
      <c r="N75" s="28">
        <f t="shared" si="59"/>
        <v>-3.8168800528436034E-2</v>
      </c>
      <c r="O75" s="28">
        <f t="shared" si="59"/>
        <v>-4.2978481615802859E-2</v>
      </c>
      <c r="P75" s="28">
        <f t="shared" ref="P75:U75" si="60">P74/P80</f>
        <v>-4.5054694179048206E-2</v>
      </c>
      <c r="Q75" s="28">
        <f t="shared" si="60"/>
        <v>-6.3765235778933144E-2</v>
      </c>
      <c r="R75" s="28">
        <f t="shared" si="60"/>
        <v>-3.6868236446485389E-2</v>
      </c>
      <c r="S75" s="28">
        <f t="shared" si="60"/>
        <v>-1.6872752905845806E-2</v>
      </c>
      <c r="T75" s="28">
        <f t="shared" si="60"/>
        <v>-2.1977858658393325E-2</v>
      </c>
      <c r="U75" s="28">
        <f t="shared" si="60"/>
        <v>-2.7228380592573355E-2</v>
      </c>
      <c r="V75" s="28">
        <f>V74/V80</f>
        <v>-2.1366687780213493E-2</v>
      </c>
      <c r="W75" s="28"/>
      <c r="X75" s="28"/>
      <c r="Y75" s="28"/>
      <c r="Z75" s="28"/>
      <c r="AA75" s="28"/>
      <c r="AB75" s="28"/>
      <c r="AC75" s="182"/>
      <c r="AD75" s="182"/>
      <c r="AE75" s="182"/>
      <c r="AF75" s="182"/>
      <c r="AG75" s="171"/>
      <c r="AH75" s="171"/>
      <c r="AI75" s="171"/>
      <c r="AJ75" s="171"/>
      <c r="AK75" s="171"/>
      <c r="AL75" s="171"/>
      <c r="AM75" s="171"/>
      <c r="AN75" s="171"/>
      <c r="AO75" s="171"/>
      <c r="AP75" s="171"/>
    </row>
    <row r="76" spans="1:42" ht="18">
      <c r="A76" s="171"/>
      <c r="B76" s="27"/>
      <c r="C76" s="27"/>
      <c r="D76" s="27"/>
      <c r="E76" s="27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182"/>
      <c r="AD76" s="182"/>
      <c r="AE76" s="182"/>
      <c r="AF76" s="182"/>
      <c r="AG76" s="171"/>
      <c r="AH76" s="171"/>
      <c r="AI76" s="171"/>
      <c r="AJ76" s="171"/>
      <c r="AK76" s="171"/>
      <c r="AL76" s="171"/>
      <c r="AM76" s="171"/>
      <c r="AN76" s="171"/>
      <c r="AO76" s="171"/>
      <c r="AP76" s="171"/>
    </row>
    <row r="77" spans="1:42">
      <c r="A77" s="171"/>
      <c r="B77" s="79" t="s">
        <v>74</v>
      </c>
      <c r="C77" s="21"/>
      <c r="D77" s="21"/>
      <c r="E77" s="21"/>
      <c r="F77" s="24">
        <f t="shared" ref="F77:O77" si="61">F78+F79</f>
        <v>376881.86926158011</v>
      </c>
      <c r="G77" s="24">
        <f t="shared" si="61"/>
        <v>609621.42659201007</v>
      </c>
      <c r="H77" s="24">
        <f t="shared" si="61"/>
        <v>669637.16945447202</v>
      </c>
      <c r="I77" s="24">
        <f t="shared" si="61"/>
        <v>734717.1326369762</v>
      </c>
      <c r="J77" s="24">
        <f t="shared" si="61"/>
        <v>935172.74689048145</v>
      </c>
      <c r="K77" s="24">
        <f t="shared" si="61"/>
        <v>1073705.6911795894</v>
      </c>
      <c r="L77" s="24">
        <f t="shared" si="61"/>
        <v>1229098.3549113073</v>
      </c>
      <c r="M77" s="24">
        <f t="shared" si="61"/>
        <v>1060356.1038009441</v>
      </c>
      <c r="N77" s="24">
        <f t="shared" si="61"/>
        <v>1310855.778891538</v>
      </c>
      <c r="O77" s="24">
        <f t="shared" si="61"/>
        <v>1547857.8849834986</v>
      </c>
      <c r="P77" s="24">
        <f t="shared" ref="P77:U77" si="62">P78+P79</f>
        <v>1704515.9124252347</v>
      </c>
      <c r="Q77" s="24">
        <f t="shared" si="62"/>
        <v>2327127.9792405865</v>
      </c>
      <c r="R77" s="24">
        <f t="shared" si="62"/>
        <v>1486771.5960030563</v>
      </c>
      <c r="S77" s="24">
        <f t="shared" si="62"/>
        <v>756068.57356973086</v>
      </c>
      <c r="T77" s="24">
        <f t="shared" si="62"/>
        <v>1034262.0289321609</v>
      </c>
      <c r="U77" s="24">
        <f t="shared" si="62"/>
        <v>1337347.4180786246</v>
      </c>
      <c r="V77" s="24">
        <f t="shared" ref="V77" si="63">V78+V79</f>
        <v>1104319.3226961431</v>
      </c>
      <c r="W77" s="24"/>
      <c r="X77" s="24"/>
      <c r="Y77" s="24"/>
      <c r="Z77" s="24"/>
      <c r="AA77" s="24"/>
      <c r="AB77" s="24"/>
      <c r="AC77" s="174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</row>
    <row r="78" spans="1:42">
      <c r="A78" s="171"/>
      <c r="B78" s="22" t="s">
        <v>75</v>
      </c>
      <c r="C78" s="22"/>
      <c r="D78" s="22"/>
      <c r="E78" s="22"/>
      <c r="F78" s="170">
        <v>563929.99632829602</v>
      </c>
      <c r="G78" s="170">
        <v>369208.92229909805</v>
      </c>
      <c r="H78" s="170">
        <v>811892.90131092898</v>
      </c>
      <c r="I78" s="170">
        <v>884526.79157723603</v>
      </c>
      <c r="J78" s="170">
        <f>575767.402071268-15827.2</f>
        <v>559940.202071268</v>
      </c>
      <c r="K78" s="170">
        <f>609645.415979032+18719.8+1199.5</f>
        <v>629564.7159790321</v>
      </c>
      <c r="L78" s="170">
        <f>666705.4+0.4</f>
        <v>666705.80000000005</v>
      </c>
      <c r="M78" s="170">
        <v>1056985.93832914</v>
      </c>
      <c r="N78" s="170">
        <v>1285473.46621796</v>
      </c>
      <c r="O78" s="170">
        <v>1548643.59472201</v>
      </c>
      <c r="P78" s="170">
        <v>1675686.72430112</v>
      </c>
      <c r="Q78" s="170">
        <v>1619812.1915814499</v>
      </c>
      <c r="R78" s="170">
        <v>1064659.73807661</v>
      </c>
      <c r="S78" s="170">
        <v>-71307.56406519319</v>
      </c>
      <c r="T78" s="170">
        <v>634415.9</v>
      </c>
      <c r="U78" s="170">
        <v>774019.7890229011</v>
      </c>
      <c r="V78" s="170">
        <v>1123494.0692203401</v>
      </c>
      <c r="W78" s="170"/>
      <c r="X78" s="170"/>
      <c r="Y78" s="170"/>
      <c r="Z78" s="170"/>
      <c r="AA78" s="170"/>
      <c r="AB78" s="170"/>
      <c r="AC78" s="13"/>
      <c r="AD78" s="183"/>
      <c r="AE78" s="183"/>
      <c r="AF78" s="183"/>
      <c r="AG78" s="171"/>
      <c r="AH78" s="171"/>
      <c r="AI78" s="171"/>
      <c r="AJ78" s="171"/>
      <c r="AK78" s="171"/>
      <c r="AL78" s="171"/>
      <c r="AM78" s="171"/>
      <c r="AN78" s="171"/>
      <c r="AO78" s="174"/>
      <c r="AP78" s="171"/>
    </row>
    <row r="79" spans="1:42" ht="13.5" thickBot="1">
      <c r="A79" s="171"/>
      <c r="B79" s="36" t="s">
        <v>76</v>
      </c>
      <c r="C79" s="36"/>
      <c r="D79" s="36"/>
      <c r="E79" s="36"/>
      <c r="F79" s="184">
        <v>-187048.12706671591</v>
      </c>
      <c r="G79" s="184">
        <v>240412.50429291205</v>
      </c>
      <c r="H79" s="184">
        <v>-142255.73185645696</v>
      </c>
      <c r="I79" s="184">
        <v>-149809.65894025989</v>
      </c>
      <c r="J79" s="184">
        <v>375232.54481921345</v>
      </c>
      <c r="K79" s="184">
        <v>444140.97520055738</v>
      </c>
      <c r="L79" s="184">
        <v>562392.55491130718</v>
      </c>
      <c r="M79" s="184">
        <v>3370.1654718039936</v>
      </c>
      <c r="N79" s="184">
        <v>25382.312673578082</v>
      </c>
      <c r="O79" s="184">
        <v>-785.70973851138115</v>
      </c>
      <c r="P79" s="184">
        <v>28829.188124114742</v>
      </c>
      <c r="Q79" s="184">
        <v>707315.78765913658</v>
      </c>
      <c r="R79" s="184">
        <v>422111.85792644625</v>
      </c>
      <c r="S79" s="184">
        <v>827376.13763492403</v>
      </c>
      <c r="T79" s="184">
        <v>399846.12893216091</v>
      </c>
      <c r="U79" s="184">
        <v>563327.62905572343</v>
      </c>
      <c r="V79" s="184">
        <v>-19174.746524197049</v>
      </c>
      <c r="W79" s="170"/>
      <c r="X79" s="170"/>
      <c r="Y79" s="170"/>
      <c r="Z79" s="170"/>
      <c r="AA79" s="170"/>
      <c r="AB79" s="170"/>
      <c r="AC79" s="183"/>
      <c r="AD79" s="183"/>
      <c r="AE79" s="183"/>
      <c r="AF79" s="183"/>
      <c r="AG79" s="171"/>
      <c r="AH79" s="171"/>
      <c r="AI79" s="171"/>
      <c r="AJ79" s="171"/>
      <c r="AK79" s="171"/>
      <c r="AL79" s="171"/>
      <c r="AM79" s="171"/>
      <c r="AN79" s="171"/>
      <c r="AO79" s="171"/>
      <c r="AP79" s="171"/>
    </row>
    <row r="80" spans="1:42" ht="15" thickTop="1">
      <c r="A80" s="171"/>
      <c r="B80" s="11" t="s">
        <v>87</v>
      </c>
      <c r="C80" s="45">
        <v>11613320</v>
      </c>
      <c r="D80" s="45">
        <v>13889052.9</v>
      </c>
      <c r="E80" s="45">
        <v>16208974.699999999</v>
      </c>
      <c r="F80" s="45">
        <v>17626147.699999999</v>
      </c>
      <c r="G80" s="26">
        <v>19802010.600000001</v>
      </c>
      <c r="H80" s="26">
        <v>21623524.600000001</v>
      </c>
      <c r="I80" s="26">
        <v>23752868.600000001</v>
      </c>
      <c r="J80" s="26">
        <v>25462954.600000001</v>
      </c>
      <c r="K80" s="26">
        <v>28001327.600000001</v>
      </c>
      <c r="L80" s="26">
        <v>30401903.199999999</v>
      </c>
      <c r="M80" s="26">
        <v>32056288.199999999</v>
      </c>
      <c r="N80" s="26">
        <v>34343647.5</v>
      </c>
      <c r="O80" s="26">
        <v>36014718.700000003</v>
      </c>
      <c r="P80" s="26">
        <v>37832149.799999997</v>
      </c>
      <c r="Q80" s="26">
        <v>36495246.100000001</v>
      </c>
      <c r="R80" s="26">
        <v>40326625.899999999</v>
      </c>
      <c r="S80" s="26">
        <v>44810030.600000001</v>
      </c>
      <c r="T80" s="26">
        <v>47059272.200000003</v>
      </c>
      <c r="U80" s="26">
        <v>49115934.700000003</v>
      </c>
      <c r="V80" s="26">
        <v>51684158.899999999</v>
      </c>
      <c r="W80" s="26"/>
      <c r="X80" s="26"/>
      <c r="Y80" s="26"/>
      <c r="Z80" s="26"/>
      <c r="AA80" s="26"/>
      <c r="AB80" s="26"/>
      <c r="AC80" s="183"/>
      <c r="AD80" s="183"/>
      <c r="AE80" s="183"/>
      <c r="AF80" s="183"/>
      <c r="AG80" s="171"/>
      <c r="AH80" s="171"/>
      <c r="AI80" s="171"/>
      <c r="AJ80" s="171"/>
      <c r="AK80" s="171"/>
      <c r="AL80" s="171"/>
      <c r="AM80" s="171"/>
      <c r="AN80" s="171"/>
      <c r="AO80" s="171"/>
      <c r="AP80" s="171"/>
    </row>
    <row r="81" spans="1:32">
      <c r="A81" s="171"/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26"/>
      <c r="X81" s="26"/>
      <c r="Y81" s="26"/>
      <c r="Z81" s="26"/>
      <c r="AA81" s="26"/>
      <c r="AB81" s="26"/>
      <c r="AC81" s="183"/>
      <c r="AD81" s="183"/>
      <c r="AE81" s="183"/>
      <c r="AF81" s="183"/>
    </row>
    <row r="82" spans="1:32">
      <c r="A82" s="171"/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  <c r="U82" s="171"/>
      <c r="V82" s="171"/>
      <c r="W82" s="26"/>
      <c r="X82" s="26"/>
      <c r="Y82" s="26"/>
      <c r="Z82" s="26"/>
      <c r="AA82" s="26"/>
      <c r="AB82" s="26"/>
      <c r="AC82" s="183"/>
      <c r="AD82" s="183"/>
      <c r="AE82" s="183"/>
      <c r="AF82" s="183"/>
    </row>
    <row r="83" spans="1:32" ht="12.75" customHeight="1">
      <c r="A83" s="171"/>
      <c r="B83" s="171" t="s">
        <v>88</v>
      </c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6"/>
      <c r="U83" s="186"/>
      <c r="V83" s="186"/>
      <c r="W83" s="26"/>
      <c r="X83" s="26"/>
      <c r="Y83" s="26"/>
      <c r="Z83" s="26"/>
      <c r="AA83" s="26"/>
      <c r="AB83" s="26"/>
      <c r="AC83" s="183"/>
      <c r="AD83" s="183"/>
      <c r="AE83" s="183"/>
      <c r="AF83" s="183"/>
    </row>
    <row r="84" spans="1:32" ht="12.75" customHeight="1">
      <c r="A84" s="171"/>
      <c r="B84" s="171" t="s">
        <v>89</v>
      </c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86"/>
      <c r="S84" s="186"/>
      <c r="T84" s="186"/>
      <c r="U84" s="186"/>
      <c r="V84" s="186"/>
      <c r="W84" s="26"/>
      <c r="X84" s="26"/>
      <c r="Y84" s="26"/>
      <c r="Z84" s="26"/>
      <c r="AA84" s="26"/>
      <c r="AB84" s="26"/>
      <c r="AC84" s="183"/>
      <c r="AD84" s="183"/>
      <c r="AE84" s="183"/>
      <c r="AF84" s="183"/>
    </row>
    <row r="85" spans="1:32">
      <c r="A85" s="171"/>
      <c r="B85" s="195" t="s">
        <v>90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86"/>
      <c r="S85" s="186"/>
      <c r="T85" s="186"/>
      <c r="U85" s="186"/>
      <c r="V85" s="186"/>
      <c r="W85" s="26"/>
      <c r="X85" s="26"/>
      <c r="Y85" s="26"/>
      <c r="Z85" s="26"/>
      <c r="AA85" s="26"/>
      <c r="AB85" s="26"/>
      <c r="AC85" s="183"/>
      <c r="AD85" s="183"/>
      <c r="AE85" s="183"/>
      <c r="AF85" s="183"/>
    </row>
    <row r="86" spans="1:32">
      <c r="A86" s="171"/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  <c r="U86" s="174"/>
      <c r="V86" s="188"/>
      <c r="W86" s="26"/>
      <c r="X86" s="26"/>
      <c r="Y86" s="26"/>
      <c r="Z86" s="26"/>
      <c r="AA86" s="26"/>
      <c r="AB86" s="26"/>
      <c r="AC86" s="183"/>
      <c r="AD86" s="183"/>
      <c r="AE86" s="183"/>
      <c r="AF86" s="183"/>
    </row>
    <row r="87" spans="1:32">
      <c r="A87" s="171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26"/>
      <c r="X87" s="26"/>
      <c r="Y87" s="26"/>
      <c r="Z87" s="26"/>
      <c r="AA87" s="26"/>
      <c r="AB87" s="26"/>
      <c r="AC87" s="183"/>
      <c r="AD87" s="183"/>
      <c r="AE87" s="183"/>
      <c r="AF87" s="183"/>
    </row>
    <row r="88" spans="1:32">
      <c r="A88" s="193" t="s">
        <v>91</v>
      </c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</row>
    <row r="90" spans="1:32">
      <c r="A90" s="171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4"/>
      <c r="T90" s="174"/>
      <c r="U90" s="174"/>
      <c r="V90" s="174"/>
      <c r="W90" s="171"/>
      <c r="X90" s="171"/>
      <c r="Y90" s="171"/>
      <c r="Z90" s="171"/>
      <c r="AA90" s="171"/>
      <c r="AB90" s="171"/>
      <c r="AC90" s="183"/>
      <c r="AD90" s="183"/>
      <c r="AE90" s="183"/>
      <c r="AF90" s="183"/>
    </row>
    <row r="91" spans="1:32">
      <c r="A91" s="171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4"/>
      <c r="R91" s="174"/>
      <c r="S91" s="174"/>
      <c r="T91" s="174"/>
      <c r="U91" s="174"/>
      <c r="V91" s="174"/>
      <c r="W91" s="171"/>
      <c r="X91" s="171"/>
      <c r="Y91" s="171"/>
      <c r="Z91" s="171"/>
      <c r="AA91" s="171"/>
      <c r="AB91" s="171"/>
      <c r="AC91" s="183"/>
      <c r="AD91" s="183"/>
      <c r="AE91" s="183"/>
      <c r="AF91" s="183"/>
    </row>
    <row r="93" spans="1:32">
      <c r="A93" s="171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4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83"/>
      <c r="AD93" s="183"/>
      <c r="AE93" s="183"/>
      <c r="AF93" s="183"/>
    </row>
  </sheetData>
  <mergeCells count="7">
    <mergeCell ref="A88:AF88"/>
    <mergeCell ref="B85:Q85"/>
    <mergeCell ref="A5:AN5"/>
    <mergeCell ref="A6:AN6"/>
    <mergeCell ref="W9:AO9"/>
    <mergeCell ref="C9:V9"/>
    <mergeCell ref="A7:AN7"/>
  </mergeCells>
  <phoneticPr fontId="0" type="noConversion"/>
  <pageMargins left="0.23622047244094491" right="0.23622047244094491" top="0.19685039370078741" bottom="0.19685039370078741" header="0" footer="0"/>
  <pageSetup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AA3B-6C01-4B7A-AEA8-74E6790DF0DA}">
  <dimension ref="A1:P64"/>
  <sheetViews>
    <sheetView showGridLines="0" workbookViewId="0">
      <selection activeCell="L9" sqref="L9"/>
    </sheetView>
  </sheetViews>
  <sheetFormatPr baseColWidth="10" defaultColWidth="11.42578125" defaultRowHeight="12.75"/>
  <cols>
    <col min="2" max="2" width="35.140625" bestFit="1" customWidth="1"/>
    <col min="3" max="5" width="7.85546875" bestFit="1" customWidth="1"/>
    <col min="6" max="6" width="7.140625" bestFit="1" customWidth="1"/>
    <col min="7" max="7" width="6.85546875" bestFit="1" customWidth="1"/>
    <col min="9" max="9" width="35.140625" bestFit="1" customWidth="1"/>
    <col min="10" max="12" width="9.140625" bestFit="1" customWidth="1"/>
    <col min="13" max="13" width="6.85546875" bestFit="1" customWidth="1"/>
    <col min="14" max="14" width="7.140625" bestFit="1" customWidth="1"/>
  </cols>
  <sheetData>
    <row r="1" spans="1:16">
      <c r="A1" s="80"/>
      <c r="B1" s="81"/>
      <c r="C1" s="82" t="s">
        <v>92</v>
      </c>
      <c r="D1" s="82" t="s">
        <v>92</v>
      </c>
      <c r="E1" s="82" t="s">
        <v>92</v>
      </c>
      <c r="F1" s="83" t="s">
        <v>92</v>
      </c>
      <c r="G1" s="83"/>
      <c r="H1" s="80"/>
      <c r="I1" s="80"/>
      <c r="J1" s="84" t="s">
        <v>92</v>
      </c>
      <c r="K1" s="84" t="s">
        <v>92</v>
      </c>
      <c r="L1" s="84" t="s">
        <v>92</v>
      </c>
      <c r="M1" s="83"/>
      <c r="N1" s="83"/>
    </row>
    <row r="2" spans="1:16">
      <c r="A2" s="80"/>
      <c r="B2" s="201" t="s">
        <v>93</v>
      </c>
      <c r="C2" s="201"/>
      <c r="D2" s="201"/>
      <c r="E2" s="201"/>
      <c r="F2" s="201"/>
      <c r="G2" s="201"/>
      <c r="H2" s="80"/>
      <c r="I2" s="201" t="s">
        <v>93</v>
      </c>
      <c r="J2" s="201"/>
      <c r="K2" s="201"/>
      <c r="L2" s="201"/>
      <c r="M2" s="201"/>
      <c r="N2" s="201"/>
    </row>
    <row r="3" spans="1:16">
      <c r="A3" s="80"/>
      <c r="B3" s="201" t="s">
        <v>94</v>
      </c>
      <c r="C3" s="201"/>
      <c r="D3" s="201"/>
      <c r="E3" s="201"/>
      <c r="F3" s="201"/>
      <c r="G3" s="201"/>
      <c r="H3" s="80"/>
      <c r="I3" s="201" t="s">
        <v>94</v>
      </c>
      <c r="J3" s="201"/>
      <c r="K3" s="201"/>
      <c r="L3" s="201"/>
      <c r="M3" s="201"/>
      <c r="N3" s="201"/>
    </row>
    <row r="4" spans="1:16">
      <c r="A4" s="80"/>
      <c r="B4" s="201" t="s">
        <v>95</v>
      </c>
      <c r="C4" s="201"/>
      <c r="D4" s="201"/>
      <c r="E4" s="201"/>
      <c r="F4" s="201"/>
      <c r="G4" s="201"/>
      <c r="H4" s="80"/>
      <c r="I4" s="201" t="s">
        <v>96</v>
      </c>
      <c r="J4" s="201"/>
      <c r="K4" s="201"/>
      <c r="L4" s="201"/>
      <c r="M4" s="201"/>
      <c r="N4" s="201"/>
    </row>
    <row r="5" spans="1:16">
      <c r="A5" s="80"/>
      <c r="B5" s="201" t="s">
        <v>97</v>
      </c>
      <c r="C5" s="201"/>
      <c r="D5" s="201"/>
      <c r="E5" s="201"/>
      <c r="F5" s="201"/>
      <c r="G5" s="201"/>
      <c r="H5" s="80"/>
      <c r="I5" s="201" t="s">
        <v>97</v>
      </c>
      <c r="J5" s="201"/>
      <c r="K5" s="201"/>
      <c r="L5" s="201"/>
      <c r="M5" s="201"/>
      <c r="N5" s="201"/>
    </row>
    <row r="6" spans="1:16" ht="12.75" customHeight="1">
      <c r="A6" s="80"/>
      <c r="B6" s="85"/>
      <c r="C6" s="85"/>
      <c r="D6" s="85"/>
      <c r="E6" s="85"/>
      <c r="F6" s="85"/>
      <c r="G6" s="85"/>
      <c r="H6" s="80"/>
      <c r="I6" s="85"/>
      <c r="J6" s="85"/>
      <c r="K6" s="85"/>
      <c r="L6" s="85"/>
      <c r="M6" s="85"/>
      <c r="N6" s="85"/>
    </row>
    <row r="7" spans="1:16" ht="12.75" customHeight="1">
      <c r="A7" s="80"/>
      <c r="B7" s="86" t="s">
        <v>5</v>
      </c>
      <c r="C7" s="87">
        <v>2023</v>
      </c>
      <c r="D7" s="87">
        <v>2024</v>
      </c>
      <c r="E7" s="88">
        <v>2025</v>
      </c>
      <c r="F7" s="199" t="s">
        <v>98</v>
      </c>
      <c r="G7" s="200"/>
      <c r="H7" s="80"/>
      <c r="I7" s="86" t="s">
        <v>5</v>
      </c>
      <c r="J7" s="87">
        <v>2023</v>
      </c>
      <c r="K7" s="87">
        <v>2024</v>
      </c>
      <c r="L7" s="88">
        <v>2025</v>
      </c>
      <c r="M7" s="199" t="s">
        <v>98</v>
      </c>
      <c r="N7" s="200"/>
    </row>
    <row r="8" spans="1:16">
      <c r="A8" s="80"/>
      <c r="B8" s="89"/>
      <c r="C8" s="89"/>
      <c r="D8" s="90"/>
      <c r="E8" s="91"/>
      <c r="F8" s="92" t="s">
        <v>23</v>
      </c>
      <c r="G8" s="93" t="s">
        <v>24</v>
      </c>
      <c r="H8" s="80"/>
      <c r="I8" s="89"/>
      <c r="J8" s="87"/>
      <c r="K8" s="87"/>
      <c r="L8" s="88"/>
      <c r="M8" s="93" t="s">
        <v>23</v>
      </c>
      <c r="N8" s="93" t="s">
        <v>24</v>
      </c>
    </row>
    <row r="9" spans="1:16">
      <c r="A9" s="84"/>
      <c r="B9" s="94" t="s">
        <v>99</v>
      </c>
      <c r="C9" s="50">
        <v>621705.23153803986</v>
      </c>
      <c r="D9" s="51">
        <v>653667.48374412989</v>
      </c>
      <c r="E9" s="95">
        <f>E10+E64</f>
        <v>691019.5757118999</v>
      </c>
      <c r="F9" s="96">
        <f>D9/C9-1</f>
        <v>5.1410621279506463E-2</v>
      </c>
      <c r="G9" s="97">
        <f>E9/D9-1</f>
        <v>5.7142343617616831E-2</v>
      </c>
      <c r="H9" s="80"/>
      <c r="I9" s="94" t="s">
        <v>99</v>
      </c>
      <c r="J9" s="52">
        <v>5320934.8761224495</v>
      </c>
      <c r="K9" s="53">
        <v>5457657.5664486606</v>
      </c>
      <c r="L9" s="95">
        <f>L10+L64</f>
        <v>5580185.5263182288</v>
      </c>
      <c r="M9" s="97">
        <f>K9/J9-1</f>
        <v>2.569523843258259E-2</v>
      </c>
      <c r="N9" s="97">
        <f>L9/K9-1</f>
        <v>2.2450650004649964E-2</v>
      </c>
      <c r="P9" s="78"/>
    </row>
    <row r="10" spans="1:16">
      <c r="A10" s="84"/>
      <c r="B10" s="98" t="s">
        <v>100</v>
      </c>
      <c r="C10" s="54">
        <v>621705.23153803986</v>
      </c>
      <c r="D10" s="55">
        <v>653649.20149412984</v>
      </c>
      <c r="E10" s="99">
        <f>E12++E61+E62+E63</f>
        <v>691019.5757118999</v>
      </c>
      <c r="F10" s="100">
        <f t="shared" ref="F10:G63" si="0">D10/C10-1</f>
        <v>5.1381214658695384E-2</v>
      </c>
      <c r="G10" s="101">
        <f>E10/D10-1</f>
        <v>5.7171911374400475E-2</v>
      </c>
      <c r="H10" s="80"/>
      <c r="I10" s="98" t="s">
        <v>100</v>
      </c>
      <c r="J10" s="54">
        <v>5313584.1314544491</v>
      </c>
      <c r="K10" s="55">
        <v>5450055.8478446603</v>
      </c>
      <c r="L10" s="99">
        <f>L12++L61+L62+L63</f>
        <v>5563824.4225050891</v>
      </c>
      <c r="M10" s="101">
        <f t="shared" ref="M10" si="1">K10/J10-1</f>
        <v>2.5683552384603958E-2</v>
      </c>
      <c r="N10" s="101">
        <f>L10/K10-1</f>
        <v>2.0874753917507372E-2</v>
      </c>
    </row>
    <row r="11" spans="1:16">
      <c r="A11" s="84"/>
      <c r="B11" s="102"/>
      <c r="C11" s="50"/>
      <c r="D11" s="56"/>
      <c r="E11" s="95"/>
      <c r="F11" s="103"/>
      <c r="G11" s="104"/>
      <c r="H11" s="80"/>
      <c r="I11" s="102"/>
      <c r="J11" s="57"/>
      <c r="K11" s="58"/>
      <c r="L11" s="95"/>
      <c r="M11" s="105"/>
      <c r="N11" s="105"/>
    </row>
    <row r="12" spans="1:16">
      <c r="A12" s="84"/>
      <c r="B12" s="74" t="s">
        <v>101</v>
      </c>
      <c r="C12" s="40">
        <v>565339.90009176987</v>
      </c>
      <c r="D12" s="46">
        <v>568785.91598490987</v>
      </c>
      <c r="E12" s="106">
        <f>E14+E21+E26+E30+E35+E39+E43+E58+E59</f>
        <v>630281.57030052994</v>
      </c>
      <c r="F12" s="107">
        <f t="shared" si="0"/>
        <v>6.0954761773945876E-3</v>
      </c>
      <c r="G12" s="108">
        <f>E12/D12-1</f>
        <v>0.10811739986411961</v>
      </c>
      <c r="H12" s="80"/>
      <c r="I12" s="109" t="s">
        <v>101</v>
      </c>
      <c r="J12" s="32">
        <v>4760677.6863774396</v>
      </c>
      <c r="K12" s="46">
        <v>4821914.4522334505</v>
      </c>
      <c r="L12" s="106">
        <f>L14+L21+L26+L30+L35+L39+L43+L58+L59</f>
        <v>4954033.2848258996</v>
      </c>
      <c r="M12" s="107">
        <f t="shared" ref="M12" si="2">K12/J12-1</f>
        <v>1.2863035452124416E-2</v>
      </c>
      <c r="N12" s="108">
        <f>L12/K12-1</f>
        <v>2.7399663329002788E-2</v>
      </c>
    </row>
    <row r="13" spans="1:16">
      <c r="A13" s="84"/>
      <c r="B13" s="75"/>
      <c r="C13" s="37"/>
      <c r="D13" s="37"/>
      <c r="E13" s="110"/>
      <c r="F13" s="111"/>
      <c r="G13" s="112"/>
      <c r="H13" s="80"/>
      <c r="I13" s="113"/>
      <c r="J13" s="33"/>
      <c r="K13" s="37"/>
      <c r="L13" s="110"/>
      <c r="M13" s="111"/>
      <c r="N13" s="112"/>
    </row>
    <row r="14" spans="1:16">
      <c r="A14" s="84"/>
      <c r="B14" s="76" t="s">
        <v>102</v>
      </c>
      <c r="C14" s="59">
        <v>271102.33523577999</v>
      </c>
      <c r="D14" s="59">
        <v>254750.60933138998</v>
      </c>
      <c r="E14" s="114">
        <f>SUM(E15:E19)</f>
        <v>297447.50151616998</v>
      </c>
      <c r="F14" s="115">
        <f t="shared" si="0"/>
        <v>-6.0315695510954503E-2</v>
      </c>
      <c r="G14" s="116">
        <f>E14/D14-1</f>
        <v>0.16760270877012173</v>
      </c>
      <c r="H14" s="117"/>
      <c r="I14" s="118" t="s">
        <v>102</v>
      </c>
      <c r="J14" s="60">
        <v>1876255.8916543899</v>
      </c>
      <c r="K14" s="59">
        <v>1787569.6821694598</v>
      </c>
      <c r="L14" s="114">
        <f>SUM(L15:L19)</f>
        <v>1867077.2978972401</v>
      </c>
      <c r="M14" s="115">
        <f t="shared" ref="M14:N18" si="3">K14/J14-1</f>
        <v>-4.7267651432519209E-2</v>
      </c>
      <c r="N14" s="116">
        <f t="shared" si="3"/>
        <v>4.4478051133249874E-2</v>
      </c>
    </row>
    <row r="15" spans="1:16">
      <c r="A15" s="84"/>
      <c r="B15" s="75" t="s">
        <v>103</v>
      </c>
      <c r="C15" s="38">
        <v>53536.543243740001</v>
      </c>
      <c r="D15" s="38">
        <v>57529.949559970002</v>
      </c>
      <c r="E15" s="119">
        <v>62337.463179339997</v>
      </c>
      <c r="F15" s="120">
        <f>D15/C15-1</f>
        <v>7.4592158444913181E-2</v>
      </c>
      <c r="G15" s="121">
        <f>E15/D15-1</f>
        <v>8.3565406473346204E-2</v>
      </c>
      <c r="H15" s="80"/>
      <c r="I15" s="113" t="s">
        <v>103</v>
      </c>
      <c r="J15" s="34">
        <v>521500.27859117993</v>
      </c>
      <c r="K15" s="38">
        <v>552296.91395671002</v>
      </c>
      <c r="L15" s="119">
        <v>585147.62274781999</v>
      </c>
      <c r="M15" s="122">
        <f t="shared" si="3"/>
        <v>5.9053919297467061E-2</v>
      </c>
      <c r="N15" s="123">
        <f t="shared" si="3"/>
        <v>5.9480159966428525E-2</v>
      </c>
    </row>
    <row r="16" spans="1:16">
      <c r="A16" s="84"/>
      <c r="B16" s="75" t="s">
        <v>104</v>
      </c>
      <c r="C16" s="38">
        <v>200715.78201267001</v>
      </c>
      <c r="D16" s="38">
        <v>181088.79711327999</v>
      </c>
      <c r="E16" s="119">
        <v>219828.58994464998</v>
      </c>
      <c r="F16" s="120">
        <f t="shared" ref="F16:G18" si="4">D16/C16-1</f>
        <v>-9.7784960916282526E-2</v>
      </c>
      <c r="G16" s="121">
        <f t="shared" si="4"/>
        <v>0.21392705373782084</v>
      </c>
      <c r="H16" s="80"/>
      <c r="I16" s="113" t="s">
        <v>104</v>
      </c>
      <c r="J16" s="34">
        <v>1190804.842409</v>
      </c>
      <c r="K16" s="38">
        <v>1056836.52154166</v>
      </c>
      <c r="L16" s="119">
        <v>1105811.4973003801</v>
      </c>
      <c r="M16" s="122">
        <f t="shared" si="3"/>
        <v>-0.11250233127732501</v>
      </c>
      <c r="N16" s="123">
        <f t="shared" si="3"/>
        <v>4.6341108355413274E-2</v>
      </c>
    </row>
    <row r="17" spans="1:14">
      <c r="A17" s="84"/>
      <c r="B17" s="75" t="s">
        <v>105</v>
      </c>
      <c r="C17" s="38">
        <v>0</v>
      </c>
      <c r="D17" s="38">
        <v>0</v>
      </c>
      <c r="E17" s="119">
        <v>0</v>
      </c>
      <c r="F17" s="124" t="e">
        <f t="shared" si="4"/>
        <v>#DIV/0!</v>
      </c>
      <c r="G17" s="125" t="e">
        <f t="shared" si="4"/>
        <v>#DIV/0!</v>
      </c>
      <c r="H17" s="80"/>
      <c r="I17" s="113" t="s">
        <v>105</v>
      </c>
      <c r="J17" s="34">
        <v>0</v>
      </c>
      <c r="K17" s="38">
        <v>0</v>
      </c>
      <c r="L17" s="119">
        <v>0</v>
      </c>
      <c r="M17" s="126" t="e">
        <f t="shared" si="3"/>
        <v>#DIV/0!</v>
      </c>
      <c r="N17" s="127" t="e">
        <f t="shared" si="3"/>
        <v>#DIV/0!</v>
      </c>
    </row>
    <row r="18" spans="1:14">
      <c r="A18" s="84"/>
      <c r="B18" s="75" t="s">
        <v>106</v>
      </c>
      <c r="C18" s="38">
        <v>16850.009979369999</v>
      </c>
      <c r="D18" s="38">
        <v>16131.862658139999</v>
      </c>
      <c r="E18" s="119">
        <v>15281.44839218</v>
      </c>
      <c r="F18" s="120">
        <f t="shared" si="4"/>
        <v>-4.2619993822511137E-2</v>
      </c>
      <c r="G18" s="121">
        <f t="shared" si="4"/>
        <v>-5.2716433556473818E-2</v>
      </c>
      <c r="H18" s="80"/>
      <c r="I18" s="113" t="s">
        <v>106</v>
      </c>
      <c r="J18" s="34">
        <v>163950.77065421001</v>
      </c>
      <c r="K18" s="38">
        <v>178436.24667108999</v>
      </c>
      <c r="L18" s="119">
        <v>176118.17784903999</v>
      </c>
      <c r="M18" s="122">
        <f t="shared" si="3"/>
        <v>8.8352594861730971E-2</v>
      </c>
      <c r="N18" s="123">
        <f t="shared" si="3"/>
        <v>-1.2991019847681917E-2</v>
      </c>
    </row>
    <row r="19" spans="1:14">
      <c r="A19" s="84"/>
      <c r="B19" s="75" t="s">
        <v>107</v>
      </c>
      <c r="C19" s="38">
        <v>0</v>
      </c>
      <c r="D19" s="38">
        <v>0</v>
      </c>
      <c r="E19" s="119">
        <v>0</v>
      </c>
      <c r="F19" s="120">
        <v>0</v>
      </c>
      <c r="G19" s="121">
        <v>0</v>
      </c>
      <c r="H19" s="80"/>
      <c r="I19" s="113" t="s">
        <v>107</v>
      </c>
      <c r="J19" s="34">
        <v>0</v>
      </c>
      <c r="K19" s="38">
        <v>0</v>
      </c>
      <c r="L19" s="119">
        <v>0</v>
      </c>
      <c r="M19" s="122">
        <v>0</v>
      </c>
      <c r="N19" s="123">
        <v>0</v>
      </c>
    </row>
    <row r="20" spans="1:14">
      <c r="A20" s="84"/>
      <c r="B20" s="77"/>
      <c r="C20" s="61"/>
      <c r="D20" s="61"/>
      <c r="E20" s="128"/>
      <c r="F20" s="120"/>
      <c r="G20" s="121"/>
      <c r="H20" s="84"/>
      <c r="I20" s="113"/>
      <c r="J20" s="62"/>
      <c r="K20" s="61"/>
      <c r="L20" s="128"/>
      <c r="M20" s="120"/>
      <c r="N20" s="121"/>
    </row>
    <row r="21" spans="1:14">
      <c r="A21" s="84"/>
      <c r="B21" s="129" t="s">
        <v>108</v>
      </c>
      <c r="C21" s="63">
        <v>1917.36661837</v>
      </c>
      <c r="D21" s="64">
        <v>850.76136163000001</v>
      </c>
      <c r="E21" s="130">
        <f t="shared" ref="E21" si="5">SUM(E22:E24)</f>
        <v>1988.62768235</v>
      </c>
      <c r="F21" s="131">
        <f t="shared" si="0"/>
        <v>-0.55628654766439345</v>
      </c>
      <c r="G21" s="132">
        <f>E21/D21-1</f>
        <v>1.3374682631800847</v>
      </c>
      <c r="H21" s="80"/>
      <c r="I21" s="129" t="s">
        <v>108</v>
      </c>
      <c r="J21" s="63">
        <v>124374.45800083</v>
      </c>
      <c r="K21" s="64">
        <v>85030.802220070007</v>
      </c>
      <c r="L21" s="130">
        <f>SUM(L22:L24)</f>
        <v>107763.07130374</v>
      </c>
      <c r="M21" s="133">
        <f t="shared" ref="M21:N28" si="6">K21/J21-1</f>
        <v>-0.31633227925702745</v>
      </c>
      <c r="N21" s="131">
        <f>L21/K21-1</f>
        <v>0.26734158081722104</v>
      </c>
    </row>
    <row r="22" spans="1:14">
      <c r="A22" s="84"/>
      <c r="B22" s="113" t="s">
        <v>109</v>
      </c>
      <c r="C22" s="34">
        <v>1367.06581635</v>
      </c>
      <c r="D22" s="38">
        <v>267.34234900000001</v>
      </c>
      <c r="E22" s="119">
        <v>1475.2505763900001</v>
      </c>
      <c r="F22" s="121">
        <f t="shared" si="0"/>
        <v>-0.80444076224962502</v>
      </c>
      <c r="G22" s="134">
        <f>E22/D22-1</f>
        <v>4.518207578814982</v>
      </c>
      <c r="H22" s="80"/>
      <c r="I22" s="113" t="s">
        <v>109</v>
      </c>
      <c r="J22" s="34">
        <v>94548.770383009993</v>
      </c>
      <c r="K22" s="38">
        <v>55993.578221069998</v>
      </c>
      <c r="L22" s="119">
        <v>76253.757252469994</v>
      </c>
      <c r="M22" s="29">
        <f t="shared" si="6"/>
        <v>-0.40778100027907072</v>
      </c>
      <c r="N22" s="121">
        <f t="shared" si="6"/>
        <v>0.36183040404044453</v>
      </c>
    </row>
    <row r="23" spans="1:14">
      <c r="A23" s="84"/>
      <c r="B23" s="113" t="s">
        <v>110</v>
      </c>
      <c r="C23" s="34">
        <v>45.467238000000002</v>
      </c>
      <c r="D23" s="38">
        <v>62.702252999999999</v>
      </c>
      <c r="E23" s="119">
        <v>41.382931999999997</v>
      </c>
      <c r="F23" s="121">
        <f t="shared" si="0"/>
        <v>0.3790644815504296</v>
      </c>
      <c r="G23" s="134">
        <f>E23/D23-1</f>
        <v>-0.34000885103761747</v>
      </c>
      <c r="H23" s="80"/>
      <c r="I23" s="113" t="s">
        <v>110</v>
      </c>
      <c r="J23" s="34">
        <v>5212.7552089999999</v>
      </c>
      <c r="K23" s="38">
        <v>5279.2716110000001</v>
      </c>
      <c r="L23" s="119">
        <v>5525.1344179999996</v>
      </c>
      <c r="M23" s="29">
        <f>K23/J23-1</f>
        <v>1.2760315674359202E-2</v>
      </c>
      <c r="N23" s="121">
        <f t="shared" si="6"/>
        <v>4.657135020060621E-2</v>
      </c>
    </row>
    <row r="24" spans="1:14">
      <c r="A24" s="84"/>
      <c r="B24" s="65" t="s">
        <v>111</v>
      </c>
      <c r="C24" s="34">
        <v>504.83356401999998</v>
      </c>
      <c r="D24" s="38">
        <v>520.71675962999996</v>
      </c>
      <c r="E24" s="119">
        <v>471.99417395999996</v>
      </c>
      <c r="F24" s="121">
        <f t="shared" si="0"/>
        <v>3.1462241701050386E-2</v>
      </c>
      <c r="G24" s="134">
        <f t="shared" si="0"/>
        <v>-9.3568307086217661E-2</v>
      </c>
      <c r="H24" s="80"/>
      <c r="I24" s="65" t="s">
        <v>111</v>
      </c>
      <c r="J24" s="34">
        <v>24612.932408820001</v>
      </c>
      <c r="K24" s="38">
        <v>23757.952387999998</v>
      </c>
      <c r="L24" s="119">
        <v>25984.17963327</v>
      </c>
      <c r="M24" s="29">
        <f>K24/J24-1</f>
        <v>-3.4737023879106044E-2</v>
      </c>
      <c r="N24" s="121">
        <f t="shared" si="6"/>
        <v>9.3704508238448003E-2</v>
      </c>
    </row>
    <row r="25" spans="1:14">
      <c r="A25" s="84"/>
      <c r="B25" s="66"/>
      <c r="C25" s="35"/>
      <c r="D25" s="39"/>
      <c r="E25" s="135"/>
      <c r="F25" s="136"/>
      <c r="G25" s="137"/>
      <c r="H25" s="80"/>
      <c r="I25" s="66"/>
      <c r="J25" s="35"/>
      <c r="K25" s="39"/>
      <c r="L25" s="135"/>
      <c r="M25" s="138"/>
      <c r="N25" s="136"/>
    </row>
    <row r="26" spans="1:14">
      <c r="A26" s="84"/>
      <c r="B26" s="118" t="s">
        <v>112</v>
      </c>
      <c r="C26" s="60">
        <v>14379.479818929998</v>
      </c>
      <c r="D26" s="59">
        <v>16533.291876499999</v>
      </c>
      <c r="E26" s="114">
        <f t="shared" ref="E26" si="7">SUM(E27:E28)</f>
        <v>16545.957914549999</v>
      </c>
      <c r="F26" s="139">
        <f t="shared" si="0"/>
        <v>0.14978372546791263</v>
      </c>
      <c r="G26" s="140">
        <f>E26/D26-1</f>
        <v>7.6609293204366047E-4</v>
      </c>
      <c r="H26" s="80"/>
      <c r="I26" s="118" t="s">
        <v>112</v>
      </c>
      <c r="J26" s="60">
        <v>122528.27393774</v>
      </c>
      <c r="K26" s="59">
        <v>133529.01177316997</v>
      </c>
      <c r="L26" s="114">
        <f>SUM(L27:L28)</f>
        <v>143611.32411146001</v>
      </c>
      <c r="M26" s="140">
        <f t="shared" ref="M26:M28" si="8">K26/J26-1</f>
        <v>8.978121932101768E-2</v>
      </c>
      <c r="N26" s="140">
        <f>L26/K26-1</f>
        <v>7.5506530037211528E-2</v>
      </c>
    </row>
    <row r="27" spans="1:14">
      <c r="A27" s="84"/>
      <c r="B27" s="113" t="s">
        <v>113</v>
      </c>
      <c r="C27" s="34">
        <v>11859.416192639999</v>
      </c>
      <c r="D27" s="38">
        <v>13712.037670809999</v>
      </c>
      <c r="E27" s="119">
        <v>13617.35435025</v>
      </c>
      <c r="F27" s="120">
        <f t="shared" si="0"/>
        <v>0.15621523421361538</v>
      </c>
      <c r="G27" s="121">
        <f>E27/D27-1</f>
        <v>-6.9051240109674339E-3</v>
      </c>
      <c r="H27" s="80"/>
      <c r="I27" s="113" t="s">
        <v>113</v>
      </c>
      <c r="J27" s="34">
        <v>99768.970795360001</v>
      </c>
      <c r="K27" s="38">
        <v>109347.81170118997</v>
      </c>
      <c r="L27" s="119">
        <v>118321.95236532</v>
      </c>
      <c r="M27" s="121">
        <f t="shared" si="8"/>
        <v>9.6010220707573479E-2</v>
      </c>
      <c r="N27" s="121">
        <f t="shared" si="6"/>
        <v>8.2069686850737122E-2</v>
      </c>
    </row>
    <row r="28" spans="1:14">
      <c r="A28" s="84"/>
      <c r="B28" s="113" t="s">
        <v>114</v>
      </c>
      <c r="C28" s="34">
        <v>2520.0636262899998</v>
      </c>
      <c r="D28" s="38">
        <v>2821.2542056900002</v>
      </c>
      <c r="E28" s="119">
        <v>2928.6035643</v>
      </c>
      <c r="F28" s="120">
        <f t="shared" si="0"/>
        <v>0.11951705356082964</v>
      </c>
      <c r="G28" s="121">
        <f>E28/D28-1</f>
        <v>3.8050225461248477E-2</v>
      </c>
      <c r="H28" s="80"/>
      <c r="I28" s="113" t="s">
        <v>114</v>
      </c>
      <c r="J28" s="34">
        <v>22759.303142380002</v>
      </c>
      <c r="K28" s="38">
        <v>24181.200071979998</v>
      </c>
      <c r="L28" s="119">
        <v>25289.371746139997</v>
      </c>
      <c r="M28" s="121">
        <f t="shared" si="8"/>
        <v>6.2475415908156195E-2</v>
      </c>
      <c r="N28" s="121">
        <f t="shared" si="6"/>
        <v>4.5827819581381934E-2</v>
      </c>
    </row>
    <row r="29" spans="1:14">
      <c r="A29" s="84"/>
      <c r="B29" s="113"/>
      <c r="C29" s="62"/>
      <c r="D29" s="61"/>
      <c r="E29" s="128"/>
      <c r="F29" s="120"/>
      <c r="G29" s="121"/>
      <c r="H29" s="80"/>
      <c r="I29" s="113"/>
      <c r="J29" s="62"/>
      <c r="K29" s="61"/>
      <c r="L29" s="128"/>
      <c r="M29" s="121"/>
      <c r="N29" s="121"/>
    </row>
    <row r="30" spans="1:14">
      <c r="A30" s="84"/>
      <c r="B30" s="129" t="s">
        <v>115</v>
      </c>
      <c r="C30" s="63">
        <v>433.91019412000003</v>
      </c>
      <c r="D30" s="64">
        <v>429.7906796499999</v>
      </c>
      <c r="E30" s="130">
        <f>SUM(E31:E33)</f>
        <v>386.80950897999998</v>
      </c>
      <c r="F30" s="131">
        <f t="shared" si="0"/>
        <v>-9.4939333664533221E-3</v>
      </c>
      <c r="G30" s="132">
        <f>E30/D30-1</f>
        <v>-0.1000048923932032</v>
      </c>
      <c r="H30" s="80"/>
      <c r="I30" s="129" t="s">
        <v>115</v>
      </c>
      <c r="J30" s="63">
        <v>4130.2112494400008</v>
      </c>
      <c r="K30" s="64">
        <v>3851.7686763600004</v>
      </c>
      <c r="L30" s="130">
        <f>SUM(L31:L33)</f>
        <v>3457.9033777100003</v>
      </c>
      <c r="M30" s="133">
        <f t="shared" ref="M30:N37" si="9">K30/J30-1</f>
        <v>-6.7416060889803897E-2</v>
      </c>
      <c r="N30" s="131">
        <f t="shared" si="9"/>
        <v>-0.10225569906815146</v>
      </c>
    </row>
    <row r="31" spans="1:14">
      <c r="A31" s="84"/>
      <c r="B31" s="113" t="s">
        <v>116</v>
      </c>
      <c r="C31" s="34">
        <v>15.82968</v>
      </c>
      <c r="D31" s="38">
        <v>16.109451</v>
      </c>
      <c r="E31" s="119">
        <v>13.587402000000001</v>
      </c>
      <c r="F31" s="121">
        <f t="shared" si="0"/>
        <v>1.7673825371075091E-2</v>
      </c>
      <c r="G31" s="134">
        <f>E31/D31-1</f>
        <v>-0.15655710427375824</v>
      </c>
      <c r="H31" s="80"/>
      <c r="I31" s="113" t="s">
        <v>116</v>
      </c>
      <c r="J31" s="34">
        <v>149.6273205</v>
      </c>
      <c r="K31" s="38">
        <v>145.69228649999999</v>
      </c>
      <c r="L31" s="119">
        <v>126.3146505</v>
      </c>
      <c r="M31" s="29">
        <f t="shared" si="9"/>
        <v>-2.6298900407028314E-2</v>
      </c>
      <c r="N31" s="121">
        <f t="shared" si="9"/>
        <v>-0.13300385672785775</v>
      </c>
    </row>
    <row r="32" spans="1:14">
      <c r="A32" s="84"/>
      <c r="B32" s="113" t="s">
        <v>117</v>
      </c>
      <c r="C32" s="34">
        <v>276.22803087</v>
      </c>
      <c r="D32" s="38">
        <v>274.70454989999996</v>
      </c>
      <c r="E32" s="119">
        <v>223.70028847999998</v>
      </c>
      <c r="F32" s="121">
        <f t="shared" si="0"/>
        <v>-5.5153018511615581E-3</v>
      </c>
      <c r="G32" s="134">
        <f>E32/D32-1</f>
        <v>-0.18566951817349564</v>
      </c>
      <c r="H32" s="80"/>
      <c r="I32" s="113" t="s">
        <v>117</v>
      </c>
      <c r="J32" s="34">
        <v>2660.9104194400002</v>
      </c>
      <c r="K32" s="38">
        <v>2459.9715738600003</v>
      </c>
      <c r="L32" s="119">
        <v>2083.3148914600001</v>
      </c>
      <c r="M32" s="29">
        <f t="shared" si="9"/>
        <v>-7.5515073379391784E-2</v>
      </c>
      <c r="N32" s="121">
        <f t="shared" si="9"/>
        <v>-0.15311424180767219</v>
      </c>
    </row>
    <row r="33" spans="1:14">
      <c r="A33" s="84"/>
      <c r="B33" s="141" t="s">
        <v>118</v>
      </c>
      <c r="C33" s="34">
        <v>141.85248325000001</v>
      </c>
      <c r="D33" s="38">
        <v>138.97667874999999</v>
      </c>
      <c r="E33" s="119">
        <v>149.52181849999999</v>
      </c>
      <c r="F33" s="121">
        <f t="shared" si="0"/>
        <v>-2.0273205192550048E-2</v>
      </c>
      <c r="G33" s="134">
        <f t="shared" si="0"/>
        <v>7.5877045306063762E-2</v>
      </c>
      <c r="H33" s="80"/>
      <c r="I33" s="141" t="s">
        <v>118</v>
      </c>
      <c r="J33" s="34">
        <v>1319.6735095000001</v>
      </c>
      <c r="K33" s="38">
        <v>1246.104816</v>
      </c>
      <c r="L33" s="119">
        <v>1248.2738357500002</v>
      </c>
      <c r="M33" s="29">
        <f t="shared" si="9"/>
        <v>-5.5747647407027201E-2</v>
      </c>
      <c r="N33" s="121">
        <f t="shared" si="9"/>
        <v>1.740639890119855E-3</v>
      </c>
    </row>
    <row r="34" spans="1:14">
      <c r="A34" s="84"/>
      <c r="B34" s="142"/>
      <c r="C34" s="35"/>
      <c r="D34" s="39"/>
      <c r="E34" s="135"/>
      <c r="F34" s="136"/>
      <c r="G34" s="137"/>
      <c r="H34" s="80"/>
      <c r="I34" s="142"/>
      <c r="J34" s="35"/>
      <c r="K34" s="39"/>
      <c r="L34" s="135"/>
      <c r="M34" s="138"/>
      <c r="N34" s="136"/>
    </row>
    <row r="35" spans="1:14">
      <c r="A35" s="84"/>
      <c r="B35" s="118" t="s">
        <v>119</v>
      </c>
      <c r="C35" s="60">
        <v>175377.19840413</v>
      </c>
      <c r="D35" s="59">
        <v>193211.19638353999</v>
      </c>
      <c r="E35" s="143">
        <f t="shared" ref="E35" si="10">SUM(E36:E37)</f>
        <v>201992.22126231002</v>
      </c>
      <c r="F35" s="144">
        <f t="shared" si="0"/>
        <v>0.1016893766218927</v>
      </c>
      <c r="G35" s="140">
        <f>E35/D35-1</f>
        <v>4.5447805526440455E-2</v>
      </c>
      <c r="H35" s="80"/>
      <c r="I35" s="118" t="s">
        <v>119</v>
      </c>
      <c r="J35" s="60">
        <v>1708398.88463633</v>
      </c>
      <c r="K35" s="59">
        <v>1795827.2641843199</v>
      </c>
      <c r="L35" s="143">
        <f>SUM(L36:L37)</f>
        <v>1853291.4292664197</v>
      </c>
      <c r="M35" s="140">
        <f t="shared" ref="M35:M37" si="11">K35/J35-1</f>
        <v>5.11756243429069E-2</v>
      </c>
      <c r="N35" s="140">
        <f t="shared" si="9"/>
        <v>3.1998715148252588E-2</v>
      </c>
    </row>
    <row r="36" spans="1:14">
      <c r="A36" s="84"/>
      <c r="B36" s="113" t="s">
        <v>120</v>
      </c>
      <c r="C36" s="34">
        <v>108906.61364918</v>
      </c>
      <c r="D36" s="38">
        <v>117893.08843052</v>
      </c>
      <c r="E36" s="145">
        <v>121489.34330060001</v>
      </c>
      <c r="F36" s="29">
        <f t="shared" si="0"/>
        <v>8.251541830405329E-2</v>
      </c>
      <c r="G36" s="121">
        <f>E36/D36-1</f>
        <v>3.0504374072780838E-2</v>
      </c>
      <c r="H36" s="80"/>
      <c r="I36" s="113" t="s">
        <v>120</v>
      </c>
      <c r="J36" s="34">
        <v>1074927.6383928501</v>
      </c>
      <c r="K36" s="38">
        <v>1129308.9148385199</v>
      </c>
      <c r="L36" s="145">
        <v>1158553.36311712</v>
      </c>
      <c r="M36" s="121">
        <f t="shared" si="11"/>
        <v>5.0590639316872021E-2</v>
      </c>
      <c r="N36" s="121">
        <f t="shared" si="9"/>
        <v>2.5895880121323378E-2</v>
      </c>
    </row>
    <row r="37" spans="1:14">
      <c r="A37" s="84"/>
      <c r="B37" s="113" t="s">
        <v>121</v>
      </c>
      <c r="C37" s="34">
        <v>66470.584754950003</v>
      </c>
      <c r="D37" s="38">
        <v>75318.107953020008</v>
      </c>
      <c r="E37" s="145">
        <v>80502.877961710008</v>
      </c>
      <c r="F37" s="29">
        <f t="shared" si="0"/>
        <v>0.13310433826762957</v>
      </c>
      <c r="G37" s="121">
        <f>E37/D37-1</f>
        <v>6.8838293334771761E-2</v>
      </c>
      <c r="H37" s="80"/>
      <c r="I37" s="113" t="s">
        <v>121</v>
      </c>
      <c r="J37" s="34">
        <v>633471.24624348001</v>
      </c>
      <c r="K37" s="38">
        <v>666518.34934579988</v>
      </c>
      <c r="L37" s="145">
        <v>694738.06614929985</v>
      </c>
      <c r="M37" s="121">
        <f t="shared" si="11"/>
        <v>5.2168276458151919E-2</v>
      </c>
      <c r="N37" s="121">
        <f t="shared" si="9"/>
        <v>4.2338994614624204E-2</v>
      </c>
    </row>
    <row r="38" spans="1:14">
      <c r="A38" s="84"/>
      <c r="B38" s="146" t="s">
        <v>92</v>
      </c>
      <c r="C38" s="67"/>
      <c r="D38" s="68"/>
      <c r="E38" s="145"/>
      <c r="F38" s="29"/>
      <c r="G38" s="136"/>
      <c r="H38" s="80"/>
      <c r="I38" s="146" t="s">
        <v>92</v>
      </c>
      <c r="J38" s="67"/>
      <c r="K38" s="68"/>
      <c r="L38" s="147"/>
      <c r="M38" s="121"/>
      <c r="N38" s="121"/>
    </row>
    <row r="39" spans="1:14">
      <c r="A39" s="84"/>
      <c r="B39" s="129" t="s">
        <v>122</v>
      </c>
      <c r="C39" s="63">
        <v>22691.690055890002</v>
      </c>
      <c r="D39" s="64">
        <v>25710.165052320001</v>
      </c>
      <c r="E39" s="148">
        <f t="shared" ref="E39" si="12">SUM(E40:E41)</f>
        <v>22281.021988659999</v>
      </c>
      <c r="F39" s="149">
        <f t="shared" si="0"/>
        <v>0.13302116276907738</v>
      </c>
      <c r="G39" s="131">
        <f>E39/D39-1</f>
        <v>-0.13337693696954955</v>
      </c>
      <c r="H39" s="80"/>
      <c r="I39" s="129" t="s">
        <v>122</v>
      </c>
      <c r="J39" s="63">
        <v>200663.68974069998</v>
      </c>
      <c r="K39" s="64">
        <v>239003.01086705</v>
      </c>
      <c r="L39" s="148">
        <f>SUM(L40:L41)</f>
        <v>214434.37945578</v>
      </c>
      <c r="M39" s="131">
        <f t="shared" ref="M39:M41" si="13">K39/J39-1</f>
        <v>0.19106257427984374</v>
      </c>
      <c r="N39" s="131">
        <f>L39/K39-1</f>
        <v>-0.102796325963177</v>
      </c>
    </row>
    <row r="40" spans="1:14">
      <c r="A40" s="84"/>
      <c r="B40" s="113" t="s">
        <v>123</v>
      </c>
      <c r="C40" s="34">
        <v>896.218163</v>
      </c>
      <c r="D40" s="38">
        <v>1060.087057</v>
      </c>
      <c r="E40" s="145">
        <v>801.43586200000004</v>
      </c>
      <c r="F40" s="120">
        <f t="shared" si="0"/>
        <v>0.18284487055190368</v>
      </c>
      <c r="G40" s="121">
        <f>E40/D40-1</f>
        <v>-0.24399052256328035</v>
      </c>
      <c r="H40" s="80"/>
      <c r="I40" s="113" t="s">
        <v>123</v>
      </c>
      <c r="J40" s="34">
        <v>8650.4806819999994</v>
      </c>
      <c r="K40" s="38">
        <v>9505.437245000001</v>
      </c>
      <c r="L40" s="145">
        <v>8152.0316899999998</v>
      </c>
      <c r="M40" s="121">
        <f t="shared" si="13"/>
        <v>9.8833416827229348E-2</v>
      </c>
      <c r="N40" s="121">
        <f>L40/K40-1</f>
        <v>-0.14238225134902782</v>
      </c>
    </row>
    <row r="41" spans="1:14">
      <c r="A41" s="84"/>
      <c r="B41" s="113" t="s">
        <v>124</v>
      </c>
      <c r="C41" s="34">
        <v>21795.47189289</v>
      </c>
      <c r="D41" s="38">
        <v>24650.07799532</v>
      </c>
      <c r="E41" s="145">
        <v>21479.58612666</v>
      </c>
      <c r="F41" s="120">
        <f t="shared" si="0"/>
        <v>0.13097243851651652</v>
      </c>
      <c r="G41" s="121">
        <f>E41/D41-1</f>
        <v>-0.12861995281564387</v>
      </c>
      <c r="H41" s="80"/>
      <c r="I41" s="113" t="s">
        <v>124</v>
      </c>
      <c r="J41" s="34">
        <v>192013.20905869998</v>
      </c>
      <c r="K41" s="38">
        <v>229497.57362205</v>
      </c>
      <c r="L41" s="145">
        <v>206282.34776578</v>
      </c>
      <c r="M41" s="121">
        <f t="shared" si="13"/>
        <v>0.19521763501119738</v>
      </c>
      <c r="N41" s="121">
        <f>L41/K41-1</f>
        <v>-0.10115673769389033</v>
      </c>
    </row>
    <row r="42" spans="1:14">
      <c r="A42" s="84"/>
      <c r="B42" s="150" t="s">
        <v>92</v>
      </c>
      <c r="C42" s="67"/>
      <c r="D42" s="68"/>
      <c r="E42" s="145"/>
      <c r="F42" s="151"/>
      <c r="G42" s="136"/>
      <c r="H42" s="80"/>
      <c r="I42" s="150" t="s">
        <v>92</v>
      </c>
      <c r="J42" s="67"/>
      <c r="K42" s="68"/>
      <c r="L42" s="147"/>
      <c r="M42" s="136"/>
      <c r="N42" s="136"/>
    </row>
    <row r="43" spans="1:14">
      <c r="A43" s="84"/>
      <c r="B43" s="129" t="s">
        <v>125</v>
      </c>
      <c r="C43" s="63">
        <v>79373.468033069948</v>
      </c>
      <c r="D43" s="64">
        <v>77300.10129988</v>
      </c>
      <c r="E43" s="148">
        <f>SUM(E44:E57)-E45-E46</f>
        <v>89639.430427509986</v>
      </c>
      <c r="F43" s="144">
        <f t="shared" si="0"/>
        <v>-2.6121659851451984E-2</v>
      </c>
      <c r="G43" s="140">
        <f>E43/D43-1</f>
        <v>0.15962888689835575</v>
      </c>
      <c r="H43" s="80"/>
      <c r="I43" s="129" t="s">
        <v>125</v>
      </c>
      <c r="J43" s="63">
        <v>723195.15962567972</v>
      </c>
      <c r="K43" s="64">
        <v>777102.91234302055</v>
      </c>
      <c r="L43" s="148">
        <f>SUM(L44:L57)-L45-L46</f>
        <v>764397.87941354979</v>
      </c>
      <c r="M43" s="131">
        <f t="shared" ref="M43:M59" si="14">K43/J43-1</f>
        <v>7.4541086178235849E-2</v>
      </c>
      <c r="N43" s="132">
        <f>L43/K43-1</f>
        <v>-1.6349228303834562E-2</v>
      </c>
    </row>
    <row r="44" spans="1:14">
      <c r="A44" s="84"/>
      <c r="B44" s="113" t="s">
        <v>126</v>
      </c>
      <c r="C44" s="34">
        <v>46490.805515499997</v>
      </c>
      <c r="D44" s="38">
        <v>45870.811140580001</v>
      </c>
      <c r="E44" s="145">
        <v>59396.862619120002</v>
      </c>
      <c r="F44" s="29">
        <f>D44/C44-1</f>
        <v>-1.3335849272675837E-2</v>
      </c>
      <c r="G44" s="121">
        <f>E44/D44-1</f>
        <v>0.29487273371048084</v>
      </c>
      <c r="H44" s="80"/>
      <c r="I44" s="113" t="s">
        <v>126</v>
      </c>
      <c r="J44" s="34">
        <v>428902.12076689</v>
      </c>
      <c r="K44" s="38">
        <v>476700.21296992002</v>
      </c>
      <c r="L44" s="119">
        <v>475136.25011614</v>
      </c>
      <c r="M44" s="121">
        <f>K44/J44-1</f>
        <v>0.11144289078721648</v>
      </c>
      <c r="N44" s="134">
        <f>L44/K44-1</f>
        <v>-3.280810058875927E-3</v>
      </c>
    </row>
    <row r="45" spans="1:14">
      <c r="A45" s="84"/>
      <c r="B45" s="113" t="s">
        <v>127</v>
      </c>
      <c r="C45" s="34">
        <v>25467.031617000001</v>
      </c>
      <c r="D45" s="38">
        <v>26621.574424999999</v>
      </c>
      <c r="E45" s="145">
        <v>39133.127847999996</v>
      </c>
      <c r="F45" s="29">
        <f t="shared" ref="F45:G59" si="15">D45/C45-1</f>
        <v>4.5334800905077133E-2</v>
      </c>
      <c r="G45" s="121">
        <f t="shared" si="15"/>
        <v>0.46997796686474524</v>
      </c>
      <c r="H45" s="80"/>
      <c r="I45" s="113" t="s">
        <v>127</v>
      </c>
      <c r="J45" s="34">
        <v>255115.47580200003</v>
      </c>
      <c r="K45" s="38">
        <v>281720.29398999998</v>
      </c>
      <c r="L45" s="119">
        <v>291558.940718</v>
      </c>
      <c r="M45" s="121">
        <f t="shared" ref="M45:N56" si="16">K45/J45-1</f>
        <v>0.10428539509162693</v>
      </c>
      <c r="N45" s="134">
        <f t="shared" si="16"/>
        <v>3.4923457549526971E-2</v>
      </c>
    </row>
    <row r="46" spans="1:14">
      <c r="A46" s="84"/>
      <c r="B46" s="113" t="s">
        <v>128</v>
      </c>
      <c r="C46" s="34">
        <v>21023.7738985</v>
      </c>
      <c r="D46" s="38">
        <v>19249.236715580002</v>
      </c>
      <c r="E46" s="145">
        <v>20263.734771119998</v>
      </c>
      <c r="F46" s="29">
        <f t="shared" si="15"/>
        <v>-8.4406215148965513E-2</v>
      </c>
      <c r="G46" s="121">
        <f t="shared" si="15"/>
        <v>5.2703287435749591E-2</v>
      </c>
      <c r="H46" s="80"/>
      <c r="I46" s="113" t="s">
        <v>128</v>
      </c>
      <c r="J46" s="34">
        <v>173786.64496488997</v>
      </c>
      <c r="K46" s="38">
        <v>194979.91897991998</v>
      </c>
      <c r="L46" s="119">
        <v>183577.30939814</v>
      </c>
      <c r="M46" s="121">
        <f t="shared" si="16"/>
        <v>0.12194995777328965</v>
      </c>
      <c r="N46" s="134">
        <f t="shared" si="16"/>
        <v>-5.8480943275775354E-2</v>
      </c>
    </row>
    <row r="47" spans="1:14">
      <c r="A47" s="84"/>
      <c r="B47" s="113" t="s">
        <v>129</v>
      </c>
      <c r="C47" s="34">
        <v>4931.7512836599999</v>
      </c>
      <c r="D47" s="38">
        <v>5211.8342485399999</v>
      </c>
      <c r="E47" s="145">
        <v>4995.8057413199995</v>
      </c>
      <c r="F47" s="29">
        <f t="shared" si="0"/>
        <v>5.6791786278431733E-2</v>
      </c>
      <c r="G47" s="121">
        <f t="shared" si="15"/>
        <v>-4.1449611963488064E-2</v>
      </c>
      <c r="H47" s="80"/>
      <c r="I47" s="113" t="s">
        <v>129</v>
      </c>
      <c r="J47" s="34">
        <v>43014.419560709997</v>
      </c>
      <c r="K47" s="38">
        <v>46511.875976910007</v>
      </c>
      <c r="L47" s="119">
        <v>46021.147060880001</v>
      </c>
      <c r="M47" s="121">
        <f>K47/J47-1</f>
        <v>8.1308929701207511E-2</v>
      </c>
      <c r="N47" s="134">
        <f t="shared" si="16"/>
        <v>-1.0550615422900145E-2</v>
      </c>
    </row>
    <row r="48" spans="1:14">
      <c r="A48" s="84"/>
      <c r="B48" s="113" t="s">
        <v>130</v>
      </c>
      <c r="C48" s="34">
        <v>216.67801649</v>
      </c>
      <c r="D48" s="38">
        <v>227.31872242</v>
      </c>
      <c r="E48" s="145">
        <v>178.25315798</v>
      </c>
      <c r="F48" s="29">
        <f t="shared" si="0"/>
        <v>4.9108377962704397E-2</v>
      </c>
      <c r="G48" s="121">
        <f t="shared" si="15"/>
        <v>-0.21584480115696403</v>
      </c>
      <c r="H48" s="80"/>
      <c r="I48" s="113" t="s">
        <v>130</v>
      </c>
      <c r="J48" s="34">
        <v>2472.7836170800001</v>
      </c>
      <c r="K48" s="38">
        <v>2010.1148707500001</v>
      </c>
      <c r="L48" s="119">
        <v>2012.8252383500003</v>
      </c>
      <c r="M48" s="121">
        <f t="shared" si="14"/>
        <v>-0.18710442075653388</v>
      </c>
      <c r="N48" s="134">
        <f>L48/K48-1</f>
        <v>1.3483645335099492E-3</v>
      </c>
    </row>
    <row r="49" spans="1:14">
      <c r="A49" s="84"/>
      <c r="B49" s="113" t="s">
        <v>131</v>
      </c>
      <c r="C49" s="34">
        <v>4596.7195467700003</v>
      </c>
      <c r="D49" s="38">
        <v>4244.1164532900002</v>
      </c>
      <c r="E49" s="145">
        <v>4830.1278058100006</v>
      </c>
      <c r="F49" s="29">
        <f t="shared" si="0"/>
        <v>-7.6707549784664431E-2</v>
      </c>
      <c r="G49" s="121">
        <f t="shared" si="15"/>
        <v>0.13807617179442144</v>
      </c>
      <c r="H49" s="80"/>
      <c r="I49" s="113" t="s">
        <v>131</v>
      </c>
      <c r="J49" s="34">
        <v>40901.276958330003</v>
      </c>
      <c r="K49" s="38">
        <v>41413.762349339995</v>
      </c>
      <c r="L49" s="119">
        <v>43184.750186240002</v>
      </c>
      <c r="M49" s="121">
        <f t="shared" si="14"/>
        <v>1.2529813959894387E-2</v>
      </c>
      <c r="N49" s="134">
        <f t="shared" si="16"/>
        <v>4.2763268450740854E-2</v>
      </c>
    </row>
    <row r="50" spans="1:14">
      <c r="A50" s="84"/>
      <c r="B50" s="65" t="s">
        <v>132</v>
      </c>
      <c r="C50" s="34">
        <v>2612.7252729299998</v>
      </c>
      <c r="D50" s="38">
        <v>2258.0368848000003</v>
      </c>
      <c r="E50" s="145">
        <v>1666.58537389</v>
      </c>
      <c r="F50" s="29">
        <f>D50/C50-1</f>
        <v>-0.13575418426302421</v>
      </c>
      <c r="G50" s="121">
        <f t="shared" si="15"/>
        <v>-0.26193173144839332</v>
      </c>
      <c r="H50" s="80"/>
      <c r="I50" s="65" t="s">
        <v>132</v>
      </c>
      <c r="J50" s="34">
        <v>20385.03092682</v>
      </c>
      <c r="K50" s="38">
        <v>18789.61518511</v>
      </c>
      <c r="L50" s="119">
        <v>15730.670915950001</v>
      </c>
      <c r="M50" s="121">
        <f t="shared" si="14"/>
        <v>-7.8264082474898578E-2</v>
      </c>
      <c r="N50" s="134">
        <f t="shared" si="16"/>
        <v>-0.16279972947950994</v>
      </c>
    </row>
    <row r="51" spans="1:14">
      <c r="A51" s="84"/>
      <c r="B51" s="113" t="s">
        <v>133</v>
      </c>
      <c r="C51" s="34">
        <v>2284.2918100000002</v>
      </c>
      <c r="D51" s="38">
        <v>2381.6450559999998</v>
      </c>
      <c r="E51" s="145">
        <v>2468.755463</v>
      </c>
      <c r="F51" s="29">
        <f t="shared" si="0"/>
        <v>4.2618568071650875E-2</v>
      </c>
      <c r="G51" s="121">
        <f t="shared" si="15"/>
        <v>3.6575730199823742E-2</v>
      </c>
      <c r="H51" s="80"/>
      <c r="I51" s="113" t="s">
        <v>133</v>
      </c>
      <c r="J51" s="34">
        <v>22439.852472999995</v>
      </c>
      <c r="K51" s="38">
        <v>23435.836857380003</v>
      </c>
      <c r="L51" s="119">
        <v>23629.012090329998</v>
      </c>
      <c r="M51" s="121">
        <f t="shared" si="14"/>
        <v>4.4384622651971295E-2</v>
      </c>
      <c r="N51" s="134">
        <f t="shared" si="16"/>
        <v>8.2427281827217591E-3</v>
      </c>
    </row>
    <row r="52" spans="1:14">
      <c r="A52" s="84"/>
      <c r="B52" s="113" t="s">
        <v>134</v>
      </c>
      <c r="C52" s="34">
        <v>4943.7624700100005</v>
      </c>
      <c r="D52" s="38">
        <v>5025.8801540000004</v>
      </c>
      <c r="E52" s="145">
        <v>5257.059491</v>
      </c>
      <c r="F52" s="29">
        <f t="shared" si="0"/>
        <v>1.6610361943589558E-2</v>
      </c>
      <c r="G52" s="121">
        <f t="shared" si="15"/>
        <v>4.5997781466398102E-2</v>
      </c>
      <c r="H52" s="80"/>
      <c r="I52" s="113" t="s">
        <v>134</v>
      </c>
      <c r="J52" s="34">
        <v>45314.190266720005</v>
      </c>
      <c r="K52" s="38">
        <v>48008.432347000002</v>
      </c>
      <c r="L52" s="119">
        <v>47599.314218439999</v>
      </c>
      <c r="M52" s="121">
        <f t="shared" si="14"/>
        <v>5.9456917676817156E-2</v>
      </c>
      <c r="N52" s="134">
        <f t="shared" si="16"/>
        <v>-8.5217972876709958E-3</v>
      </c>
    </row>
    <row r="53" spans="1:14">
      <c r="A53" s="84"/>
      <c r="B53" s="113" t="s">
        <v>135</v>
      </c>
      <c r="C53" s="34">
        <v>668.15291414000001</v>
      </c>
      <c r="D53" s="38">
        <v>748.19719625000005</v>
      </c>
      <c r="E53" s="145">
        <v>60.095576569999999</v>
      </c>
      <c r="F53" s="29">
        <f t="shared" si="0"/>
        <v>0.11979934595215758</v>
      </c>
      <c r="G53" s="121">
        <f t="shared" si="15"/>
        <v>-0.91967949509674474</v>
      </c>
      <c r="H53" s="80"/>
      <c r="I53" s="113" t="s">
        <v>135</v>
      </c>
      <c r="J53" s="34">
        <v>6630.2212128299989</v>
      </c>
      <c r="K53" s="38">
        <v>6373.2723856100001</v>
      </c>
      <c r="L53" s="119">
        <v>1814.9840139</v>
      </c>
      <c r="M53" s="121">
        <f t="shared" si="14"/>
        <v>-3.8754186168446725E-2</v>
      </c>
      <c r="N53" s="134">
        <f t="shared" si="16"/>
        <v>-0.71521945021556088</v>
      </c>
    </row>
    <row r="54" spans="1:14">
      <c r="A54" s="84"/>
      <c r="B54" s="113" t="s">
        <v>136</v>
      </c>
      <c r="C54" s="34">
        <v>3438.9584341199998</v>
      </c>
      <c r="D54" s="38">
        <v>3321.7271059699997</v>
      </c>
      <c r="E54" s="145">
        <v>3710.6725493399999</v>
      </c>
      <c r="F54" s="29">
        <f t="shared" si="0"/>
        <v>-3.4089196015536727E-2</v>
      </c>
      <c r="G54" s="121">
        <f t="shared" si="15"/>
        <v>0.11709132958904567</v>
      </c>
      <c r="H54" s="80"/>
      <c r="I54" s="113" t="s">
        <v>136</v>
      </c>
      <c r="J54" s="34">
        <v>42851.230634410007</v>
      </c>
      <c r="K54" s="38">
        <v>45679.841474360001</v>
      </c>
      <c r="L54" s="119">
        <v>45763.202335760005</v>
      </c>
      <c r="M54" s="121">
        <f t="shared" si="14"/>
        <v>6.6010025804920325E-2</v>
      </c>
      <c r="N54" s="134">
        <f t="shared" si="16"/>
        <v>1.824893841779085E-3</v>
      </c>
    </row>
    <row r="55" spans="1:14">
      <c r="A55" s="84"/>
      <c r="B55" s="113" t="s">
        <v>137</v>
      </c>
      <c r="C55" s="34">
        <v>166.35998888</v>
      </c>
      <c r="D55" s="38">
        <v>92.178637109999997</v>
      </c>
      <c r="E55" s="145">
        <v>0</v>
      </c>
      <c r="F55" s="29">
        <f t="shared" si="0"/>
        <v>-0.44590861221750289</v>
      </c>
      <c r="G55" s="121">
        <f t="shared" si="15"/>
        <v>-1</v>
      </c>
      <c r="H55" s="80"/>
      <c r="I55" s="113" t="s">
        <v>137</v>
      </c>
      <c r="J55" s="34">
        <v>1357.0498861400001</v>
      </c>
      <c r="K55" s="38">
        <v>896.62574977999998</v>
      </c>
      <c r="L55" s="119">
        <v>347.26550637000003</v>
      </c>
      <c r="M55" s="121">
        <f t="shared" si="14"/>
        <v>-0.33928313252332454</v>
      </c>
      <c r="N55" s="134">
        <f t="shared" si="16"/>
        <v>-0.61269737518110912</v>
      </c>
    </row>
    <row r="56" spans="1:14">
      <c r="A56" s="84"/>
      <c r="B56" s="113" t="s">
        <v>138</v>
      </c>
      <c r="C56" s="34">
        <v>2258.9096145600001</v>
      </c>
      <c r="D56" s="38">
        <v>2073.4223593900001</v>
      </c>
      <c r="E56" s="145">
        <v>1827.68320741</v>
      </c>
      <c r="F56" s="29">
        <f t="shared" si="0"/>
        <v>-8.2113624190372936E-2</v>
      </c>
      <c r="G56" s="121">
        <f t="shared" si="15"/>
        <v>-0.11851861771776029</v>
      </c>
      <c r="H56" s="80"/>
      <c r="I56" s="113" t="s">
        <v>138</v>
      </c>
      <c r="J56" s="34">
        <v>22731.496378620002</v>
      </c>
      <c r="K56" s="38">
        <v>18208.775244689998</v>
      </c>
      <c r="L56" s="119">
        <v>12970.246762320001</v>
      </c>
      <c r="M56" s="121">
        <f t="shared" si="14"/>
        <v>-0.19896275452344736</v>
      </c>
      <c r="N56" s="134">
        <f t="shared" si="16"/>
        <v>-0.28769252253237876</v>
      </c>
    </row>
    <row r="57" spans="1:14">
      <c r="A57" s="84"/>
      <c r="B57" s="113" t="s">
        <v>139</v>
      </c>
      <c r="C57" s="34">
        <v>6764.3531660099989</v>
      </c>
      <c r="D57" s="38">
        <v>5844.9333415299998</v>
      </c>
      <c r="E57" s="145">
        <v>5247.5294420699993</v>
      </c>
      <c r="F57" s="29">
        <f t="shared" si="0"/>
        <v>-0.13592132195284612</v>
      </c>
      <c r="G57" s="121">
        <f t="shared" si="15"/>
        <v>-0.10220884731315361</v>
      </c>
      <c r="H57" s="80"/>
      <c r="I57" s="113" t="s">
        <v>139</v>
      </c>
      <c r="J57" s="34">
        <v>46195.486944129996</v>
      </c>
      <c r="K57" s="38">
        <v>49074.546932169993</v>
      </c>
      <c r="L57" s="119">
        <v>50188.21096887</v>
      </c>
      <c r="M57" s="121">
        <f t="shared" si="14"/>
        <v>6.2323403832110325E-2</v>
      </c>
      <c r="N57" s="134">
        <f>L57/K57-1</f>
        <v>2.2693312650227782E-2</v>
      </c>
    </row>
    <row r="58" spans="1:14">
      <c r="A58" s="84"/>
      <c r="B58" s="113" t="s">
        <v>140</v>
      </c>
      <c r="C58" s="34">
        <v>0</v>
      </c>
      <c r="D58" s="38">
        <v>0</v>
      </c>
      <c r="E58" s="145">
        <v>0</v>
      </c>
      <c r="F58" s="73" t="e">
        <f t="shared" si="0"/>
        <v>#DIV/0!</v>
      </c>
      <c r="G58" s="125" t="e">
        <f t="shared" si="15"/>
        <v>#DIV/0!</v>
      </c>
      <c r="H58" s="80"/>
      <c r="I58" s="113" t="s">
        <v>140</v>
      </c>
      <c r="J58" s="34">
        <v>0</v>
      </c>
      <c r="K58" s="38">
        <v>0</v>
      </c>
      <c r="L58" s="119">
        <v>0</v>
      </c>
      <c r="M58" s="125" t="e">
        <f t="shared" si="14"/>
        <v>#DIV/0!</v>
      </c>
      <c r="N58" s="152" t="e">
        <f>L58/K58-1</f>
        <v>#DIV/0!</v>
      </c>
    </row>
    <row r="59" spans="1:14">
      <c r="A59" s="84"/>
      <c r="B59" s="113" t="s">
        <v>141</v>
      </c>
      <c r="C59" s="34">
        <v>64.451731479999992</v>
      </c>
      <c r="D59" s="38">
        <v>0</v>
      </c>
      <c r="E59" s="145">
        <v>0</v>
      </c>
      <c r="F59" s="73">
        <f t="shared" si="0"/>
        <v>-1</v>
      </c>
      <c r="G59" s="125" t="e">
        <f t="shared" si="15"/>
        <v>#DIV/0!</v>
      </c>
      <c r="H59" s="80"/>
      <c r="I59" s="113" t="s">
        <v>141</v>
      </c>
      <c r="J59" s="34">
        <v>1131.1175323299999</v>
      </c>
      <c r="K59" s="38">
        <v>0</v>
      </c>
      <c r="L59" s="119">
        <v>0</v>
      </c>
      <c r="M59" s="125">
        <f t="shared" si="14"/>
        <v>-1</v>
      </c>
      <c r="N59" s="152" t="e">
        <f>L59/K59-1</f>
        <v>#DIV/0!</v>
      </c>
    </row>
    <row r="60" spans="1:14">
      <c r="A60" s="84"/>
      <c r="B60" s="153"/>
      <c r="C60" s="69"/>
      <c r="D60" s="70"/>
      <c r="E60" s="154"/>
      <c r="F60" s="138"/>
      <c r="G60" s="136"/>
      <c r="H60" s="80"/>
      <c r="I60" s="153"/>
      <c r="J60" s="71"/>
      <c r="K60" s="72"/>
      <c r="L60" s="155"/>
      <c r="M60" s="136"/>
      <c r="N60" s="137"/>
    </row>
    <row r="61" spans="1:14">
      <c r="A61" s="84"/>
      <c r="B61" s="156" t="s">
        <v>43</v>
      </c>
      <c r="C61" s="41">
        <v>45995.993877649998</v>
      </c>
      <c r="D61" s="47">
        <v>48496.420383339995</v>
      </c>
      <c r="E61" s="47">
        <v>52218.947598160004</v>
      </c>
      <c r="F61" s="157">
        <f t="shared" si="0"/>
        <v>5.4361832300899193E-2</v>
      </c>
      <c r="G61" s="158">
        <f>E61/D61-1</f>
        <v>7.6758803750777593E-2</v>
      </c>
      <c r="H61" s="80"/>
      <c r="I61" s="156" t="s">
        <v>43</v>
      </c>
      <c r="J61" s="41">
        <v>415310.82813147007</v>
      </c>
      <c r="K61" s="47">
        <v>439562.51883822994</v>
      </c>
      <c r="L61" s="159">
        <v>461889.93938855</v>
      </c>
      <c r="M61" s="158">
        <f t="shared" ref="M61:M63" si="17">K61/J61-1</f>
        <v>5.8394072737931957E-2</v>
      </c>
      <c r="N61" s="158">
        <f>L61/K61-1</f>
        <v>5.0794641475191638E-2</v>
      </c>
    </row>
    <row r="62" spans="1:14">
      <c r="A62" s="84"/>
      <c r="B62" s="156" t="s">
        <v>44</v>
      </c>
      <c r="C62" s="42">
        <v>9589.0482078899986</v>
      </c>
      <c r="D62" s="42">
        <v>12197.127309040001</v>
      </c>
      <c r="E62" s="42">
        <v>7303.3674998300003</v>
      </c>
      <c r="F62" s="160">
        <f t="shared" si="0"/>
        <v>0.27198519025110746</v>
      </c>
      <c r="G62" s="161">
        <f t="shared" si="0"/>
        <v>-0.40122232761995935</v>
      </c>
      <c r="H62" s="80"/>
      <c r="I62" s="156" t="s">
        <v>44</v>
      </c>
      <c r="J62" s="42">
        <v>123462.73863815</v>
      </c>
      <c r="K62" s="48">
        <v>147591.03634358998</v>
      </c>
      <c r="L62" s="162">
        <v>131459.45931369002</v>
      </c>
      <c r="M62" s="161">
        <f t="shared" si="17"/>
        <v>0.19542979502630553</v>
      </c>
      <c r="N62" s="161">
        <f>L62/K62-1</f>
        <v>-0.10929916497331083</v>
      </c>
    </row>
    <row r="63" spans="1:14">
      <c r="A63" s="84"/>
      <c r="B63" s="163" t="s">
        <v>142</v>
      </c>
      <c r="C63" s="43">
        <v>780.28936073</v>
      </c>
      <c r="D63" s="49">
        <v>24169.737816839999</v>
      </c>
      <c r="E63" s="49">
        <v>1215.6903133800001</v>
      </c>
      <c r="F63" s="164">
        <f t="shared" si="0"/>
        <v>29.975352264483</v>
      </c>
      <c r="G63" s="165">
        <f t="shared" si="0"/>
        <v>-0.94970196521813399</v>
      </c>
      <c r="H63" s="80"/>
      <c r="I63" s="156" t="s">
        <v>142</v>
      </c>
      <c r="J63" s="43">
        <v>14132.878307389999</v>
      </c>
      <c r="K63" s="49">
        <v>40987.840429389995</v>
      </c>
      <c r="L63" s="166">
        <v>16441.738976950001</v>
      </c>
      <c r="M63" s="165">
        <f t="shared" si="17"/>
        <v>1.9001764211015453</v>
      </c>
      <c r="N63" s="165">
        <f>L63/K63-1</f>
        <v>-0.5988630090117999</v>
      </c>
    </row>
    <row r="64" spans="1:14">
      <c r="A64" s="84"/>
      <c r="B64" s="163" t="s">
        <v>143</v>
      </c>
      <c r="C64" s="43">
        <v>0</v>
      </c>
      <c r="D64" s="49">
        <v>18.282250000000001</v>
      </c>
      <c r="E64" s="49">
        <v>0</v>
      </c>
      <c r="F64" s="164">
        <v>0</v>
      </c>
      <c r="G64" s="165">
        <v>0</v>
      </c>
      <c r="H64" s="167"/>
      <c r="I64" s="168" t="s">
        <v>143</v>
      </c>
      <c r="J64" s="43">
        <v>7350.7446680000003</v>
      </c>
      <c r="K64" s="49">
        <v>7601.7186040000006</v>
      </c>
      <c r="L64" s="166">
        <v>16361.10381314</v>
      </c>
      <c r="M64" s="169">
        <v>0</v>
      </c>
      <c r="N64" s="165">
        <v>0</v>
      </c>
    </row>
  </sheetData>
  <mergeCells count="10">
    <mergeCell ref="F7:G7"/>
    <mergeCell ref="M7:N7"/>
    <mergeCell ref="B4:G4"/>
    <mergeCell ref="I4:N4"/>
    <mergeCell ref="B2:G2"/>
    <mergeCell ref="I2:N2"/>
    <mergeCell ref="B3:G3"/>
    <mergeCell ref="I3:N3"/>
    <mergeCell ref="B5:G5"/>
    <mergeCell ref="I5:N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ea8ff3801f800073392f89270bce21b4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6552d3b29bc8abd45b2a657539d32e56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963DA4-FCBF-4BDD-BD35-D61D2F5E4BDB}">
  <ds:schemaRefs>
    <ds:schemaRef ds:uri="http://schemas.microsoft.com/office/2006/metadata/properties"/>
    <ds:schemaRef ds:uri="http://schemas.microsoft.com/office/infopath/2007/PartnerControls"/>
    <ds:schemaRef ds:uri="bfa8d9ad-d8d6-4138-9f3e-bbfc7e84e762"/>
    <ds:schemaRef ds:uri="8f7f62a7-2cfd-44f2-bfa8-5090edd2ce5d"/>
  </ds:schemaRefs>
</ds:datastoreItem>
</file>

<file path=customXml/itemProps2.xml><?xml version="1.0" encoding="utf-8"?>
<ds:datastoreItem xmlns:ds="http://schemas.openxmlformats.org/officeDocument/2006/customXml" ds:itemID="{E71B2C75-616C-459E-AD73-A3F5CBD2C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9D2FF7-F72B-4F87-873B-532BAF6A21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SIMPLE</vt:lpstr>
      <vt:lpstr>ACUMULADO</vt:lpstr>
      <vt:lpstr>Ingresos</vt:lpstr>
      <vt:lpstr>ACUMULADO!Área_de_impresión</vt:lpstr>
      <vt:lpstr>SIMPLE!Área_de_impresión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Leonel Rivera Solano</cp:lastModifiedBy>
  <cp:revision/>
  <dcterms:created xsi:type="dcterms:W3CDTF">1996-11-27T10:00:04Z</dcterms:created>
  <dcterms:modified xsi:type="dcterms:W3CDTF">2025-10-21T14:13:44Z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