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haciendacr.sharepoint.com/sites/SecretariaTecnica/UASF/Documentos compartidos/INGRESOS Y GASTOS RECONOCIDO/2025/08 Agosto 2025/"/>
    </mc:Choice>
  </mc:AlternateContent>
  <xr:revisionPtr revIDLastSave="158" documentId="14_{6506C35D-A74C-4C68-B8E2-4DDE588A94EE}" xr6:coauthVersionLast="47" xr6:coauthVersionMax="47" xr10:uidLastSave="{1CE26FCD-0373-4C5F-BFC9-FEE2FE0B7E70}"/>
  <bookViews>
    <workbookView xWindow="-120" yWindow="-120" windowWidth="29040" windowHeight="15720" activeTab="1" xr2:uid="{C2AA89BA-FC05-4BEB-B2B6-05AD1254A5AE}"/>
  </bookViews>
  <sheets>
    <sheet name="SIMPLE" sheetId="1" r:id="rId1"/>
    <sheet name="ACUMULADO" sheetId="10" r:id="rId2"/>
    <sheet name="INGRESOS" sheetId="11" r:id="rId3"/>
  </sheets>
  <definedNames>
    <definedName name="\a">#REF!</definedName>
    <definedName name="ANITA">#REF!</definedName>
    <definedName name="_xlnm.Print_Area" localSheetId="1">ACUMULADO!$A$1:$AG$87</definedName>
    <definedName name="_xlnm.Print_Area" localSheetId="0">SIMPLE!$A$1:$AG$85</definedName>
    <definedName name="BERNA">#REF!</definedName>
    <definedName name="INGRE">#REF!</definedName>
    <definedName name="J">#REF!</definedName>
    <definedName name="NOTAS">#REF!</definedName>
    <definedName name="PASA">#REF!</definedName>
    <definedName name="REES">#REF!</definedName>
    <definedName name="RESU">#REF!</definedName>
    <definedName name="tab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4" i="10" l="1"/>
  <c r="V24" i="10"/>
  <c r="N63" i="11"/>
  <c r="M63" i="11"/>
  <c r="F63" i="11"/>
  <c r="G63" i="11"/>
  <c r="M62" i="11"/>
  <c r="N62" i="11"/>
  <c r="F62" i="11"/>
  <c r="G62" i="11"/>
  <c r="M61" i="11"/>
  <c r="N61" i="11"/>
  <c r="F61" i="11"/>
  <c r="G61" i="11"/>
  <c r="M59" i="11"/>
  <c r="N59" i="11"/>
  <c r="F59" i="11"/>
  <c r="G59" i="11"/>
  <c r="M58" i="11"/>
  <c r="N58" i="11"/>
  <c r="F58" i="11"/>
  <c r="G58" i="11"/>
  <c r="M57" i="11"/>
  <c r="N57" i="11"/>
  <c r="G57" i="11"/>
  <c r="F57" i="11"/>
  <c r="M56" i="11"/>
  <c r="N56" i="11"/>
  <c r="F56" i="11"/>
  <c r="G56" i="11"/>
  <c r="M55" i="11"/>
  <c r="N55" i="11"/>
  <c r="G55" i="11"/>
  <c r="F55" i="11"/>
  <c r="N54" i="11"/>
  <c r="M54" i="11"/>
  <c r="F54" i="11"/>
  <c r="G54" i="11"/>
  <c r="M53" i="11"/>
  <c r="N53" i="11"/>
  <c r="F53" i="11"/>
  <c r="G53" i="11"/>
  <c r="M52" i="11"/>
  <c r="N52" i="11"/>
  <c r="F52" i="11"/>
  <c r="G52" i="11"/>
  <c r="M51" i="11"/>
  <c r="N51" i="11"/>
  <c r="G51" i="11"/>
  <c r="F51" i="11"/>
  <c r="N50" i="11"/>
  <c r="M50" i="11"/>
  <c r="F50" i="11"/>
  <c r="G50" i="11"/>
  <c r="M49" i="11"/>
  <c r="N49" i="11"/>
  <c r="F49" i="11"/>
  <c r="G49" i="11"/>
  <c r="M48" i="11"/>
  <c r="N48" i="11"/>
  <c r="F48" i="11"/>
  <c r="G48" i="11"/>
  <c r="M47" i="11"/>
  <c r="N47" i="11"/>
  <c r="F47" i="11"/>
  <c r="G47" i="11"/>
  <c r="M46" i="11"/>
  <c r="N46" i="11"/>
  <c r="F46" i="11"/>
  <c r="M45" i="11"/>
  <c r="N45" i="11"/>
  <c r="G45" i="11"/>
  <c r="F45" i="11"/>
  <c r="N44" i="11"/>
  <c r="M44" i="11"/>
  <c r="F44" i="11"/>
  <c r="G44" i="11"/>
  <c r="M43" i="11"/>
  <c r="L43" i="11"/>
  <c r="N43" i="11" s="1"/>
  <c r="F43" i="11"/>
  <c r="M41" i="11"/>
  <c r="N41" i="11"/>
  <c r="F41" i="11"/>
  <c r="G41" i="11"/>
  <c r="M40" i="11"/>
  <c r="G40" i="11"/>
  <c r="F40" i="11"/>
  <c r="E39" i="11"/>
  <c r="G39" i="11" s="1"/>
  <c r="M39" i="11"/>
  <c r="F39" i="11"/>
  <c r="M37" i="11"/>
  <c r="N37" i="11"/>
  <c r="F37" i="11"/>
  <c r="G37" i="11"/>
  <c r="M36" i="11"/>
  <c r="N36" i="11"/>
  <c r="F36" i="11"/>
  <c r="M35" i="11"/>
  <c r="L35" i="11"/>
  <c r="N35" i="11" s="1"/>
  <c r="F35" i="11"/>
  <c r="M33" i="11"/>
  <c r="N33" i="11"/>
  <c r="F33" i="11"/>
  <c r="G33" i="11"/>
  <c r="M32" i="11"/>
  <c r="N32" i="11"/>
  <c r="G32" i="11"/>
  <c r="F32" i="11"/>
  <c r="M31" i="11"/>
  <c r="N31" i="11"/>
  <c r="F31" i="11"/>
  <c r="E30" i="11"/>
  <c r="G30" i="11" s="1"/>
  <c r="M30" i="11"/>
  <c r="F30" i="11"/>
  <c r="M28" i="11"/>
  <c r="N28" i="11"/>
  <c r="F28" i="11"/>
  <c r="G28" i="11"/>
  <c r="M27" i="11"/>
  <c r="G27" i="11"/>
  <c r="F27" i="11"/>
  <c r="M26" i="11"/>
  <c r="F26" i="11"/>
  <c r="E26" i="11"/>
  <c r="G26" i="11" s="1"/>
  <c r="M24" i="11"/>
  <c r="N24" i="11"/>
  <c r="G24" i="11"/>
  <c r="F24" i="11"/>
  <c r="M23" i="11"/>
  <c r="N23" i="11"/>
  <c r="F23" i="11"/>
  <c r="G23" i="11"/>
  <c r="M22" i="11"/>
  <c r="G22" i="11"/>
  <c r="F22" i="11"/>
  <c r="M21" i="11"/>
  <c r="F21" i="11"/>
  <c r="E21" i="11"/>
  <c r="G21" i="11" s="1"/>
  <c r="M18" i="11"/>
  <c r="N18" i="11"/>
  <c r="F18" i="11"/>
  <c r="G18" i="11"/>
  <c r="M17" i="11"/>
  <c r="N17" i="11"/>
  <c r="G17" i="11"/>
  <c r="F17" i="11"/>
  <c r="N16" i="11"/>
  <c r="M16" i="11"/>
  <c r="F16" i="11"/>
  <c r="G16" i="11"/>
  <c r="M15" i="11"/>
  <c r="L14" i="11"/>
  <c r="G15" i="11"/>
  <c r="F15" i="11"/>
  <c r="E14" i="11"/>
  <c r="M14" i="11"/>
  <c r="F14" i="11"/>
  <c r="M12" i="11"/>
  <c r="F12" i="11"/>
  <c r="M10" i="11"/>
  <c r="F10" i="11"/>
  <c r="M9" i="11"/>
  <c r="F9" i="11"/>
  <c r="V14" i="1"/>
  <c r="AO14" i="1" s="1"/>
  <c r="V24" i="1"/>
  <c r="V65" i="1"/>
  <c r="AO65" i="1" s="1"/>
  <c r="AO67" i="10"/>
  <c r="AO66" i="10"/>
  <c r="AO63" i="10"/>
  <c r="AO62" i="10"/>
  <c r="AO61" i="10"/>
  <c r="AO60" i="10"/>
  <c r="AO58" i="10"/>
  <c r="AO54" i="10"/>
  <c r="AO53" i="10"/>
  <c r="AO52" i="10"/>
  <c r="AO51" i="10"/>
  <c r="AO48" i="10"/>
  <c r="AO47" i="10"/>
  <c r="AO45" i="10"/>
  <c r="AO44" i="10"/>
  <c r="AO43" i="10"/>
  <c r="AO34" i="10"/>
  <c r="AO32" i="10"/>
  <c r="AO31" i="10"/>
  <c r="AO30" i="10"/>
  <c r="AO29" i="10"/>
  <c r="AO27" i="10"/>
  <c r="AO26" i="10"/>
  <c r="AO25" i="10"/>
  <c r="AO23" i="10"/>
  <c r="AO22" i="10"/>
  <c r="AO20" i="10"/>
  <c r="AO19" i="10"/>
  <c r="AO18" i="10"/>
  <c r="AO16" i="10"/>
  <c r="AO15" i="10"/>
  <c r="AO13" i="10"/>
  <c r="V65" i="10"/>
  <c r="AO65" i="10" s="1"/>
  <c r="V59" i="10"/>
  <c r="V56" i="10" s="1"/>
  <c r="AO56" i="10" s="1"/>
  <c r="V50" i="10"/>
  <c r="V46" i="10"/>
  <c r="AO46" i="10" s="1"/>
  <c r="V42" i="10"/>
  <c r="AO42" i="10" s="1"/>
  <c r="AO24" i="10"/>
  <c r="V21" i="10"/>
  <c r="AO21" i="10" s="1"/>
  <c r="V17" i="10"/>
  <c r="AO17" i="10" s="1"/>
  <c r="V14" i="10"/>
  <c r="AO14" i="10" s="1"/>
  <c r="AO67" i="1"/>
  <c r="AO66" i="1"/>
  <c r="AO63" i="1"/>
  <c r="AO62" i="1"/>
  <c r="AO61" i="1"/>
  <c r="AO60" i="1"/>
  <c r="AO58" i="1"/>
  <c r="AO54" i="1"/>
  <c r="AO53" i="1"/>
  <c r="AO52" i="1"/>
  <c r="AO51" i="1"/>
  <c r="AO48" i="1"/>
  <c r="AO47" i="1"/>
  <c r="AO45" i="1"/>
  <c r="AO44" i="1"/>
  <c r="AO43" i="1"/>
  <c r="AO34" i="1"/>
  <c r="AO32" i="1"/>
  <c r="AO31" i="1"/>
  <c r="AO30" i="1"/>
  <c r="AO29" i="1"/>
  <c r="AO27" i="1"/>
  <c r="AO26" i="1"/>
  <c r="AO25" i="1"/>
  <c r="AO23" i="1"/>
  <c r="AO22" i="1"/>
  <c r="AO20" i="1"/>
  <c r="AO19" i="1"/>
  <c r="AO18" i="1"/>
  <c r="AO16" i="1"/>
  <c r="AO15" i="1"/>
  <c r="AO13" i="1"/>
  <c r="L39" i="11" l="1"/>
  <c r="N39" i="11" s="1"/>
  <c r="L30" i="11"/>
  <c r="N30" i="11" s="1"/>
  <c r="E43" i="11"/>
  <c r="G43" i="11" s="1"/>
  <c r="L21" i="11"/>
  <c r="N21" i="11" s="1"/>
  <c r="L26" i="11"/>
  <c r="N26" i="11" s="1"/>
  <c r="E35" i="11"/>
  <c r="G35" i="11" s="1"/>
  <c r="G14" i="11"/>
  <c r="N14" i="11"/>
  <c r="N22" i="11"/>
  <c r="N27" i="11"/>
  <c r="N40" i="11"/>
  <c r="G31" i="11"/>
  <c r="G36" i="11"/>
  <c r="G46" i="11"/>
  <c r="N15" i="11"/>
  <c r="V40" i="10"/>
  <c r="AO40" i="10" s="1"/>
  <c r="AO59" i="10"/>
  <c r="AO50" i="10"/>
  <c r="V12" i="10"/>
  <c r="V59" i="1"/>
  <c r="AO59" i="1" s="1"/>
  <c r="V50" i="1"/>
  <c r="AO50" i="1" s="1"/>
  <c r="V46" i="1"/>
  <c r="AO46" i="1" s="1"/>
  <c r="V42" i="1"/>
  <c r="AO42" i="1" s="1"/>
  <c r="W36" i="1"/>
  <c r="AO24" i="1"/>
  <c r="V21" i="1"/>
  <c r="AO21" i="1" s="1"/>
  <c r="V17" i="1"/>
  <c r="AO17" i="1" s="1"/>
  <c r="U74" i="10"/>
  <c r="U17" i="1"/>
  <c r="W18" i="1"/>
  <c r="X18" i="1"/>
  <c r="U65" i="1"/>
  <c r="U74" i="1"/>
  <c r="U65" i="10"/>
  <c r="U59" i="10"/>
  <c r="U50" i="10"/>
  <c r="U40" i="10" s="1"/>
  <c r="U46" i="10"/>
  <c r="U42" i="10"/>
  <c r="AN42" i="10" s="1"/>
  <c r="U24" i="10"/>
  <c r="U21" i="10"/>
  <c r="U17" i="10"/>
  <c r="U14" i="10"/>
  <c r="AN67" i="10"/>
  <c r="AN66" i="10"/>
  <c r="AN63" i="10"/>
  <c r="AN62" i="10"/>
  <c r="AN61" i="10"/>
  <c r="AN60" i="10"/>
  <c r="AN58" i="10"/>
  <c r="AN54" i="10"/>
  <c r="AN53" i="10"/>
  <c r="AN52" i="10"/>
  <c r="AN51" i="10"/>
  <c r="AN48" i="10"/>
  <c r="AN47" i="10"/>
  <c r="AN45" i="10"/>
  <c r="AN44" i="10"/>
  <c r="AN43" i="10"/>
  <c r="AN34" i="10"/>
  <c r="AN32" i="10"/>
  <c r="AN31" i="10"/>
  <c r="AN30" i="10"/>
  <c r="AN29" i="10"/>
  <c r="AN27" i="10"/>
  <c r="AN26" i="10"/>
  <c r="AN25" i="10"/>
  <c r="AN23" i="10"/>
  <c r="AN22" i="10"/>
  <c r="AN20" i="10"/>
  <c r="AN19" i="10"/>
  <c r="AN18" i="10"/>
  <c r="AN16" i="10"/>
  <c r="AN15" i="10"/>
  <c r="AN13" i="10"/>
  <c r="AN67" i="1"/>
  <c r="AN66" i="1"/>
  <c r="AN63" i="1"/>
  <c r="AN62" i="1"/>
  <c r="AN61" i="1"/>
  <c r="AN60" i="1"/>
  <c r="AN58" i="1"/>
  <c r="AN54" i="1"/>
  <c r="AN53" i="1"/>
  <c r="AN52" i="1"/>
  <c r="AN51" i="1"/>
  <c r="AN48" i="1"/>
  <c r="AN47" i="1"/>
  <c r="AN45" i="1"/>
  <c r="AN44" i="1"/>
  <c r="AN43" i="1"/>
  <c r="AN34" i="1"/>
  <c r="AN32" i="1"/>
  <c r="AN31" i="1"/>
  <c r="AN30" i="1"/>
  <c r="AN29" i="1"/>
  <c r="AN27" i="1"/>
  <c r="AN26" i="1"/>
  <c r="AN25" i="1"/>
  <c r="AN23" i="1"/>
  <c r="AN22" i="1"/>
  <c r="AN20" i="1"/>
  <c r="AN19" i="1"/>
  <c r="AN18" i="1"/>
  <c r="AN16" i="1"/>
  <c r="AN15" i="1"/>
  <c r="AN13" i="1"/>
  <c r="U59" i="1"/>
  <c r="U50" i="1"/>
  <c r="U46" i="1"/>
  <c r="U42" i="1"/>
  <c r="AN42" i="1" s="1"/>
  <c r="U24" i="1"/>
  <c r="U21" i="1"/>
  <c r="U14" i="1"/>
  <c r="AM63" i="1"/>
  <c r="W47" i="1"/>
  <c r="AM29" i="10"/>
  <c r="AM29" i="1"/>
  <c r="AM67" i="10"/>
  <c r="AM66" i="10"/>
  <c r="AM63" i="10"/>
  <c r="AM62" i="10"/>
  <c r="AM61" i="10"/>
  <c r="AM60" i="10"/>
  <c r="AM58" i="10"/>
  <c r="AM54" i="10"/>
  <c r="AM53" i="10"/>
  <c r="AM52" i="10"/>
  <c r="AM51" i="10"/>
  <c r="AM48" i="10"/>
  <c r="AM47" i="10"/>
  <c r="AM45" i="10"/>
  <c r="AM44" i="10"/>
  <c r="AM43" i="10"/>
  <c r="AM34" i="10"/>
  <c r="AM32" i="10"/>
  <c r="AM31" i="10"/>
  <c r="AM30" i="10"/>
  <c r="AM27" i="10"/>
  <c r="AM26" i="10"/>
  <c r="AM25" i="10"/>
  <c r="AM23" i="10"/>
  <c r="AM22" i="10"/>
  <c r="AM20" i="10"/>
  <c r="AM19" i="10"/>
  <c r="AM18" i="10"/>
  <c r="AM16" i="10"/>
  <c r="AM15" i="10"/>
  <c r="AM13" i="10"/>
  <c r="T74" i="10"/>
  <c r="T65" i="10"/>
  <c r="T59" i="10"/>
  <c r="T56" i="10" s="1"/>
  <c r="T50" i="10"/>
  <c r="AN50" i="10" s="1"/>
  <c r="T46" i="10"/>
  <c r="T42" i="10"/>
  <c r="T24" i="10"/>
  <c r="AM24" i="10" s="1"/>
  <c r="T21" i="10"/>
  <c r="T17" i="10"/>
  <c r="AN17" i="10" s="1"/>
  <c r="T14" i="10"/>
  <c r="AM67" i="1"/>
  <c r="AM66" i="1"/>
  <c r="AM62" i="1"/>
  <c r="AM61" i="1"/>
  <c r="AM60" i="1"/>
  <c r="AM58" i="1"/>
  <c r="AM54" i="1"/>
  <c r="AM53" i="1"/>
  <c r="AM52" i="1"/>
  <c r="AM51" i="1"/>
  <c r="AM48" i="1"/>
  <c r="AM47" i="1"/>
  <c r="AM45" i="1"/>
  <c r="AM44" i="1"/>
  <c r="AM43" i="1"/>
  <c r="AM34" i="1"/>
  <c r="AM32" i="1"/>
  <c r="AM31" i="1"/>
  <c r="AM30" i="1"/>
  <c r="AM27" i="1"/>
  <c r="AM26" i="1"/>
  <c r="AM25" i="1"/>
  <c r="AM23" i="1"/>
  <c r="AM22" i="1"/>
  <c r="AM20" i="1"/>
  <c r="AM19" i="1"/>
  <c r="AM18" i="1"/>
  <c r="AM16" i="1"/>
  <c r="AM15" i="1"/>
  <c r="AM13" i="1"/>
  <c r="T74" i="1"/>
  <c r="T65" i="1"/>
  <c r="T59" i="1"/>
  <c r="T50" i="1"/>
  <c r="AN50" i="1" s="1"/>
  <c r="T46" i="1"/>
  <c r="T42" i="1"/>
  <c r="T24" i="1"/>
  <c r="T21" i="1"/>
  <c r="AM21" i="1" s="1"/>
  <c r="T17" i="1"/>
  <c r="T14" i="1"/>
  <c r="S74" i="1"/>
  <c r="S24" i="1"/>
  <c r="S17" i="10"/>
  <c r="AL67" i="1"/>
  <c r="AL66" i="1"/>
  <c r="AL63" i="1"/>
  <c r="AL62" i="1"/>
  <c r="AL61" i="1"/>
  <c r="AL60" i="1"/>
  <c r="AL58" i="1"/>
  <c r="AL54" i="1"/>
  <c r="AL53" i="1"/>
  <c r="AL52" i="1"/>
  <c r="AL51" i="1"/>
  <c r="AL48" i="1"/>
  <c r="AL47" i="1"/>
  <c r="AL45" i="1"/>
  <c r="AL44" i="1"/>
  <c r="AL43" i="1"/>
  <c r="AL34" i="1"/>
  <c r="AL32" i="1"/>
  <c r="AL31" i="1"/>
  <c r="AL30" i="1"/>
  <c r="AL27" i="1"/>
  <c r="AL26" i="1"/>
  <c r="AL25" i="1"/>
  <c r="AL23" i="1"/>
  <c r="AL22" i="1"/>
  <c r="AL20" i="1"/>
  <c r="AL19" i="1"/>
  <c r="AL18" i="1"/>
  <c r="AL16" i="1"/>
  <c r="AL15" i="1"/>
  <c r="AL13" i="1"/>
  <c r="S65" i="1"/>
  <c r="S59" i="1"/>
  <c r="S56" i="1" s="1"/>
  <c r="S50" i="1"/>
  <c r="AM50" i="1" s="1"/>
  <c r="S46" i="1"/>
  <c r="AM46" i="1" s="1"/>
  <c r="S42" i="1"/>
  <c r="S21" i="1"/>
  <c r="S17" i="1"/>
  <c r="S14" i="1"/>
  <c r="AL67" i="10"/>
  <c r="AL66" i="10"/>
  <c r="AL63" i="10"/>
  <c r="AL62" i="10"/>
  <c r="AL61" i="10"/>
  <c r="AL60" i="10"/>
  <c r="AL58" i="10"/>
  <c r="AL54" i="10"/>
  <c r="AL53" i="10"/>
  <c r="AL52" i="10"/>
  <c r="AL51" i="10"/>
  <c r="AL48" i="10"/>
  <c r="AL47" i="10"/>
  <c r="AL45" i="10"/>
  <c r="AL44" i="10"/>
  <c r="AL43" i="10"/>
  <c r="AL34" i="10"/>
  <c r="AL32" i="10"/>
  <c r="AL31" i="10"/>
  <c r="AL30" i="10"/>
  <c r="AL27" i="10"/>
  <c r="AL26" i="10"/>
  <c r="AL25" i="10"/>
  <c r="AL23" i="10"/>
  <c r="AL22" i="10"/>
  <c r="AL20" i="10"/>
  <c r="AL19" i="10"/>
  <c r="AL18" i="10"/>
  <c r="AL16" i="10"/>
  <c r="AL15" i="10"/>
  <c r="AL13" i="10"/>
  <c r="S74" i="10"/>
  <c r="S65" i="10"/>
  <c r="AM65" i="10" s="1"/>
  <c r="S59" i="10"/>
  <c r="S56" i="10" s="1"/>
  <c r="S36" i="10" s="1"/>
  <c r="S50" i="10"/>
  <c r="S46" i="10"/>
  <c r="S42" i="10"/>
  <c r="AM42" i="10" s="1"/>
  <c r="S24" i="10"/>
  <c r="W24" i="10"/>
  <c r="S21" i="10"/>
  <c r="S12" i="10" s="1"/>
  <c r="S14" i="10"/>
  <c r="AL14" i="10"/>
  <c r="R74" i="10"/>
  <c r="R74" i="1"/>
  <c r="R17" i="1"/>
  <c r="R21" i="1"/>
  <c r="R12" i="1" s="1"/>
  <c r="R24" i="1"/>
  <c r="AJ34" i="1"/>
  <c r="AH54" i="1"/>
  <c r="AK34" i="1"/>
  <c r="R21" i="10"/>
  <c r="AL21" i="10"/>
  <c r="AK67" i="1"/>
  <c r="AK66" i="1"/>
  <c r="AI67" i="10"/>
  <c r="AJ67" i="10"/>
  <c r="AK67" i="10"/>
  <c r="AK66" i="10"/>
  <c r="AK63" i="10"/>
  <c r="AK62" i="10"/>
  <c r="AK61" i="10"/>
  <c r="AK60" i="10"/>
  <c r="AK58" i="10"/>
  <c r="AK54" i="10"/>
  <c r="AK53" i="10"/>
  <c r="AK52" i="10"/>
  <c r="AK51" i="10"/>
  <c r="AK48" i="10"/>
  <c r="AK47" i="10"/>
  <c r="AK45" i="10"/>
  <c r="AK44" i="10"/>
  <c r="AK43" i="10"/>
  <c r="AK34" i="10"/>
  <c r="AK32" i="10"/>
  <c r="AK31" i="10"/>
  <c r="AK30" i="10"/>
  <c r="AK27" i="10"/>
  <c r="AK26" i="10"/>
  <c r="AK25" i="10"/>
  <c r="AK23" i="10"/>
  <c r="AK22" i="10"/>
  <c r="AK20" i="10"/>
  <c r="AK19" i="10"/>
  <c r="AK18" i="10"/>
  <c r="AK16" i="10"/>
  <c r="AK15" i="10"/>
  <c r="AK13" i="10"/>
  <c r="R65" i="10"/>
  <c r="AL65" i="10" s="1"/>
  <c r="R59" i="10"/>
  <c r="R50" i="10"/>
  <c r="AL50" i="10" s="1"/>
  <c r="R46" i="10"/>
  <c r="R42" i="10"/>
  <c r="R24" i="10"/>
  <c r="AK24" i="10" s="1"/>
  <c r="R17" i="10"/>
  <c r="R14" i="10"/>
  <c r="AK63" i="1"/>
  <c r="AK62" i="1"/>
  <c r="AK61" i="1"/>
  <c r="AK60" i="1"/>
  <c r="AK58" i="1"/>
  <c r="AK54" i="1"/>
  <c r="AK53" i="1"/>
  <c r="AK52" i="1"/>
  <c r="AK51" i="1"/>
  <c r="AK48" i="1"/>
  <c r="AK47" i="1"/>
  <c r="AK45" i="1"/>
  <c r="AK44" i="1"/>
  <c r="AK43" i="1"/>
  <c r="AK32" i="1"/>
  <c r="AK31" i="1"/>
  <c r="AK30" i="1"/>
  <c r="AK27" i="1"/>
  <c r="AK26" i="1"/>
  <c r="AK25" i="1"/>
  <c r="AK23" i="1"/>
  <c r="AK22" i="1"/>
  <c r="AK20" i="1"/>
  <c r="AK19" i="1"/>
  <c r="AK18" i="1"/>
  <c r="AK16" i="1"/>
  <c r="AK15" i="1"/>
  <c r="AK13" i="1"/>
  <c r="R65" i="1"/>
  <c r="R59" i="1"/>
  <c r="R56" i="1" s="1"/>
  <c r="R50" i="1"/>
  <c r="R40" i="1" s="1"/>
  <c r="R46" i="1"/>
  <c r="R42" i="1"/>
  <c r="AL42" i="1" s="1"/>
  <c r="R14" i="1"/>
  <c r="Q74" i="10"/>
  <c r="Q42" i="10"/>
  <c r="AJ66" i="10"/>
  <c r="AI66" i="10"/>
  <c r="AH66" i="10"/>
  <c r="AJ63" i="10"/>
  <c r="AI63" i="10"/>
  <c r="AH63" i="10"/>
  <c r="AJ62" i="10"/>
  <c r="AI62" i="10"/>
  <c r="AH62" i="10"/>
  <c r="AJ61" i="10"/>
  <c r="AI61" i="10"/>
  <c r="AH61" i="10"/>
  <c r="AJ60" i="10"/>
  <c r="AI60" i="10"/>
  <c r="AH60" i="10"/>
  <c r="AJ58" i="10"/>
  <c r="AI58" i="10"/>
  <c r="AH58" i="10"/>
  <c r="AJ54" i="10"/>
  <c r="AI54" i="10"/>
  <c r="AH54" i="10"/>
  <c r="AJ53" i="10"/>
  <c r="AI53" i="10"/>
  <c r="AH53" i="10"/>
  <c r="AJ52" i="10"/>
  <c r="AI52" i="10"/>
  <c r="AH52" i="10"/>
  <c r="AJ51" i="10"/>
  <c r="AI51" i="10"/>
  <c r="AH51" i="10"/>
  <c r="AJ48" i="10"/>
  <c r="AI48" i="10"/>
  <c r="AH48" i="10"/>
  <c r="AJ47" i="10"/>
  <c r="AI47" i="10"/>
  <c r="AH47" i="10"/>
  <c r="AJ45" i="10"/>
  <c r="AI45" i="10"/>
  <c r="AH45" i="10"/>
  <c r="AJ44" i="10"/>
  <c r="AI44" i="10"/>
  <c r="AH44" i="10"/>
  <c r="AJ43" i="10"/>
  <c r="AI43" i="10"/>
  <c r="AH43" i="10"/>
  <c r="AJ34" i="10"/>
  <c r="AI34" i="10"/>
  <c r="AH34" i="10"/>
  <c r="AJ32" i="10"/>
  <c r="AI32" i="10"/>
  <c r="AH32" i="10"/>
  <c r="AJ31" i="10"/>
  <c r="AI31" i="10"/>
  <c r="AH31" i="10"/>
  <c r="AJ30" i="10"/>
  <c r="AI30" i="10"/>
  <c r="AH30" i="10"/>
  <c r="AJ27" i="10"/>
  <c r="AI27" i="10"/>
  <c r="AH27" i="10"/>
  <c r="AJ26" i="10"/>
  <c r="AI26" i="10"/>
  <c r="AH26" i="10"/>
  <c r="AJ25" i="10"/>
  <c r="AI25" i="10"/>
  <c r="AH25" i="10"/>
  <c r="AJ23" i="10"/>
  <c r="AI23" i="10"/>
  <c r="AH23" i="10"/>
  <c r="AJ22" i="10"/>
  <c r="AI22" i="10"/>
  <c r="AH22" i="10"/>
  <c r="AJ20" i="10"/>
  <c r="AI20" i="10"/>
  <c r="AH20" i="10"/>
  <c r="AJ19" i="10"/>
  <c r="AI19" i="10"/>
  <c r="AH19" i="10"/>
  <c r="AJ18" i="10"/>
  <c r="AI18" i="10"/>
  <c r="AH18" i="10"/>
  <c r="AJ16" i="10"/>
  <c r="AI16" i="10"/>
  <c r="AH16" i="10"/>
  <c r="AJ15" i="10"/>
  <c r="AI15" i="10"/>
  <c r="AH15" i="10"/>
  <c r="AJ13" i="10"/>
  <c r="AI13" i="10"/>
  <c r="AH13" i="10"/>
  <c r="AG66" i="10"/>
  <c r="AF66" i="10"/>
  <c r="AE66" i="10"/>
  <c r="AD66" i="10"/>
  <c r="AC66" i="10"/>
  <c r="AB66" i="10"/>
  <c r="AA66" i="10"/>
  <c r="Z66" i="10"/>
  <c r="Y66" i="10"/>
  <c r="X66" i="10"/>
  <c r="Z65" i="10"/>
  <c r="Y65" i="10"/>
  <c r="X65" i="10"/>
  <c r="AG63" i="10"/>
  <c r="AF63" i="10"/>
  <c r="AE63" i="10"/>
  <c r="AD63" i="10"/>
  <c r="AC63" i="10"/>
  <c r="AB63" i="10"/>
  <c r="AA63" i="10"/>
  <c r="Z63" i="10"/>
  <c r="Y63" i="10"/>
  <c r="X63" i="10"/>
  <c r="AG62" i="10"/>
  <c r="AF62" i="10"/>
  <c r="AE62" i="10"/>
  <c r="AD62" i="10"/>
  <c r="AC62" i="10"/>
  <c r="AB62" i="10"/>
  <c r="AA62" i="10"/>
  <c r="Z62" i="10"/>
  <c r="Y62" i="10"/>
  <c r="X62" i="10"/>
  <c r="AG61" i="10"/>
  <c r="AF61" i="10"/>
  <c r="AE61" i="10"/>
  <c r="AD61" i="10"/>
  <c r="AC61" i="10"/>
  <c r="AB61" i="10"/>
  <c r="AG60" i="10"/>
  <c r="AF60" i="10"/>
  <c r="AE60" i="10"/>
  <c r="AD60" i="10"/>
  <c r="AC60" i="10"/>
  <c r="AB60" i="10"/>
  <c r="AA60" i="10"/>
  <c r="Z60" i="10"/>
  <c r="Y60" i="10"/>
  <c r="X60" i="10"/>
  <c r="AG58" i="10"/>
  <c r="AF58" i="10"/>
  <c r="AE58" i="10"/>
  <c r="AD58" i="10"/>
  <c r="AC58" i="10"/>
  <c r="AB58" i="10"/>
  <c r="AA58" i="10"/>
  <c r="Z58" i="10"/>
  <c r="Y58" i="10"/>
  <c r="X58" i="10"/>
  <c r="AG54" i="10"/>
  <c r="AF54" i="10"/>
  <c r="AE54" i="10"/>
  <c r="AD54" i="10"/>
  <c r="AC54" i="10"/>
  <c r="AB54" i="10"/>
  <c r="AA54" i="10"/>
  <c r="Z54" i="10"/>
  <c r="Y54" i="10"/>
  <c r="X54" i="10"/>
  <c r="AG53" i="10"/>
  <c r="AF53" i="10"/>
  <c r="AE53" i="10"/>
  <c r="AD53" i="10"/>
  <c r="AC53" i="10"/>
  <c r="AB53" i="10"/>
  <c r="AA53" i="10"/>
  <c r="Z53" i="10"/>
  <c r="Y53" i="10"/>
  <c r="X53" i="10"/>
  <c r="AG52" i="10"/>
  <c r="AF52" i="10"/>
  <c r="AE52" i="10"/>
  <c r="AD52" i="10"/>
  <c r="AC52" i="10"/>
  <c r="AB52" i="10"/>
  <c r="AA52" i="10"/>
  <c r="Z52" i="10"/>
  <c r="Y52" i="10"/>
  <c r="X52" i="10"/>
  <c r="AG51" i="10"/>
  <c r="AF51" i="10"/>
  <c r="AE51" i="10"/>
  <c r="AD51" i="10"/>
  <c r="AC51" i="10"/>
  <c r="AB51" i="10"/>
  <c r="AA51" i="10"/>
  <c r="Z51" i="10"/>
  <c r="Y51" i="10"/>
  <c r="X51" i="10"/>
  <c r="AG48" i="10"/>
  <c r="AF48" i="10"/>
  <c r="AE48" i="10"/>
  <c r="AD48" i="10"/>
  <c r="AC48" i="10"/>
  <c r="AB48" i="10"/>
  <c r="AA48" i="10"/>
  <c r="Z48" i="10"/>
  <c r="Y48" i="10"/>
  <c r="X48" i="10"/>
  <c r="AG47" i="10"/>
  <c r="AF47" i="10"/>
  <c r="AE47" i="10"/>
  <c r="AD47" i="10"/>
  <c r="AC47" i="10"/>
  <c r="AB47" i="10"/>
  <c r="AA47" i="10"/>
  <c r="Z47" i="10"/>
  <c r="Y47" i="10"/>
  <c r="X47" i="10"/>
  <c r="AG45" i="10"/>
  <c r="AF45" i="10"/>
  <c r="AE45" i="10"/>
  <c r="AD45" i="10"/>
  <c r="AC45" i="10"/>
  <c r="AB45" i="10"/>
  <c r="AA45" i="10"/>
  <c r="Z45" i="10"/>
  <c r="Y45" i="10"/>
  <c r="X45" i="10"/>
  <c r="AG44" i="10"/>
  <c r="AF44" i="10"/>
  <c r="AE44" i="10"/>
  <c r="AD44" i="10"/>
  <c r="AC44" i="10"/>
  <c r="AB44" i="10"/>
  <c r="AA44" i="10"/>
  <c r="Z44" i="10"/>
  <c r="Y44" i="10"/>
  <c r="X44" i="10"/>
  <c r="AG43" i="10"/>
  <c r="AF43" i="10"/>
  <c r="AE43" i="10"/>
  <c r="AD43" i="10"/>
  <c r="AC43" i="10"/>
  <c r="AB43" i="10"/>
  <c r="AA43" i="10"/>
  <c r="Z43" i="10"/>
  <c r="Y43" i="10"/>
  <c r="X43" i="10"/>
  <c r="AG34" i="10"/>
  <c r="AF34" i="10"/>
  <c r="AE34" i="10"/>
  <c r="AD34" i="10"/>
  <c r="AC34" i="10"/>
  <c r="AB34" i="10"/>
  <c r="AA34" i="10"/>
  <c r="Z34" i="10"/>
  <c r="Y34" i="10"/>
  <c r="X34" i="10"/>
  <c r="AG32" i="10"/>
  <c r="AF32" i="10"/>
  <c r="AE32" i="10"/>
  <c r="AD32" i="10"/>
  <c r="AC32" i="10"/>
  <c r="AB32" i="10"/>
  <c r="AA32" i="10"/>
  <c r="Z32" i="10"/>
  <c r="Y32" i="10"/>
  <c r="X32" i="10"/>
  <c r="AG31" i="10"/>
  <c r="AF31" i="10"/>
  <c r="AE31" i="10"/>
  <c r="AD31" i="10"/>
  <c r="AC31" i="10"/>
  <c r="AB31" i="10"/>
  <c r="AA31" i="10"/>
  <c r="Z31" i="10"/>
  <c r="Y31" i="10"/>
  <c r="X31" i="10"/>
  <c r="AG30" i="10"/>
  <c r="AF30" i="10"/>
  <c r="AE30" i="10"/>
  <c r="AD30" i="10"/>
  <c r="AC30" i="10"/>
  <c r="AB30" i="10"/>
  <c r="AA30" i="10"/>
  <c r="Z30" i="10"/>
  <c r="Y30" i="10"/>
  <c r="X30" i="10"/>
  <c r="AG27" i="10"/>
  <c r="AF27" i="10"/>
  <c r="AE27" i="10"/>
  <c r="AD27" i="10"/>
  <c r="AC27" i="10"/>
  <c r="AB27" i="10"/>
  <c r="AA27" i="10"/>
  <c r="Z27" i="10"/>
  <c r="Y27" i="10"/>
  <c r="X27" i="10"/>
  <c r="AG26" i="10"/>
  <c r="AF26" i="10"/>
  <c r="AE26" i="10"/>
  <c r="AD26" i="10"/>
  <c r="AC26" i="10"/>
  <c r="AB26" i="10"/>
  <c r="AA26" i="10"/>
  <c r="Z26" i="10"/>
  <c r="Y26" i="10"/>
  <c r="X26" i="10"/>
  <c r="AG25" i="10"/>
  <c r="AF25" i="10"/>
  <c r="AE25" i="10"/>
  <c r="AD25" i="10"/>
  <c r="AC25" i="10"/>
  <c r="AB25" i="10"/>
  <c r="AA25" i="10"/>
  <c r="Z25" i="10"/>
  <c r="Y25" i="10"/>
  <c r="X25" i="10"/>
  <c r="X24" i="10"/>
  <c r="AG23" i="10"/>
  <c r="AF23" i="10"/>
  <c r="AE23" i="10"/>
  <c r="AD23" i="10"/>
  <c r="AC23" i="10"/>
  <c r="AB23" i="10"/>
  <c r="AA23" i="10"/>
  <c r="Z23" i="10"/>
  <c r="Y23" i="10"/>
  <c r="X23" i="10"/>
  <c r="AG22" i="10"/>
  <c r="AF22" i="10"/>
  <c r="AE22" i="10"/>
  <c r="AD22" i="10"/>
  <c r="AC22" i="10"/>
  <c r="AB22" i="10"/>
  <c r="AA22" i="10"/>
  <c r="Z22" i="10"/>
  <c r="Y22" i="10"/>
  <c r="X22" i="10"/>
  <c r="X21" i="10"/>
  <c r="AG20" i="10"/>
  <c r="AF20" i="10"/>
  <c r="AE20" i="10"/>
  <c r="AD20" i="10"/>
  <c r="AC20" i="10"/>
  <c r="AB20" i="10"/>
  <c r="AA20" i="10"/>
  <c r="Z20" i="10"/>
  <c r="Y20" i="10"/>
  <c r="X20" i="10"/>
  <c r="AG19" i="10"/>
  <c r="AF19" i="10"/>
  <c r="AE19" i="10"/>
  <c r="AD19" i="10"/>
  <c r="AC19" i="10"/>
  <c r="AB19" i="10"/>
  <c r="AA19" i="10"/>
  <c r="Z19" i="10"/>
  <c r="Y19" i="10"/>
  <c r="X19" i="10"/>
  <c r="AG18" i="10"/>
  <c r="AF18" i="10"/>
  <c r="AE18" i="10"/>
  <c r="AD18" i="10"/>
  <c r="AC18" i="10"/>
  <c r="AB18" i="10"/>
  <c r="AA18" i="10"/>
  <c r="Z18" i="10"/>
  <c r="Y18" i="10"/>
  <c r="X18" i="10"/>
  <c r="X17" i="10"/>
  <c r="AG16" i="10"/>
  <c r="AF16" i="10"/>
  <c r="AE16" i="10"/>
  <c r="AD16" i="10"/>
  <c r="AC16" i="10"/>
  <c r="AB16" i="10"/>
  <c r="AA16" i="10"/>
  <c r="Z16" i="10"/>
  <c r="Y16" i="10"/>
  <c r="X16" i="10"/>
  <c r="AG15" i="10"/>
  <c r="AF15" i="10"/>
  <c r="AE15" i="10"/>
  <c r="AD15" i="10"/>
  <c r="AC15" i="10"/>
  <c r="AB15" i="10"/>
  <c r="AA15" i="10"/>
  <c r="Z15" i="10"/>
  <c r="Y15" i="10"/>
  <c r="X15" i="10"/>
  <c r="X14" i="10"/>
  <c r="AG13" i="10"/>
  <c r="AF13" i="10"/>
  <c r="AE13" i="10"/>
  <c r="AD13" i="10"/>
  <c r="AC13" i="10"/>
  <c r="AB13" i="10"/>
  <c r="AA13" i="10"/>
  <c r="Z13" i="10"/>
  <c r="Y13" i="10"/>
  <c r="X13" i="10"/>
  <c r="W66" i="10"/>
  <c r="W65" i="10"/>
  <c r="W63" i="10"/>
  <c r="W62" i="10"/>
  <c r="W60" i="10"/>
  <c r="W58" i="10"/>
  <c r="W54" i="10"/>
  <c r="W53" i="10"/>
  <c r="W52" i="10"/>
  <c r="W51" i="10"/>
  <c r="W48" i="10"/>
  <c r="W47" i="10"/>
  <c r="W45" i="10"/>
  <c r="W44" i="10"/>
  <c r="W43" i="10"/>
  <c r="W34" i="10"/>
  <c r="W32" i="10"/>
  <c r="W31" i="10"/>
  <c r="W30" i="10"/>
  <c r="W27" i="10"/>
  <c r="W26" i="10"/>
  <c r="W25" i="10"/>
  <c r="W23" i="10"/>
  <c r="W22" i="10"/>
  <c r="W21" i="10"/>
  <c r="W20" i="10"/>
  <c r="W19" i="10"/>
  <c r="W18" i="10"/>
  <c r="W17" i="10"/>
  <c r="W16" i="10"/>
  <c r="W15" i="10"/>
  <c r="W14" i="10"/>
  <c r="W13" i="10"/>
  <c r="O74" i="10"/>
  <c r="O65" i="10"/>
  <c r="O59" i="10"/>
  <c r="O56" i="10"/>
  <c r="AH56" i="10" s="1"/>
  <c r="O50" i="10"/>
  <c r="O46" i="10"/>
  <c r="O42" i="10"/>
  <c r="O24" i="10"/>
  <c r="O21" i="10"/>
  <c r="O17" i="10"/>
  <c r="O14" i="10"/>
  <c r="N74" i="10"/>
  <c r="N65" i="10"/>
  <c r="AG65" i="10" s="1"/>
  <c r="N59" i="10"/>
  <c r="N56" i="10" s="1"/>
  <c r="AG56" i="10" s="1"/>
  <c r="N50" i="10"/>
  <c r="N40" i="10" s="1"/>
  <c r="N46" i="10"/>
  <c r="N42" i="10"/>
  <c r="AH42" i="10" s="1"/>
  <c r="N24" i="10"/>
  <c r="AH24" i="10"/>
  <c r="N21" i="10"/>
  <c r="N17" i="10"/>
  <c r="N14" i="10"/>
  <c r="M74" i="10"/>
  <c r="M65" i="10"/>
  <c r="AF65" i="10" s="1"/>
  <c r="M59" i="10"/>
  <c r="M50" i="10"/>
  <c r="M46" i="10"/>
  <c r="AF46" i="10" s="1"/>
  <c r="M42" i="10"/>
  <c r="M24" i="10"/>
  <c r="M21" i="10"/>
  <c r="M12" i="10" s="1"/>
  <c r="M17" i="10"/>
  <c r="M14" i="10"/>
  <c r="L74" i="10"/>
  <c r="L65" i="10"/>
  <c r="L59" i="10"/>
  <c r="AE59" i="10"/>
  <c r="L50" i="10"/>
  <c r="L46" i="10"/>
  <c r="L42" i="10"/>
  <c r="L24" i="10"/>
  <c r="AF24" i="10" s="1"/>
  <c r="L21" i="10"/>
  <c r="L17" i="10"/>
  <c r="L14" i="10"/>
  <c r="K74" i="10"/>
  <c r="K65" i="10"/>
  <c r="K59" i="10"/>
  <c r="K56" i="10" s="1"/>
  <c r="K50" i="10"/>
  <c r="K40" i="10" s="1"/>
  <c r="K46" i="10"/>
  <c r="K42" i="10"/>
  <c r="K24" i="10"/>
  <c r="AD24" i="10" s="1"/>
  <c r="K21" i="10"/>
  <c r="AE21" i="10" s="1"/>
  <c r="K17" i="10"/>
  <c r="K14" i="10"/>
  <c r="J75" i="10"/>
  <c r="J74" i="10" s="1"/>
  <c r="J65" i="10"/>
  <c r="J59" i="10"/>
  <c r="J56" i="10"/>
  <c r="J50" i="10"/>
  <c r="J46" i="10"/>
  <c r="AD46" i="10" s="1"/>
  <c r="J42" i="10"/>
  <c r="AC42" i="10"/>
  <c r="J24" i="10"/>
  <c r="J12" i="10" s="1"/>
  <c r="J21" i="10"/>
  <c r="J17" i="10"/>
  <c r="J14" i="10"/>
  <c r="I74" i="10"/>
  <c r="I65" i="10"/>
  <c r="I59" i="10"/>
  <c r="AC59" i="10" s="1"/>
  <c r="I50" i="10"/>
  <c r="AC50" i="10" s="1"/>
  <c r="I46" i="10"/>
  <c r="AB46" i="10" s="1"/>
  <c r="I42" i="10"/>
  <c r="AB42" i="10" s="1"/>
  <c r="I24" i="10"/>
  <c r="I12" i="10" s="1"/>
  <c r="I11" i="10" s="1"/>
  <c r="I9" i="10" s="1"/>
  <c r="I21" i="10"/>
  <c r="AC21" i="10" s="1"/>
  <c r="I17" i="10"/>
  <c r="I14" i="10"/>
  <c r="H74" i="10"/>
  <c r="H65" i="10"/>
  <c r="AA65" i="10"/>
  <c r="H59" i="10"/>
  <c r="H56" i="10" s="1"/>
  <c r="H50" i="10"/>
  <c r="H40" i="10" s="1"/>
  <c r="H36" i="10" s="1"/>
  <c r="H46" i="10"/>
  <c r="H42" i="10"/>
  <c r="H24" i="10"/>
  <c r="AA24" i="10" s="1"/>
  <c r="H21" i="10"/>
  <c r="AA21" i="10" s="1"/>
  <c r="H17" i="10"/>
  <c r="H14" i="10"/>
  <c r="AB14" i="10" s="1"/>
  <c r="G74" i="10"/>
  <c r="G61" i="10"/>
  <c r="AA61" i="10" s="1"/>
  <c r="G50" i="10"/>
  <c r="G46" i="10"/>
  <c r="G42" i="10"/>
  <c r="G24" i="10"/>
  <c r="Z24" i="10" s="1"/>
  <c r="G21" i="10"/>
  <c r="G17" i="10"/>
  <c r="G14" i="10"/>
  <c r="F74" i="10"/>
  <c r="F61" i="10"/>
  <c r="F59" i="10" s="1"/>
  <c r="F50" i="10"/>
  <c r="Z50" i="10" s="1"/>
  <c r="F46" i="10"/>
  <c r="F40" i="10"/>
  <c r="F42" i="10"/>
  <c r="Z42" i="10" s="1"/>
  <c r="F24" i="10"/>
  <c r="F21" i="10"/>
  <c r="Y21" i="10" s="1"/>
  <c r="F17" i="10"/>
  <c r="Y17" i="10" s="1"/>
  <c r="F14" i="10"/>
  <c r="Y14" i="10" s="1"/>
  <c r="E74" i="10"/>
  <c r="E61" i="10"/>
  <c r="X61" i="10" s="1"/>
  <c r="E50" i="10"/>
  <c r="Y50" i="10" s="1"/>
  <c r="E46" i="10"/>
  <c r="E42" i="10"/>
  <c r="E12" i="10"/>
  <c r="D74" i="10"/>
  <c r="D61" i="10"/>
  <c r="W61" i="10" s="1"/>
  <c r="D50" i="10"/>
  <c r="D46" i="10"/>
  <c r="D40" i="10" s="1"/>
  <c r="D42" i="10"/>
  <c r="W42" i="10" s="1"/>
  <c r="D12" i="10"/>
  <c r="C74" i="10"/>
  <c r="C61" i="10"/>
  <c r="C59" i="10"/>
  <c r="C50" i="10"/>
  <c r="W50" i="10" s="1"/>
  <c r="C46" i="10"/>
  <c r="C40" i="10" s="1"/>
  <c r="C42" i="10"/>
  <c r="C12" i="10"/>
  <c r="C11" i="10" s="1"/>
  <c r="C9" i="10" s="1"/>
  <c r="AJ63" i="1"/>
  <c r="AI63" i="1"/>
  <c r="AH63" i="1"/>
  <c r="AJ62" i="1"/>
  <c r="AI62" i="1"/>
  <c r="AH62" i="1"/>
  <c r="AJ61" i="1"/>
  <c r="AI61" i="1"/>
  <c r="AH61" i="1"/>
  <c r="AJ60" i="1"/>
  <c r="AI60" i="1"/>
  <c r="AH60" i="1"/>
  <c r="AJ58" i="1"/>
  <c r="AI58" i="1"/>
  <c r="AH58" i="1"/>
  <c r="AJ54" i="1"/>
  <c r="AI54" i="1"/>
  <c r="AJ53" i="1"/>
  <c r="AI53" i="1"/>
  <c r="AH53" i="1"/>
  <c r="AJ52" i="1"/>
  <c r="AI52" i="1"/>
  <c r="AH52" i="1"/>
  <c r="AJ51" i="1"/>
  <c r="AI51" i="1"/>
  <c r="AH51" i="1"/>
  <c r="AJ48" i="1"/>
  <c r="AI48" i="1"/>
  <c r="AH48" i="1"/>
  <c r="AJ47" i="1"/>
  <c r="AI47" i="1"/>
  <c r="AH47" i="1"/>
  <c r="AJ45" i="1"/>
  <c r="AI45" i="1"/>
  <c r="AH45" i="1"/>
  <c r="AJ44" i="1"/>
  <c r="AI44" i="1"/>
  <c r="AH44" i="1"/>
  <c r="AJ43" i="1"/>
  <c r="AI43" i="1"/>
  <c r="AH43" i="1"/>
  <c r="AI34" i="1"/>
  <c r="AH34" i="1"/>
  <c r="AJ32" i="1"/>
  <c r="AI32" i="1"/>
  <c r="AH32" i="1"/>
  <c r="AJ31" i="1"/>
  <c r="AI31" i="1"/>
  <c r="AH31" i="1"/>
  <c r="AJ30" i="1"/>
  <c r="AI30" i="1"/>
  <c r="AH30" i="1"/>
  <c r="AJ27" i="1"/>
  <c r="AI27" i="1"/>
  <c r="AH27" i="1"/>
  <c r="AJ26" i="1"/>
  <c r="AI26" i="1"/>
  <c r="AH26" i="1"/>
  <c r="AJ25" i="1"/>
  <c r="AI25" i="1"/>
  <c r="AH25" i="1"/>
  <c r="AJ23" i="1"/>
  <c r="AI23" i="1"/>
  <c r="AH23" i="1"/>
  <c r="AJ22" i="1"/>
  <c r="AI22" i="1"/>
  <c r="AH22" i="1"/>
  <c r="AJ20" i="1"/>
  <c r="AI20" i="1"/>
  <c r="AH20" i="1"/>
  <c r="AJ19" i="1"/>
  <c r="AI19" i="1"/>
  <c r="AH19" i="1"/>
  <c r="AJ18" i="1"/>
  <c r="AI18" i="1"/>
  <c r="AH18" i="1"/>
  <c r="AJ16" i="1"/>
  <c r="AI16" i="1"/>
  <c r="AH16" i="1"/>
  <c r="AJ15" i="1"/>
  <c r="AI15" i="1"/>
  <c r="AH15" i="1"/>
  <c r="AJ13" i="1"/>
  <c r="AI13" i="1"/>
  <c r="AH13" i="1"/>
  <c r="AG63" i="1"/>
  <c r="AF63" i="1"/>
  <c r="AE63" i="1"/>
  <c r="AD63" i="1"/>
  <c r="AC63" i="1"/>
  <c r="AB63" i="1"/>
  <c r="AA63" i="1"/>
  <c r="Z63" i="1"/>
  <c r="Y63" i="1"/>
  <c r="X63" i="1"/>
  <c r="AG62" i="1"/>
  <c r="AF62" i="1"/>
  <c r="AE62" i="1"/>
  <c r="AD62" i="1"/>
  <c r="AC62" i="1"/>
  <c r="AB62" i="1"/>
  <c r="AA62" i="1"/>
  <c r="Z62" i="1"/>
  <c r="Y62" i="1"/>
  <c r="X62" i="1"/>
  <c r="AG61" i="1"/>
  <c r="AF61" i="1"/>
  <c r="AE61" i="1"/>
  <c r="AD61" i="1"/>
  <c r="AC61" i="1"/>
  <c r="AB61" i="1"/>
  <c r="AA61" i="1"/>
  <c r="Z61" i="1"/>
  <c r="Y61" i="1"/>
  <c r="X61" i="1"/>
  <c r="AG60" i="1"/>
  <c r="AF60" i="1"/>
  <c r="AE60" i="1"/>
  <c r="AD60" i="1"/>
  <c r="AC60" i="1"/>
  <c r="AB60" i="1"/>
  <c r="AA60" i="1"/>
  <c r="Z60" i="1"/>
  <c r="Y60" i="1"/>
  <c r="X60" i="1"/>
  <c r="AG58" i="1"/>
  <c r="AF58" i="1"/>
  <c r="AE58" i="1"/>
  <c r="AD58" i="1"/>
  <c r="AC58" i="1"/>
  <c r="AB58" i="1"/>
  <c r="AA58" i="1"/>
  <c r="Z58" i="1"/>
  <c r="Y58" i="1"/>
  <c r="X58" i="1"/>
  <c r="AG54" i="1"/>
  <c r="AF54" i="1"/>
  <c r="AE54" i="1"/>
  <c r="AD54" i="1"/>
  <c r="AC54" i="1"/>
  <c r="AB54" i="1"/>
  <c r="AA54" i="1"/>
  <c r="Z54" i="1"/>
  <c r="Y54" i="1"/>
  <c r="X54" i="1"/>
  <c r="AG53" i="1"/>
  <c r="AF53" i="1"/>
  <c r="AE53" i="1"/>
  <c r="AD53" i="1"/>
  <c r="AC53" i="1"/>
  <c r="AB53" i="1"/>
  <c r="AA53" i="1"/>
  <c r="Z53" i="1"/>
  <c r="Y53" i="1"/>
  <c r="X53" i="1"/>
  <c r="AG52" i="1"/>
  <c r="AF52" i="1"/>
  <c r="AE52" i="1"/>
  <c r="AD52" i="1"/>
  <c r="AC52" i="1"/>
  <c r="AB52" i="1"/>
  <c r="AA52" i="1"/>
  <c r="Z52" i="1"/>
  <c r="Y52" i="1"/>
  <c r="X52" i="1"/>
  <c r="AG51" i="1"/>
  <c r="AF51" i="1"/>
  <c r="AE51" i="1"/>
  <c r="AD51" i="1"/>
  <c r="AC51" i="1"/>
  <c r="AB51" i="1"/>
  <c r="AA51" i="1"/>
  <c r="Z51" i="1"/>
  <c r="Y51" i="1"/>
  <c r="X51" i="1"/>
  <c r="AG48" i="1"/>
  <c r="AF48" i="1"/>
  <c r="AE48" i="1"/>
  <c r="AD48" i="1"/>
  <c r="AC48" i="1"/>
  <c r="AB48" i="1"/>
  <c r="AA48" i="1"/>
  <c r="Z48" i="1"/>
  <c r="Y48" i="1"/>
  <c r="X48" i="1"/>
  <c r="AG47" i="1"/>
  <c r="AF47" i="1"/>
  <c r="AE47" i="1"/>
  <c r="AD47" i="1"/>
  <c r="AC47" i="1"/>
  <c r="AB47" i="1"/>
  <c r="AA47" i="1"/>
  <c r="Z47" i="1"/>
  <c r="Y47" i="1"/>
  <c r="X47" i="1"/>
  <c r="AG45" i="1"/>
  <c r="AF45" i="1"/>
  <c r="AE45" i="1"/>
  <c r="AD45" i="1"/>
  <c r="AC45" i="1"/>
  <c r="AB45" i="1"/>
  <c r="AA45" i="1"/>
  <c r="Z45" i="1"/>
  <c r="Y45" i="1"/>
  <c r="X45" i="1"/>
  <c r="AG44" i="1"/>
  <c r="AF44" i="1"/>
  <c r="AE44" i="1"/>
  <c r="AD44" i="1"/>
  <c r="AC44" i="1"/>
  <c r="AB44" i="1"/>
  <c r="AA44" i="1"/>
  <c r="Z44" i="1"/>
  <c r="Y44" i="1"/>
  <c r="X44" i="1"/>
  <c r="AG43" i="1"/>
  <c r="AF43" i="1"/>
  <c r="AE43" i="1"/>
  <c r="AD43" i="1"/>
  <c r="AC43" i="1"/>
  <c r="AB43" i="1"/>
  <c r="AA43" i="1"/>
  <c r="Z43" i="1"/>
  <c r="Y43" i="1"/>
  <c r="X43" i="1"/>
  <c r="AG34" i="1"/>
  <c r="AF34" i="1"/>
  <c r="AE34" i="1"/>
  <c r="AD34" i="1"/>
  <c r="AC34" i="1"/>
  <c r="AB34" i="1"/>
  <c r="AA34" i="1"/>
  <c r="Z34" i="1"/>
  <c r="Y34" i="1"/>
  <c r="X34" i="1"/>
  <c r="AG32" i="1"/>
  <c r="AF32" i="1"/>
  <c r="AE32" i="1"/>
  <c r="AD32" i="1"/>
  <c r="AC32" i="1"/>
  <c r="AB32" i="1"/>
  <c r="AA32" i="1"/>
  <c r="Z32" i="1"/>
  <c r="Y32" i="1"/>
  <c r="X32" i="1"/>
  <c r="AG31" i="1"/>
  <c r="AF31" i="1"/>
  <c r="AE31" i="1"/>
  <c r="AD31" i="1"/>
  <c r="AC31" i="1"/>
  <c r="AB31" i="1"/>
  <c r="AA31" i="1"/>
  <c r="Z31" i="1"/>
  <c r="Y31" i="1"/>
  <c r="X31" i="1"/>
  <c r="AG30" i="1"/>
  <c r="AF30" i="1"/>
  <c r="AE30" i="1"/>
  <c r="AD30" i="1"/>
  <c r="AC30" i="1"/>
  <c r="AB30" i="1"/>
  <c r="AA30" i="1"/>
  <c r="Z30" i="1"/>
  <c r="Y30" i="1"/>
  <c r="X30" i="1"/>
  <c r="AG27" i="1"/>
  <c r="AF27" i="1"/>
  <c r="AE27" i="1"/>
  <c r="AD27" i="1"/>
  <c r="AC27" i="1"/>
  <c r="AB27" i="1"/>
  <c r="Y27" i="1"/>
  <c r="X27" i="1"/>
  <c r="AG26" i="1"/>
  <c r="AF26" i="1"/>
  <c r="AE26" i="1"/>
  <c r="AD26" i="1"/>
  <c r="AC26" i="1"/>
  <c r="AB26" i="1"/>
  <c r="AA26" i="1"/>
  <c r="Z26" i="1"/>
  <c r="Y26" i="1"/>
  <c r="X26" i="1"/>
  <c r="AG25" i="1"/>
  <c r="AF25" i="1"/>
  <c r="AE25" i="1"/>
  <c r="AD25" i="1"/>
  <c r="AC25" i="1"/>
  <c r="AB25" i="1"/>
  <c r="AA25" i="1"/>
  <c r="Z25" i="1"/>
  <c r="Y25" i="1"/>
  <c r="X25" i="1"/>
  <c r="X24" i="1"/>
  <c r="AG23" i="1"/>
  <c r="AF23" i="1"/>
  <c r="AE23" i="1"/>
  <c r="AD23" i="1"/>
  <c r="AC23" i="1"/>
  <c r="AB23" i="1"/>
  <c r="AA23" i="1"/>
  <c r="Z23" i="1"/>
  <c r="Y23" i="1"/>
  <c r="X23" i="1"/>
  <c r="AG22" i="1"/>
  <c r="AF22" i="1"/>
  <c r="AE22" i="1"/>
  <c r="AD22" i="1"/>
  <c r="AC22" i="1"/>
  <c r="AB22" i="1"/>
  <c r="AA22" i="1"/>
  <c r="Z22" i="1"/>
  <c r="Y22" i="1"/>
  <c r="X22" i="1"/>
  <c r="X21" i="1"/>
  <c r="AG20" i="1"/>
  <c r="AF20" i="1"/>
  <c r="AE20" i="1"/>
  <c r="AD20" i="1"/>
  <c r="AC20" i="1"/>
  <c r="AB20" i="1"/>
  <c r="AA20" i="1"/>
  <c r="Z20" i="1"/>
  <c r="Y20" i="1"/>
  <c r="X20" i="1"/>
  <c r="AG19" i="1"/>
  <c r="AF19" i="1"/>
  <c r="AE19" i="1"/>
  <c r="AD19" i="1"/>
  <c r="AC19" i="1"/>
  <c r="AB19" i="1"/>
  <c r="AA19" i="1"/>
  <c r="Z19" i="1"/>
  <c r="Y19" i="1"/>
  <c r="X19" i="1"/>
  <c r="AG18" i="1"/>
  <c r="AF18" i="1"/>
  <c r="AE18" i="1"/>
  <c r="AD18" i="1"/>
  <c r="AC18" i="1"/>
  <c r="AB18" i="1"/>
  <c r="AA18" i="1"/>
  <c r="Z18" i="1"/>
  <c r="Y18" i="1"/>
  <c r="X17" i="1"/>
  <c r="AG16" i="1"/>
  <c r="AF16" i="1"/>
  <c r="AE16" i="1"/>
  <c r="AD16" i="1"/>
  <c r="AC16" i="1"/>
  <c r="AB16" i="1"/>
  <c r="AA16" i="1"/>
  <c r="Z16" i="1"/>
  <c r="Y16" i="1"/>
  <c r="X16" i="1"/>
  <c r="AG15" i="1"/>
  <c r="AF15" i="1"/>
  <c r="AE15" i="1"/>
  <c r="AD15" i="1"/>
  <c r="AC15" i="1"/>
  <c r="AB15" i="1"/>
  <c r="AA15" i="1"/>
  <c r="Z15" i="1"/>
  <c r="Y15" i="1"/>
  <c r="X15" i="1"/>
  <c r="X14" i="1"/>
  <c r="AG13" i="1"/>
  <c r="AF13" i="1"/>
  <c r="AE13" i="1"/>
  <c r="AD13" i="1"/>
  <c r="AC13" i="1"/>
  <c r="AB13" i="1"/>
  <c r="AA13" i="1"/>
  <c r="Z13" i="1"/>
  <c r="Y13" i="1"/>
  <c r="X13" i="1"/>
  <c r="W63" i="1"/>
  <c r="W62" i="1"/>
  <c r="W61" i="1"/>
  <c r="W60" i="1"/>
  <c r="W59" i="1"/>
  <c r="W58" i="1"/>
  <c r="W56" i="1"/>
  <c r="W54" i="1"/>
  <c r="W53" i="1"/>
  <c r="W52" i="1"/>
  <c r="W51" i="1"/>
  <c r="W50" i="1"/>
  <c r="W48" i="1"/>
  <c r="W46" i="1"/>
  <c r="W45" i="1"/>
  <c r="W44" i="1"/>
  <c r="W43" i="1"/>
  <c r="W42" i="1"/>
  <c r="W34" i="1"/>
  <c r="W32" i="1"/>
  <c r="W31" i="1"/>
  <c r="W30" i="1"/>
  <c r="W27" i="1"/>
  <c r="W26" i="1"/>
  <c r="W25" i="1"/>
  <c r="W24" i="1"/>
  <c r="W23" i="1"/>
  <c r="W22" i="1"/>
  <c r="W21" i="1"/>
  <c r="W20" i="1"/>
  <c r="W19" i="1"/>
  <c r="W17" i="1"/>
  <c r="W16" i="1"/>
  <c r="W15" i="1"/>
  <c r="W14" i="1"/>
  <c r="W13" i="1"/>
  <c r="Q14" i="1"/>
  <c r="O74" i="1"/>
  <c r="O65" i="1"/>
  <c r="O59" i="1"/>
  <c r="O56" i="1" s="1"/>
  <c r="O50" i="1"/>
  <c r="O46" i="1"/>
  <c r="AI46" i="1" s="1"/>
  <c r="O42" i="1"/>
  <c r="O24" i="1"/>
  <c r="O21" i="1"/>
  <c r="O17" i="1"/>
  <c r="O14" i="1"/>
  <c r="N74" i="1"/>
  <c r="N65" i="1"/>
  <c r="N59" i="1"/>
  <c r="N56" i="1" s="1"/>
  <c r="N50" i="1"/>
  <c r="N46" i="1"/>
  <c r="N42" i="1"/>
  <c r="N24" i="1"/>
  <c r="N12" i="1" s="1"/>
  <c r="N11" i="1" s="1"/>
  <c r="N21" i="1"/>
  <c r="N17" i="1"/>
  <c r="N14" i="1"/>
  <c r="M74" i="1"/>
  <c r="M65" i="1"/>
  <c r="M59" i="1"/>
  <c r="M56" i="1"/>
  <c r="M50" i="1"/>
  <c r="M46" i="1"/>
  <c r="M42" i="1"/>
  <c r="AG42" i="1" s="1"/>
  <c r="M24" i="1"/>
  <c r="AG24" i="1"/>
  <c r="M21" i="1"/>
  <c r="M17" i="1"/>
  <c r="M14" i="1"/>
  <c r="L74" i="1"/>
  <c r="L65" i="1"/>
  <c r="L59" i="1"/>
  <c r="L56" i="1" s="1"/>
  <c r="L50" i="1"/>
  <c r="AE50" i="1" s="1"/>
  <c r="L46" i="1"/>
  <c r="L42" i="1"/>
  <c r="L24" i="1"/>
  <c r="L21" i="1"/>
  <c r="L17" i="1"/>
  <c r="AF17" i="1" s="1"/>
  <c r="L14" i="1"/>
  <c r="K74" i="1"/>
  <c r="K65" i="1"/>
  <c r="K59" i="1"/>
  <c r="K50" i="1"/>
  <c r="K46" i="1"/>
  <c r="K42" i="1"/>
  <c r="K24" i="1"/>
  <c r="K21" i="1"/>
  <c r="K17" i="1"/>
  <c r="K14" i="1"/>
  <c r="J75" i="1"/>
  <c r="J74" i="1" s="1"/>
  <c r="J65" i="1"/>
  <c r="J59" i="1"/>
  <c r="AD59" i="1" s="1"/>
  <c r="J50" i="1"/>
  <c r="J46" i="1"/>
  <c r="J40" i="1" s="1"/>
  <c r="J42" i="1"/>
  <c r="J24" i="1"/>
  <c r="J21" i="1"/>
  <c r="J17" i="1"/>
  <c r="AD17" i="1" s="1"/>
  <c r="J14" i="1"/>
  <c r="I74" i="1"/>
  <c r="I65" i="1"/>
  <c r="I59" i="1"/>
  <c r="I50" i="1"/>
  <c r="I46" i="1"/>
  <c r="AC46" i="1" s="1"/>
  <c r="I42" i="1"/>
  <c r="I24" i="1"/>
  <c r="I21" i="1"/>
  <c r="I17" i="1"/>
  <c r="I14" i="1"/>
  <c r="AB14" i="1" s="1"/>
  <c r="H74" i="1"/>
  <c r="H65" i="1"/>
  <c r="H59" i="1"/>
  <c r="AB59" i="1" s="1"/>
  <c r="H50" i="1"/>
  <c r="H46" i="1"/>
  <c r="H40" i="1" s="1"/>
  <c r="H42" i="1"/>
  <c r="AA42" i="1" s="1"/>
  <c r="H24" i="1"/>
  <c r="H21" i="1"/>
  <c r="H17" i="1"/>
  <c r="H14" i="1"/>
  <c r="G74" i="1"/>
  <c r="G65" i="1"/>
  <c r="G59" i="1"/>
  <c r="G56" i="1" s="1"/>
  <c r="G50" i="1"/>
  <c r="AA50" i="1" s="1"/>
  <c r="G46" i="1"/>
  <c r="G40" i="1" s="1"/>
  <c r="G42" i="1"/>
  <c r="G27" i="1"/>
  <c r="G12" i="1" s="1"/>
  <c r="Z27" i="1"/>
  <c r="G24" i="1"/>
  <c r="G21" i="1"/>
  <c r="G17" i="1"/>
  <c r="G14" i="1"/>
  <c r="F74" i="1"/>
  <c r="F59" i="1"/>
  <c r="F56" i="1" s="1"/>
  <c r="F50" i="1"/>
  <c r="F46" i="1"/>
  <c r="F42" i="1"/>
  <c r="F24" i="1"/>
  <c r="Y24" i="1" s="1"/>
  <c r="F21" i="1"/>
  <c r="Z21" i="1" s="1"/>
  <c r="F17" i="1"/>
  <c r="Z17" i="1" s="1"/>
  <c r="F14" i="1"/>
  <c r="Z14" i="1" s="1"/>
  <c r="E59" i="1"/>
  <c r="E56" i="1"/>
  <c r="X56" i="1" s="1"/>
  <c r="E50" i="1"/>
  <c r="E40" i="1" s="1"/>
  <c r="E46" i="1"/>
  <c r="E42" i="1"/>
  <c r="X42" i="1" s="1"/>
  <c r="E12" i="1"/>
  <c r="E11" i="1"/>
  <c r="X11" i="1" s="1"/>
  <c r="D40" i="1"/>
  <c r="D12" i="1"/>
  <c r="D11" i="1" s="1"/>
  <c r="D9" i="1" s="1"/>
  <c r="C40" i="1"/>
  <c r="C36" i="1" s="1"/>
  <c r="C38" i="1" s="1"/>
  <c r="C12" i="1"/>
  <c r="C11" i="1" s="1"/>
  <c r="P65" i="1"/>
  <c r="P74" i="10"/>
  <c r="P65" i="10"/>
  <c r="P59" i="10"/>
  <c r="AI59" i="10" s="1"/>
  <c r="P50" i="10"/>
  <c r="P40" i="10" s="1"/>
  <c r="P46" i="10"/>
  <c r="AI46" i="10"/>
  <c r="P42" i="10"/>
  <c r="AI42" i="10" s="1"/>
  <c r="P24" i="10"/>
  <c r="P21" i="10"/>
  <c r="AI21" i="10" s="1"/>
  <c r="P17" i="10"/>
  <c r="P14" i="10"/>
  <c r="AI14" i="10" s="1"/>
  <c r="W67" i="1"/>
  <c r="X67" i="1" s="1"/>
  <c r="W66" i="1"/>
  <c r="X66" i="1" s="1"/>
  <c r="P59" i="1"/>
  <c r="AI59" i="1" s="1"/>
  <c r="P50" i="1"/>
  <c r="AI50" i="1" s="1"/>
  <c r="P46" i="1"/>
  <c r="P42" i="1"/>
  <c r="P24" i="1"/>
  <c r="AI24" i="1" s="1"/>
  <c r="P21" i="1"/>
  <c r="P14" i="1"/>
  <c r="P17" i="1"/>
  <c r="AI17" i="1"/>
  <c r="Q65" i="10"/>
  <c r="AJ65" i="10"/>
  <c r="Q59" i="10"/>
  <c r="Q56" i="10" s="1"/>
  <c r="Q50" i="10"/>
  <c r="Q40" i="10" s="1"/>
  <c r="Q36" i="10" s="1"/>
  <c r="Q46" i="10"/>
  <c r="AJ46" i="10" s="1"/>
  <c r="Q24" i="10"/>
  <c r="AJ24" i="10" s="1"/>
  <c r="Q21" i="10"/>
  <c r="AK21" i="10"/>
  <c r="Q17" i="10"/>
  <c r="AK17" i="10"/>
  <c r="Q14" i="10"/>
  <c r="AJ14" i="10" s="1"/>
  <c r="Q65" i="1"/>
  <c r="Q59" i="1"/>
  <c r="Q50" i="1"/>
  <c r="AK50" i="1" s="1"/>
  <c r="Q46" i="1"/>
  <c r="AK46" i="1" s="1"/>
  <c r="Q42" i="1"/>
  <c r="AJ42" i="1" s="1"/>
  <c r="Q24" i="1"/>
  <c r="AK24" i="1" s="1"/>
  <c r="Q21" i="1"/>
  <c r="Q17" i="1"/>
  <c r="AK17" i="1" s="1"/>
  <c r="P74" i="1"/>
  <c r="Y24" i="10"/>
  <c r="Q74" i="1"/>
  <c r="L56" i="10"/>
  <c r="AE65" i="10"/>
  <c r="Z17" i="10"/>
  <c r="AD50" i="1"/>
  <c r="E11" i="10"/>
  <c r="E9" i="10" s="1"/>
  <c r="N12" i="10"/>
  <c r="N11" i="10"/>
  <c r="N9" i="10" s="1"/>
  <c r="O40" i="10"/>
  <c r="AA42" i="10"/>
  <c r="AC46" i="10"/>
  <c r="D11" i="10"/>
  <c r="D9" i="10" s="1"/>
  <c r="AF50" i="10"/>
  <c r="AE46" i="10"/>
  <c r="AH21" i="10"/>
  <c r="AA46" i="10"/>
  <c r="E40" i="10"/>
  <c r="Y40" i="10" s="1"/>
  <c r="AB65" i="10"/>
  <c r="AC14" i="10"/>
  <c r="AK14" i="10"/>
  <c r="X50" i="10"/>
  <c r="AL17" i="10"/>
  <c r="AD59" i="10"/>
  <c r="AC65" i="10"/>
  <c r="AF14" i="10"/>
  <c r="X12" i="10"/>
  <c r="AA17" i="10"/>
  <c r="AL42" i="10"/>
  <c r="AC17" i="10"/>
  <c r="AG24" i="10"/>
  <c r="AB17" i="10"/>
  <c r="L40" i="10"/>
  <c r="L36" i="10" s="1"/>
  <c r="AK59" i="10"/>
  <c r="AB21" i="10"/>
  <c r="AG46" i="10"/>
  <c r="P12" i="10"/>
  <c r="P11" i="10" s="1"/>
  <c r="P9" i="10" s="1"/>
  <c r="AH59" i="10"/>
  <c r="AF14" i="1"/>
  <c r="Z59" i="1"/>
  <c r="Y59" i="1"/>
  <c r="AL24" i="1"/>
  <c r="X12" i="1"/>
  <c r="AC59" i="1"/>
  <c r="W12" i="1"/>
  <c r="AG46" i="1"/>
  <c r="K56" i="1"/>
  <c r="Y50" i="1"/>
  <c r="I56" i="1"/>
  <c r="AG14" i="1"/>
  <c r="AL46" i="1"/>
  <c r="AL17" i="1"/>
  <c r="AG21" i="1"/>
  <c r="AD17" i="10"/>
  <c r="AG17" i="10"/>
  <c r="Z46" i="10"/>
  <c r="S40" i="10"/>
  <c r="AL46" i="10"/>
  <c r="AD65" i="10"/>
  <c r="R56" i="10"/>
  <c r="X50" i="1"/>
  <c r="AE14" i="10"/>
  <c r="AD14" i="10"/>
  <c r="AB21" i="1"/>
  <c r="AE14" i="1"/>
  <c r="C56" i="10"/>
  <c r="S40" i="1"/>
  <c r="M12" i="1"/>
  <c r="M11" i="1"/>
  <c r="AH46" i="10"/>
  <c r="E36" i="1"/>
  <c r="X46" i="1"/>
  <c r="X42" i="10"/>
  <c r="AH50" i="10"/>
  <c r="AG59" i="10"/>
  <c r="M56" i="10"/>
  <c r="AF56" i="10" s="1"/>
  <c r="Y46" i="10"/>
  <c r="AJ17" i="10"/>
  <c r="AG14" i="10"/>
  <c r="AJ42" i="10"/>
  <c r="Y14" i="1"/>
  <c r="AM14" i="10"/>
  <c r="T56" i="1"/>
  <c r="AI65" i="10"/>
  <c r="AJ21" i="10"/>
  <c r="G40" i="10"/>
  <c r="Z40" i="10" s="1"/>
  <c r="Y61" i="10"/>
  <c r="AF59" i="10"/>
  <c r="E59" i="10"/>
  <c r="E56" i="10" s="1"/>
  <c r="AF56" i="1"/>
  <c r="Q12" i="1"/>
  <c r="AD42" i="1"/>
  <c r="AK14" i="1"/>
  <c r="AI42" i="1"/>
  <c r="K12" i="1"/>
  <c r="AH14" i="1"/>
  <c r="AM65" i="1"/>
  <c r="AE21" i="1"/>
  <c r="Y66" i="1"/>
  <c r="O12" i="1"/>
  <c r="T40" i="1"/>
  <c r="AM40" i="1" s="1"/>
  <c r="X59" i="1"/>
  <c r="K11" i="1"/>
  <c r="K9" i="1" s="1"/>
  <c r="Q11" i="1"/>
  <c r="Q9" i="1" s="1"/>
  <c r="U56" i="1"/>
  <c r="AN56" i="1" s="1"/>
  <c r="U56" i="10"/>
  <c r="AN56" i="10" s="1"/>
  <c r="U40" i="1"/>
  <c r="U36" i="1" s="1"/>
  <c r="U38" i="1" s="1"/>
  <c r="AN46" i="10"/>
  <c r="AN14" i="10"/>
  <c r="U12" i="1"/>
  <c r="U11" i="1" s="1"/>
  <c r="AN17" i="1"/>
  <c r="L12" i="11" l="1"/>
  <c r="N12" i="11" s="1"/>
  <c r="E12" i="11"/>
  <c r="E10" i="11" s="1"/>
  <c r="V36" i="10"/>
  <c r="AO36" i="10" s="1"/>
  <c r="V12" i="1"/>
  <c r="AO12" i="1" s="1"/>
  <c r="V56" i="1"/>
  <c r="AO56" i="1" s="1"/>
  <c r="V40" i="1"/>
  <c r="AO40" i="1" s="1"/>
  <c r="V11" i="10"/>
  <c r="AO12" i="10"/>
  <c r="U36" i="10"/>
  <c r="U38" i="10" s="1"/>
  <c r="AN40" i="10"/>
  <c r="AD56" i="10"/>
  <c r="AE56" i="10"/>
  <c r="AA50" i="10"/>
  <c r="AB24" i="10"/>
  <c r="R12" i="10"/>
  <c r="R11" i="10" s="1"/>
  <c r="R9" i="10" s="1"/>
  <c r="AL24" i="10"/>
  <c r="AD42" i="10"/>
  <c r="AK42" i="10"/>
  <c r="AN59" i="10"/>
  <c r="O36" i="10"/>
  <c r="O38" i="10" s="1"/>
  <c r="X40" i="10"/>
  <c r="P56" i="10"/>
  <c r="AI56" i="10" s="1"/>
  <c r="D59" i="10"/>
  <c r="W59" i="10" s="1"/>
  <c r="J40" i="10"/>
  <c r="J36" i="10" s="1"/>
  <c r="J38" i="10" s="1"/>
  <c r="AH65" i="10"/>
  <c r="AK46" i="10"/>
  <c r="AM46" i="10"/>
  <c r="AN65" i="10"/>
  <c r="M40" i="10"/>
  <c r="AB50" i="10"/>
  <c r="AE24" i="10"/>
  <c r="AC24" i="10"/>
  <c r="AH14" i="10"/>
  <c r="AE50" i="10"/>
  <c r="AD50" i="10"/>
  <c r="Z21" i="10"/>
  <c r="AI17" i="10"/>
  <c r="X46" i="10"/>
  <c r="AG50" i="10"/>
  <c r="U12" i="10"/>
  <c r="AN12" i="10" s="1"/>
  <c r="AJ59" i="10"/>
  <c r="AI24" i="10"/>
  <c r="AN24" i="10"/>
  <c r="Z14" i="10"/>
  <c r="AM59" i="10"/>
  <c r="X11" i="10"/>
  <c r="L12" i="10"/>
  <c r="L11" i="10" s="1"/>
  <c r="T40" i="10"/>
  <c r="AM40" i="10" s="1"/>
  <c r="W12" i="10"/>
  <c r="AM50" i="10"/>
  <c r="AL59" i="10"/>
  <c r="AF42" i="10"/>
  <c r="AM21" i="10"/>
  <c r="W9" i="10"/>
  <c r="AG40" i="10"/>
  <c r="AH40" i="10"/>
  <c r="N36" i="10"/>
  <c r="X9" i="10"/>
  <c r="E36" i="10"/>
  <c r="L38" i="10"/>
  <c r="T36" i="10"/>
  <c r="AM56" i="10"/>
  <c r="C36" i="10"/>
  <c r="C38" i="10" s="1"/>
  <c r="W40" i="10"/>
  <c r="S11" i="10"/>
  <c r="AL12" i="10"/>
  <c r="K36" i="10"/>
  <c r="AE36" i="10" s="1"/>
  <c r="AE40" i="10"/>
  <c r="AD40" i="10"/>
  <c r="Q38" i="10"/>
  <c r="H38" i="10"/>
  <c r="C69" i="10"/>
  <c r="AG12" i="10"/>
  <c r="M11" i="10"/>
  <c r="AG11" i="10" s="1"/>
  <c r="Y59" i="10"/>
  <c r="F56" i="10"/>
  <c r="AI40" i="10"/>
  <c r="AJ40" i="10"/>
  <c r="J11" i="10"/>
  <c r="AC12" i="10"/>
  <c r="S38" i="10"/>
  <c r="AK56" i="10"/>
  <c r="E71" i="10"/>
  <c r="AA40" i="10"/>
  <c r="W46" i="10"/>
  <c r="T12" i="10"/>
  <c r="AF17" i="10"/>
  <c r="AK65" i="10"/>
  <c r="G12" i="10"/>
  <c r="G59" i="10"/>
  <c r="AE17" i="10"/>
  <c r="AM17" i="10"/>
  <c r="AN21" i="10"/>
  <c r="Z61" i="10"/>
  <c r="AB59" i="10"/>
  <c r="H12" i="10"/>
  <c r="AA14" i="10"/>
  <c r="I56" i="10"/>
  <c r="I40" i="10"/>
  <c r="AC40" i="10" s="1"/>
  <c r="F12" i="10"/>
  <c r="AG21" i="10"/>
  <c r="AJ50" i="10"/>
  <c r="Y42" i="10"/>
  <c r="W11" i="10"/>
  <c r="AK50" i="10"/>
  <c r="AE42" i="10"/>
  <c r="AG42" i="10"/>
  <c r="Q12" i="10"/>
  <c r="AL56" i="10"/>
  <c r="R40" i="10"/>
  <c r="AH17" i="10"/>
  <c r="AD21" i="10"/>
  <c r="K12" i="10"/>
  <c r="AF21" i="10"/>
  <c r="O12" i="10"/>
  <c r="AI50" i="10"/>
  <c r="F40" i="1"/>
  <c r="F36" i="1" s="1"/>
  <c r="AC14" i="1"/>
  <c r="AD14" i="1"/>
  <c r="AM24" i="1"/>
  <c r="AL40" i="1"/>
  <c r="AH24" i="1"/>
  <c r="AG50" i="1"/>
  <c r="H56" i="1"/>
  <c r="H36" i="1" s="1"/>
  <c r="AD24" i="1"/>
  <c r="AM59" i="1"/>
  <c r="AN36" i="1"/>
  <c r="AA59" i="1"/>
  <c r="AA17" i="1"/>
  <c r="AC24" i="1"/>
  <c r="K40" i="1"/>
  <c r="AE56" i="1"/>
  <c r="AF59" i="1"/>
  <c r="AL21" i="1"/>
  <c r="AA21" i="1"/>
  <c r="J36" i="1"/>
  <c r="J38" i="1" s="1"/>
  <c r="T36" i="1"/>
  <c r="T38" i="1" s="1"/>
  <c r="AK21" i="1"/>
  <c r="AA24" i="1"/>
  <c r="AC50" i="1"/>
  <c r="J56" i="1"/>
  <c r="AC56" i="1" s="1"/>
  <c r="AH21" i="1"/>
  <c r="AE17" i="1"/>
  <c r="AG17" i="1"/>
  <c r="W40" i="1"/>
  <c r="Y42" i="1"/>
  <c r="AF21" i="1"/>
  <c r="AM17" i="1"/>
  <c r="AG11" i="1"/>
  <c r="N9" i="1"/>
  <c r="C9" i="1"/>
  <c r="W9" i="1" s="1"/>
  <c r="W11" i="1"/>
  <c r="AK12" i="1"/>
  <c r="AA27" i="1"/>
  <c r="Y46" i="1"/>
  <c r="Z42" i="1"/>
  <c r="AJ14" i="1"/>
  <c r="AK65" i="1"/>
  <c r="S12" i="1"/>
  <c r="AM42" i="1"/>
  <c r="AB50" i="1"/>
  <c r="AN21" i="1"/>
  <c r="AG56" i="1"/>
  <c r="Y56" i="1"/>
  <c r="E9" i="1"/>
  <c r="X9" i="1" s="1"/>
  <c r="T12" i="1"/>
  <c r="AN12" i="1" s="1"/>
  <c r="AH50" i="1"/>
  <c r="P12" i="1"/>
  <c r="AJ12" i="1" s="1"/>
  <c r="X40" i="1"/>
  <c r="L12" i="1"/>
  <c r="AF12" i="1" s="1"/>
  <c r="AH17" i="1"/>
  <c r="AN65" i="1"/>
  <c r="AG59" i="1"/>
  <c r="AJ21" i="1"/>
  <c r="AN46" i="1"/>
  <c r="AG12" i="1"/>
  <c r="Z24" i="1"/>
  <c r="F12" i="1"/>
  <c r="AC17" i="1"/>
  <c r="AC21" i="1"/>
  <c r="AH42" i="1"/>
  <c r="AH12" i="1"/>
  <c r="P40" i="1"/>
  <c r="AI40" i="1" s="1"/>
  <c r="AF50" i="1"/>
  <c r="AJ17" i="1"/>
  <c r="AA14" i="1"/>
  <c r="AE24" i="1"/>
  <c r="O40" i="1"/>
  <c r="AK42" i="1"/>
  <c r="S36" i="1"/>
  <c r="AM14" i="1"/>
  <c r="AD46" i="1"/>
  <c r="AE59" i="1"/>
  <c r="AL50" i="1"/>
  <c r="AJ50" i="1"/>
  <c r="AC42" i="1"/>
  <c r="AE42" i="1"/>
  <c r="AF46" i="1"/>
  <c r="AL65" i="1"/>
  <c r="I40" i="1"/>
  <c r="I36" i="1" s="1"/>
  <c r="O11" i="1"/>
  <c r="O9" i="1" s="1"/>
  <c r="AH59" i="1"/>
  <c r="AL59" i="1"/>
  <c r="AB42" i="1"/>
  <c r="AE46" i="1"/>
  <c r="N40" i="1"/>
  <c r="N36" i="1" s="1"/>
  <c r="N71" i="1" s="1"/>
  <c r="S38" i="1"/>
  <c r="AH11" i="1"/>
  <c r="Y40" i="1"/>
  <c r="Z66" i="1"/>
  <c r="AA40" i="1"/>
  <c r="Z12" i="1"/>
  <c r="G11" i="1"/>
  <c r="K36" i="1"/>
  <c r="K71" i="1" s="1"/>
  <c r="AD40" i="1"/>
  <c r="Y67" i="1"/>
  <c r="Z67" i="1" s="1"/>
  <c r="F38" i="1"/>
  <c r="Y36" i="1"/>
  <c r="Z40" i="1"/>
  <c r="AA66" i="1"/>
  <c r="AI12" i="1"/>
  <c r="P11" i="1"/>
  <c r="Z56" i="1"/>
  <c r="AE12" i="1"/>
  <c r="G36" i="1"/>
  <c r="AJ46" i="1"/>
  <c r="Q40" i="1"/>
  <c r="AK40" i="1" s="1"/>
  <c r="AM56" i="1"/>
  <c r="AL56" i="1"/>
  <c r="AB40" i="1"/>
  <c r="AC40" i="1"/>
  <c r="E38" i="1"/>
  <c r="AJ59" i="1"/>
  <c r="Q56" i="1"/>
  <c r="AJ56" i="1" s="1"/>
  <c r="AK59" i="1"/>
  <c r="D71" i="1"/>
  <c r="AH56" i="1"/>
  <c r="Z50" i="1"/>
  <c r="AI21" i="1"/>
  <c r="H12" i="1"/>
  <c r="AB17" i="1"/>
  <c r="AI14" i="1"/>
  <c r="R36" i="1"/>
  <c r="AL36" i="1" s="1"/>
  <c r="U9" i="1"/>
  <c r="Y21" i="1"/>
  <c r="AF42" i="1"/>
  <c r="AB46" i="1"/>
  <c r="AN40" i="1"/>
  <c r="M9" i="1"/>
  <c r="R11" i="1"/>
  <c r="AB24" i="1"/>
  <c r="J12" i="1"/>
  <c r="M40" i="1"/>
  <c r="P56" i="1"/>
  <c r="L40" i="1"/>
  <c r="D36" i="1"/>
  <c r="Y17" i="1"/>
  <c r="AN14" i="1"/>
  <c r="AN59" i="1"/>
  <c r="AH46" i="1"/>
  <c r="AJ24" i="1"/>
  <c r="AD21" i="1"/>
  <c r="AA46" i="1"/>
  <c r="I12" i="1"/>
  <c r="Z46" i="1"/>
  <c r="AN24" i="1"/>
  <c r="AF24" i="1"/>
  <c r="AL14" i="1"/>
  <c r="L10" i="11" l="1"/>
  <c r="L9" i="11" s="1"/>
  <c r="N9" i="11" s="1"/>
  <c r="G12" i="11"/>
  <c r="G10" i="11"/>
  <c r="E9" i="11"/>
  <c r="G9" i="11" s="1"/>
  <c r="V38" i="10"/>
  <c r="AO38" i="10" s="1"/>
  <c r="V11" i="1"/>
  <c r="V9" i="1" s="1"/>
  <c r="V36" i="1"/>
  <c r="AO36" i="1" s="1"/>
  <c r="V9" i="10"/>
  <c r="AO11" i="10"/>
  <c r="AF12" i="10"/>
  <c r="U11" i="10"/>
  <c r="U9" i="10" s="1"/>
  <c r="AF40" i="10"/>
  <c r="M36" i="10"/>
  <c r="AJ56" i="10"/>
  <c r="X59" i="10"/>
  <c r="D56" i="10"/>
  <c r="D36" i="10" s="1"/>
  <c r="X36" i="10" s="1"/>
  <c r="P36" i="10"/>
  <c r="F36" i="10"/>
  <c r="Y56" i="10"/>
  <c r="C71" i="10"/>
  <c r="P71" i="10"/>
  <c r="AI36" i="10"/>
  <c r="P38" i="10"/>
  <c r="AJ38" i="10" s="1"/>
  <c r="AI12" i="10"/>
  <c r="O11" i="10"/>
  <c r="AH12" i="10"/>
  <c r="E72" i="10"/>
  <c r="AM36" i="10"/>
  <c r="T38" i="10"/>
  <c r="AN36" i="10"/>
  <c r="AA59" i="10"/>
  <c r="G56" i="10"/>
  <c r="Z59" i="10"/>
  <c r="Y12" i="10"/>
  <c r="F11" i="10"/>
  <c r="AF11" i="10"/>
  <c r="M9" i="10"/>
  <c r="N38" i="10"/>
  <c r="AG36" i="10"/>
  <c r="AH36" i="10"/>
  <c r="Z12" i="10"/>
  <c r="G11" i="10"/>
  <c r="AJ36" i="10"/>
  <c r="N71" i="10"/>
  <c r="AL11" i="10"/>
  <c r="S9" i="10"/>
  <c r="K11" i="10"/>
  <c r="AD12" i="10"/>
  <c r="AB40" i="10"/>
  <c r="I36" i="10"/>
  <c r="R36" i="10"/>
  <c r="AK40" i="10"/>
  <c r="AL40" i="10"/>
  <c r="AC56" i="10"/>
  <c r="AB56" i="10"/>
  <c r="J9" i="10"/>
  <c r="AC11" i="10"/>
  <c r="AE12" i="10"/>
  <c r="Q11" i="10"/>
  <c r="AK12" i="10"/>
  <c r="AJ12" i="10"/>
  <c r="H11" i="10"/>
  <c r="AA12" i="10"/>
  <c r="AB12" i="10"/>
  <c r="T11" i="10"/>
  <c r="AN11" i="10" s="1"/>
  <c r="AM12" i="10"/>
  <c r="L9" i="10"/>
  <c r="K38" i="10"/>
  <c r="AD38" i="10" s="1"/>
  <c r="AD36" i="10"/>
  <c r="E38" i="10"/>
  <c r="AG40" i="1"/>
  <c r="AD56" i="1"/>
  <c r="L11" i="1"/>
  <c r="AF11" i="1" s="1"/>
  <c r="AM36" i="1"/>
  <c r="AA56" i="1"/>
  <c r="AB56" i="1"/>
  <c r="E71" i="1"/>
  <c r="E72" i="1" s="1"/>
  <c r="S11" i="1"/>
  <c r="AL12" i="1"/>
  <c r="C71" i="1"/>
  <c r="W71" i="1" s="1"/>
  <c r="C69" i="1"/>
  <c r="E69" i="1"/>
  <c r="E70" i="1" s="1"/>
  <c r="AM38" i="1"/>
  <c r="F11" i="1"/>
  <c r="Y12" i="1"/>
  <c r="AG9" i="1"/>
  <c r="AH40" i="1"/>
  <c r="O36" i="1"/>
  <c r="O38" i="1" s="1"/>
  <c r="O69" i="1" s="1"/>
  <c r="AM12" i="1"/>
  <c r="T11" i="1"/>
  <c r="N72" i="1"/>
  <c r="K72" i="1"/>
  <c r="I38" i="1"/>
  <c r="AB36" i="1"/>
  <c r="AC36" i="1"/>
  <c r="D38" i="1"/>
  <c r="X38" i="1" s="1"/>
  <c r="U71" i="1"/>
  <c r="U69" i="1"/>
  <c r="L36" i="1"/>
  <c r="AE40" i="1"/>
  <c r="R38" i="1"/>
  <c r="AL38" i="1" s="1"/>
  <c r="AH36" i="1"/>
  <c r="AH38" i="1"/>
  <c r="H38" i="1"/>
  <c r="AA38" i="1" s="1"/>
  <c r="AA36" i="1"/>
  <c r="H11" i="1"/>
  <c r="AA12" i="1"/>
  <c r="AF40" i="1"/>
  <c r="M36" i="1"/>
  <c r="M71" i="1" s="1"/>
  <c r="G9" i="1"/>
  <c r="Z11" i="1"/>
  <c r="AI56" i="1"/>
  <c r="P36" i="1"/>
  <c r="AJ40" i="1"/>
  <c r="Q36" i="1"/>
  <c r="AB12" i="1"/>
  <c r="I11" i="1"/>
  <c r="J11" i="1"/>
  <c r="AC12" i="1"/>
  <c r="X36" i="1"/>
  <c r="AB66" i="1"/>
  <c r="AN38" i="1"/>
  <c r="Y38" i="1"/>
  <c r="AD12" i="1"/>
  <c r="R9" i="1"/>
  <c r="AK11" i="1"/>
  <c r="L9" i="1"/>
  <c r="AE11" i="1"/>
  <c r="AH9" i="1"/>
  <c r="AA67" i="1"/>
  <c r="AB67" i="1" s="1"/>
  <c r="P9" i="1"/>
  <c r="AI11" i="1"/>
  <c r="AJ11" i="1"/>
  <c r="AK56" i="1"/>
  <c r="N38" i="1"/>
  <c r="G38" i="1"/>
  <c r="Z38" i="1" s="1"/>
  <c r="Z36" i="1"/>
  <c r="AD36" i="1"/>
  <c r="K38" i="1"/>
  <c r="N10" i="11" l="1"/>
  <c r="AO11" i="1"/>
  <c r="V38" i="1"/>
  <c r="AO38" i="1" s="1"/>
  <c r="AO9" i="1"/>
  <c r="V71" i="1"/>
  <c r="V69" i="10"/>
  <c r="AO9" i="10"/>
  <c r="V71" i="10"/>
  <c r="W56" i="10"/>
  <c r="X56" i="10"/>
  <c r="M38" i="10"/>
  <c r="AF38" i="10" s="1"/>
  <c r="AF36" i="10"/>
  <c r="AE38" i="10"/>
  <c r="S69" i="10"/>
  <c r="AL9" i="10"/>
  <c r="S71" i="10"/>
  <c r="AD11" i="10"/>
  <c r="K9" i="10"/>
  <c r="J69" i="10"/>
  <c r="J71" i="10"/>
  <c r="AC9" i="10"/>
  <c r="M71" i="10"/>
  <c r="AF9" i="10"/>
  <c r="AG9" i="10"/>
  <c r="Y11" i="10"/>
  <c r="F9" i="10"/>
  <c r="R38" i="10"/>
  <c r="AK36" i="10"/>
  <c r="R71" i="10"/>
  <c r="AL36" i="10"/>
  <c r="Z11" i="10"/>
  <c r="G9" i="10"/>
  <c r="AE11" i="10"/>
  <c r="AH38" i="10"/>
  <c r="AG38" i="10"/>
  <c r="N69" i="10"/>
  <c r="AI11" i="10"/>
  <c r="O9" i="10"/>
  <c r="AH11" i="10"/>
  <c r="AB11" i="10"/>
  <c r="H9" i="10"/>
  <c r="AA11" i="10"/>
  <c r="AI38" i="10"/>
  <c r="P69" i="10"/>
  <c r="I38" i="10"/>
  <c r="AB36" i="10"/>
  <c r="I71" i="10"/>
  <c r="AC36" i="10"/>
  <c r="E69" i="10"/>
  <c r="P72" i="10"/>
  <c r="T9" i="10"/>
  <c r="AM11" i="10"/>
  <c r="N72" i="10"/>
  <c r="U69" i="10"/>
  <c r="AN9" i="10"/>
  <c r="U71" i="10"/>
  <c r="Q9" i="10"/>
  <c r="AJ11" i="10"/>
  <c r="AK11" i="10"/>
  <c r="Z56" i="10"/>
  <c r="G36" i="10"/>
  <c r="AA56" i="10"/>
  <c r="W36" i="10"/>
  <c r="D38" i="10"/>
  <c r="D71" i="10"/>
  <c r="L71" i="10"/>
  <c r="L69" i="10"/>
  <c r="AE9" i="10"/>
  <c r="AN38" i="10"/>
  <c r="AM38" i="10"/>
  <c r="F38" i="10"/>
  <c r="Y38" i="10" s="1"/>
  <c r="Y36" i="10"/>
  <c r="S9" i="1"/>
  <c r="AL11" i="1"/>
  <c r="Y11" i="1"/>
  <c r="F9" i="1"/>
  <c r="AN11" i="1"/>
  <c r="AM11" i="1"/>
  <c r="T9" i="1"/>
  <c r="X71" i="1"/>
  <c r="O71" i="1"/>
  <c r="O72" i="1" s="1"/>
  <c r="H9" i="1"/>
  <c r="AA11" i="1"/>
  <c r="L71" i="1"/>
  <c r="AF71" i="1" s="1"/>
  <c r="AE9" i="1"/>
  <c r="Q38" i="1"/>
  <c r="AK38" i="1" s="1"/>
  <c r="AJ36" i="1"/>
  <c r="Q71" i="1"/>
  <c r="AE36" i="1"/>
  <c r="L38" i="1"/>
  <c r="AE38" i="1" s="1"/>
  <c r="AK9" i="1"/>
  <c r="R71" i="1"/>
  <c r="R69" i="1"/>
  <c r="AL9" i="1"/>
  <c r="AD38" i="1"/>
  <c r="K69" i="1"/>
  <c r="P38" i="1"/>
  <c r="AI38" i="1" s="1"/>
  <c r="AI36" i="1"/>
  <c r="U72" i="1"/>
  <c r="J9" i="1"/>
  <c r="AC11" i="1"/>
  <c r="AD11" i="1"/>
  <c r="AB38" i="1"/>
  <c r="AC38" i="1"/>
  <c r="P71" i="1"/>
  <c r="AI9" i="1"/>
  <c r="AJ9" i="1"/>
  <c r="AC67" i="1"/>
  <c r="AK36" i="1"/>
  <c r="AF9" i="1"/>
  <c r="W38" i="1"/>
  <c r="D69" i="1"/>
  <c r="U70" i="1"/>
  <c r="AC66" i="1"/>
  <c r="AB11" i="1"/>
  <c r="I9" i="1"/>
  <c r="Z9" i="1"/>
  <c r="G69" i="1"/>
  <c r="G71" i="1"/>
  <c r="N69" i="1"/>
  <c r="AH69" i="1" s="1"/>
  <c r="M72" i="1"/>
  <c r="M38" i="1"/>
  <c r="AF36" i="1"/>
  <c r="AG71" i="1"/>
  <c r="AG36" i="1"/>
  <c r="O70" i="1"/>
  <c r="V69" i="1" l="1"/>
  <c r="V70" i="1" s="1"/>
  <c r="AO71" i="1"/>
  <c r="V72" i="1"/>
  <c r="V72" i="10"/>
  <c r="AO71" i="10"/>
  <c r="V70" i="10"/>
  <c r="AO69" i="10"/>
  <c r="M69" i="10"/>
  <c r="AG69" i="10" s="1"/>
  <c r="Q71" i="10"/>
  <c r="AK71" i="10" s="1"/>
  <c r="AJ9" i="10"/>
  <c r="Q69" i="10"/>
  <c r="AK9" i="10"/>
  <c r="AF71" i="10"/>
  <c r="M72" i="10"/>
  <c r="K69" i="10"/>
  <c r="K71" i="10"/>
  <c r="AD9" i="10"/>
  <c r="I72" i="10"/>
  <c r="L72" i="10"/>
  <c r="AG71" i="10"/>
  <c r="W38" i="10"/>
  <c r="D69" i="10"/>
  <c r="W69" i="10" s="1"/>
  <c r="N70" i="10"/>
  <c r="U72" i="10"/>
  <c r="U70" i="10"/>
  <c r="Z9" i="10"/>
  <c r="G69" i="10"/>
  <c r="G71" i="10"/>
  <c r="L70" i="10"/>
  <c r="AB38" i="10"/>
  <c r="I69" i="10"/>
  <c r="AC69" i="10" s="1"/>
  <c r="AC38" i="10"/>
  <c r="W71" i="10"/>
  <c r="X71" i="10"/>
  <c r="Z36" i="10"/>
  <c r="G38" i="10"/>
  <c r="AA36" i="10"/>
  <c r="AI69" i="10"/>
  <c r="P70" i="10"/>
  <c r="AC71" i="10"/>
  <c r="J72" i="10"/>
  <c r="J70" i="10"/>
  <c r="T71" i="10"/>
  <c r="AN71" i="10" s="1"/>
  <c r="T69" i="10"/>
  <c r="AM9" i="10"/>
  <c r="H71" i="10"/>
  <c r="AA9" i="10"/>
  <c r="AB9" i="10"/>
  <c r="H69" i="10"/>
  <c r="R72" i="10"/>
  <c r="AK38" i="10"/>
  <c r="R69" i="10"/>
  <c r="AL69" i="10" s="1"/>
  <c r="AL38" i="10"/>
  <c r="S72" i="10"/>
  <c r="AL71" i="10"/>
  <c r="E70" i="10"/>
  <c r="X69" i="10"/>
  <c r="O71" i="10"/>
  <c r="O69" i="10"/>
  <c r="AI9" i="10"/>
  <c r="AH9" i="10"/>
  <c r="F69" i="10"/>
  <c r="Y9" i="10"/>
  <c r="F71" i="10"/>
  <c r="X38" i="10"/>
  <c r="S70" i="10"/>
  <c r="AN9" i="1"/>
  <c r="AM9" i="1"/>
  <c r="T69" i="1"/>
  <c r="T71" i="1"/>
  <c r="AH71" i="1"/>
  <c r="Y9" i="1"/>
  <c r="F71" i="1"/>
  <c r="F69" i="1"/>
  <c r="Z69" i="1" s="1"/>
  <c r="P69" i="1"/>
  <c r="P70" i="1" s="1"/>
  <c r="S69" i="1"/>
  <c r="S70" i="1" s="1"/>
  <c r="S71" i="1"/>
  <c r="S72" i="1" s="1"/>
  <c r="Z71" i="1"/>
  <c r="G72" i="1"/>
  <c r="G70" i="1"/>
  <c r="H69" i="1"/>
  <c r="AA9" i="1"/>
  <c r="H71" i="1"/>
  <c r="J71" i="1"/>
  <c r="AC9" i="1"/>
  <c r="J69" i="1"/>
  <c r="AD69" i="1" s="1"/>
  <c r="AD9" i="1"/>
  <c r="I69" i="1"/>
  <c r="I71" i="1"/>
  <c r="AB9" i="1"/>
  <c r="Q72" i="1"/>
  <c r="AJ71" i="1"/>
  <c r="AJ38" i="1"/>
  <c r="Q69" i="1"/>
  <c r="AF38" i="1"/>
  <c r="M69" i="1"/>
  <c r="AG69" i="1" s="1"/>
  <c r="P72" i="1"/>
  <c r="AI71" i="1"/>
  <c r="L69" i="1"/>
  <c r="R72" i="1"/>
  <c r="AK71" i="1"/>
  <c r="W69" i="1"/>
  <c r="X69" i="1"/>
  <c r="AD67" i="1"/>
  <c r="AE67" i="1" s="1"/>
  <c r="AD66" i="1"/>
  <c r="K70" i="1"/>
  <c r="N70" i="1"/>
  <c r="AG38" i="1"/>
  <c r="R70" i="1"/>
  <c r="AL69" i="1"/>
  <c r="L72" i="1"/>
  <c r="AE71" i="1"/>
  <c r="AO69" i="1" l="1"/>
  <c r="M70" i="10"/>
  <c r="AF69" i="10"/>
  <c r="AA71" i="10"/>
  <c r="H72" i="10"/>
  <c r="AM69" i="10"/>
  <c r="T70" i="10"/>
  <c r="Y71" i="10"/>
  <c r="F72" i="10"/>
  <c r="AK69" i="10"/>
  <c r="R70" i="10"/>
  <c r="AB71" i="10"/>
  <c r="AN69" i="10"/>
  <c r="K72" i="10"/>
  <c r="AD71" i="10"/>
  <c r="Z69" i="10"/>
  <c r="G70" i="10"/>
  <c r="K70" i="10"/>
  <c r="AD69" i="10"/>
  <c r="I70" i="10"/>
  <c r="AB69" i="10"/>
  <c r="Y69" i="10"/>
  <c r="F70" i="10"/>
  <c r="AM71" i="10"/>
  <c r="T72" i="10"/>
  <c r="AH71" i="10"/>
  <c r="O72" i="10"/>
  <c r="AI71" i="10"/>
  <c r="Z38" i="10"/>
  <c r="AA38" i="10"/>
  <c r="AJ69" i="10"/>
  <c r="Q70" i="10"/>
  <c r="H70" i="10"/>
  <c r="AA69" i="10"/>
  <c r="AE69" i="10"/>
  <c r="AH69" i="10"/>
  <c r="O70" i="10"/>
  <c r="G72" i="10"/>
  <c r="Z71" i="10"/>
  <c r="AE71" i="10"/>
  <c r="AJ71" i="10"/>
  <c r="Q72" i="10"/>
  <c r="Y69" i="1"/>
  <c r="F70" i="1"/>
  <c r="AI69" i="1"/>
  <c r="F72" i="1"/>
  <c r="Y71" i="1"/>
  <c r="T72" i="1"/>
  <c r="AN71" i="1"/>
  <c r="AM71" i="1"/>
  <c r="T70" i="1"/>
  <c r="AM69" i="1"/>
  <c r="AN69" i="1"/>
  <c r="AL71" i="1"/>
  <c r="AF69" i="1"/>
  <c r="M70" i="1"/>
  <c r="AC69" i="1"/>
  <c r="J70" i="1"/>
  <c r="J72" i="1"/>
  <c r="AC71" i="1"/>
  <c r="AD71" i="1"/>
  <c r="I70" i="1"/>
  <c r="AB69" i="1"/>
  <c r="AF67" i="1"/>
  <c r="AA69" i="1"/>
  <c r="H70" i="1"/>
  <c r="L70" i="1"/>
  <c r="AE69" i="1"/>
  <c r="AE66" i="1"/>
  <c r="AF66" i="1" s="1"/>
  <c r="H72" i="1"/>
  <c r="AA71" i="1"/>
  <c r="AJ69" i="1"/>
  <c r="Q70" i="1"/>
  <c r="AK69" i="1"/>
  <c r="AB71" i="1"/>
  <c r="I72" i="1"/>
  <c r="AG66" i="1" l="1"/>
  <c r="AG67" i="1"/>
  <c r="AH67" i="1" s="1"/>
  <c r="AI67" i="1" l="1"/>
  <c r="AJ67" i="1" s="1"/>
  <c r="AH66" i="1"/>
  <c r="AI66" i="1" l="1"/>
  <c r="AJ66" i="1" s="1"/>
  <c r="V74" i="1" l="1"/>
</calcChain>
</file>

<file path=xl/sharedStrings.xml><?xml version="1.0" encoding="utf-8"?>
<sst xmlns="http://schemas.openxmlformats.org/spreadsheetml/2006/main" count="297" uniqueCount="141">
  <si>
    <t>CONCEPTO</t>
  </si>
  <si>
    <t>GASTOS CORRIENTES</t>
  </si>
  <si>
    <t xml:space="preserve">    Sueldos y Salarios</t>
  </si>
  <si>
    <t xml:space="preserve">         Deuda Interna</t>
  </si>
  <si>
    <t xml:space="preserve">         Deuda externa</t>
  </si>
  <si>
    <t xml:space="preserve">    Transferencias</t>
  </si>
  <si>
    <t xml:space="preserve">         Sector Privado </t>
  </si>
  <si>
    <t xml:space="preserve">         Sector Publico</t>
  </si>
  <si>
    <t xml:space="preserve">         Sector Externo</t>
  </si>
  <si>
    <t>GASTOS DE CAPITAL</t>
  </si>
  <si>
    <t xml:space="preserve">INGRESOS TOTALES </t>
  </si>
  <si>
    <t xml:space="preserve"> II- Ingresos de Capital:</t>
  </si>
  <si>
    <t>I-3  Ingresos no Tributarios</t>
  </si>
  <si>
    <t xml:space="preserve">    Inversion </t>
  </si>
  <si>
    <t>Transferencias capital con recurso externo</t>
  </si>
  <si>
    <t>Gasto Total sin Intereses</t>
  </si>
  <si>
    <t xml:space="preserve">    Intereses    </t>
  </si>
  <si>
    <t>1 - 3</t>
  </si>
  <si>
    <t>1 - 2</t>
  </si>
  <si>
    <t>VARIACION</t>
  </si>
  <si>
    <t>SUP/ DÉFICIT  FINANCIERO.</t>
  </si>
  <si>
    <t>DEF/SUPERÁVIT PRIMARIO</t>
  </si>
  <si>
    <t>Impuesto a los ingresos y utilidades</t>
  </si>
  <si>
    <t>Sobre importaciones</t>
  </si>
  <si>
    <t>Sobre exportaciones</t>
  </si>
  <si>
    <t>Ventas</t>
  </si>
  <si>
    <t>Interno</t>
  </si>
  <si>
    <t>Aduanas</t>
  </si>
  <si>
    <t>Consumo</t>
  </si>
  <si>
    <t>I-1  Ingresos Tributarios</t>
  </si>
  <si>
    <t>I-   Ingresos Corrientes</t>
  </si>
  <si>
    <t>Otros ingresos tributarios</t>
  </si>
  <si>
    <t>I-2 Contribuciones Sociales</t>
  </si>
  <si>
    <t>I-4  Transferencias</t>
  </si>
  <si>
    <t>Arancel:</t>
  </si>
  <si>
    <t>1% Valor Aduanero:</t>
  </si>
  <si>
    <t xml:space="preserve"> Por Caja Banano Exportada</t>
  </si>
  <si>
    <t>Transferencias con recurso externo</t>
  </si>
  <si>
    <t>Remuneraciones</t>
  </si>
  <si>
    <t xml:space="preserve">   Interno Neto</t>
  </si>
  <si>
    <t xml:space="preserve">   Externo Neto</t>
  </si>
  <si>
    <t xml:space="preserve">Ingreso y Gasto Reconocido Gobierno Central </t>
  </si>
  <si>
    <t>en millones de colones</t>
  </si>
  <si>
    <r>
      <rPr>
        <b/>
        <sz val="10"/>
        <rFont val="Arial"/>
        <family val="2"/>
      </rPr>
      <t xml:space="preserve">Fuente:  </t>
    </r>
    <r>
      <rPr>
        <sz val="10"/>
        <rFont val="Arial"/>
        <family val="2"/>
      </rPr>
      <t>Cuadro elaborado en la Secretaría Técnica de la Autoridad Presupuestaria, con información suministrada por la Contabilidad Nacional y la Dirección de Crédito Público.</t>
    </r>
  </si>
  <si>
    <t xml:space="preserve"> Impuesto Exportaciones Vía Terrestre</t>
  </si>
  <si>
    <t xml:space="preserve"> Der.de Exp.ad/valorem</t>
  </si>
  <si>
    <t>% PIB</t>
  </si>
  <si>
    <t>Concesión Neta de Préstamos</t>
  </si>
  <si>
    <t xml:space="preserve">Concesión </t>
  </si>
  <si>
    <t xml:space="preserve">Recuperación </t>
  </si>
  <si>
    <r>
      <t xml:space="preserve">    Transferencias</t>
    </r>
    <r>
      <rPr>
        <vertAlign val="superscript"/>
        <sz val="10"/>
        <rFont val="Arial"/>
        <family val="2"/>
      </rPr>
      <t xml:space="preserve"> 1/</t>
    </r>
  </si>
  <si>
    <t>GASTOS TOTALES Y CONCESIÓN NETA</t>
  </si>
  <si>
    <t>FINANCIAMIENTO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</si>
  <si>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</si>
  <si>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</si>
  <si>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</si>
  <si>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</si>
  <si>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</si>
  <si>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</si>
  <si>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</si>
  <si>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</si>
  <si>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</si>
  <si>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</si>
  <si>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</si>
  <si>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18/19</t>
  </si>
  <si>
    <t>19/20</t>
  </si>
  <si>
    <t>20/21</t>
  </si>
  <si>
    <t>Mes de agosto</t>
  </si>
  <si>
    <t>Acumulado al mes de agosto</t>
  </si>
  <si>
    <t>21/22</t>
  </si>
  <si>
    <t>Otros Ingresos tributarios diversos internos</t>
  </si>
  <si>
    <t>Otros Ingresos tributarios diversos aduanas</t>
  </si>
  <si>
    <t>22/23</t>
  </si>
  <si>
    <t>23/24</t>
  </si>
  <si>
    <t>17/18</t>
  </si>
  <si>
    <t xml:space="preserve">Cifras acumuladas al mes de agosto 2019-2025 </t>
  </si>
  <si>
    <t>Cifras del mes de agosto 2019-2025</t>
  </si>
  <si>
    <r>
      <t>PIB</t>
    </r>
    <r>
      <rPr>
        <b/>
        <vertAlign val="superscript"/>
        <sz val="10"/>
        <rFont val="Arial"/>
        <family val="2"/>
      </rPr>
      <t xml:space="preserve"> 1/</t>
    </r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</si>
  <si>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Según el PIB publicado por el Banco Central  en abril 2025, proyección 2025-2026 utilizada en el informe de Política Monetaria  de julio 2025, aprobado por la Junta Directiva en el artículo 3 del acta de la sesión 6270-2025, el 28 de julio de 2025 </t>
    </r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</si>
  <si>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 A partir de enero 2020 los egresos de las cargas sociales de los programas 327-328- 329 del Ministerio de Obras Públicas y Transportes (MOPT), se capitalizan, por lo que se incluyen en el rubro de inversión.</t>
    </r>
  </si>
  <si>
    <r>
      <rPr>
        <vertAlign val="superscript"/>
        <sz val="10"/>
        <rFont val="Arial"/>
        <family val="2"/>
      </rPr>
      <t>3/</t>
    </r>
    <r>
      <rPr>
        <sz val="10"/>
        <rFont val="Arial"/>
        <family val="2"/>
      </rPr>
      <t xml:space="preserve"> Los egresos de bienes y servicios del programa 797 de Ministerio de Comercio Exterior a partir de enero 2020 se capitalizan y se incluyen en el rubro de inversión</t>
    </r>
  </si>
  <si>
    <r>
      <t xml:space="preserve">    Cargas Sociales</t>
    </r>
    <r>
      <rPr>
        <vertAlign val="superscript"/>
        <sz val="10"/>
        <rFont val="Arial"/>
        <family val="2"/>
      </rPr>
      <t>2/</t>
    </r>
  </si>
  <si>
    <r>
      <t xml:space="preserve">    Bienes y Servicios</t>
    </r>
    <r>
      <rPr>
        <vertAlign val="superscript"/>
        <sz val="10"/>
        <rFont val="Arial"/>
        <family val="2"/>
      </rPr>
      <t xml:space="preserve"> 3/</t>
    </r>
  </si>
  <si>
    <t>Transferencias ctes con recurso externo</t>
  </si>
  <si>
    <t>24/25</t>
  </si>
  <si>
    <r>
      <rPr>
        <vertAlign val="superscript"/>
        <sz val="10"/>
        <rFont val="Arial"/>
        <family val="2"/>
      </rPr>
      <t xml:space="preserve">2/ </t>
    </r>
    <r>
      <rPr>
        <sz val="10"/>
        <rFont val="Arial"/>
        <family val="2"/>
      </rPr>
      <t xml:space="preserve"> A partir de enero 2020 los egresos de las cargas sociales de los programas 327-328- 329 del Ministerio de Obras Públicas y Transportes (MOPT), se capitalizan, por lo que se incluyen en el rubro de inversión.</t>
    </r>
  </si>
  <si>
    <r>
      <t xml:space="preserve">    Bienes y Servicios </t>
    </r>
    <r>
      <rPr>
        <vertAlign val="superscript"/>
        <sz val="10"/>
        <rFont val="Arial"/>
        <family val="2"/>
      </rPr>
      <t>3/</t>
    </r>
  </si>
  <si>
    <r>
      <t xml:space="preserve">    Transferencias</t>
    </r>
    <r>
      <rPr>
        <vertAlign val="superscript"/>
        <sz val="10"/>
        <rFont val="Arial"/>
        <family val="2"/>
      </rPr>
      <t xml:space="preserve"> </t>
    </r>
  </si>
  <si>
    <r>
      <t xml:space="preserve">PIB </t>
    </r>
    <r>
      <rPr>
        <b/>
        <vertAlign val="superscript"/>
        <sz val="10"/>
        <rFont val="Arial"/>
        <family val="2"/>
      </rPr>
      <t>1/</t>
    </r>
  </si>
  <si>
    <t xml:space="preserve"> </t>
  </si>
  <si>
    <t>GOBIERNO CENTRAL DE COSTA RICA</t>
  </si>
  <si>
    <t>PRINCIPALES INGRESOS</t>
  </si>
  <si>
    <t>COMPARATIVOS MES AGOSTO</t>
  </si>
  <si>
    <t>COMPARATIVOS ACUMULADO AL MES DE AGOSTO</t>
  </si>
  <si>
    <t>(en millones de colones)</t>
  </si>
  <si>
    <t>Variacion</t>
  </si>
  <si>
    <t>INGRESOS TOTALES:</t>
  </si>
  <si>
    <t>Ingresos Corrientes:</t>
  </si>
  <si>
    <t>I-1 Ingresos Tributarios :</t>
  </si>
  <si>
    <t>I-1.1   Impuesto a los ingresos y utilidades</t>
  </si>
  <si>
    <t xml:space="preserve">       - Ingresos y Utilidades a Personas Físicas</t>
  </si>
  <si>
    <t xml:space="preserve">       - Ingresos y Utilidades a Personas Jurídicas</t>
  </si>
  <si>
    <t xml:space="preserve">       - Dividendos e Intereses s/ Títulos valores</t>
  </si>
  <si>
    <t xml:space="preserve">       - Remesas al Exterior</t>
  </si>
  <si>
    <t xml:space="preserve">       - Bancos y Entidades Financ no domiciliadas</t>
  </si>
  <si>
    <t xml:space="preserve">I-1.2   Impuestos a la propiedad </t>
  </si>
  <si>
    <t xml:space="preserve">            Propiedad de vehículos</t>
  </si>
  <si>
    <t xml:space="preserve">            Imp Solidario Vivienda</t>
  </si>
  <si>
    <t xml:space="preserve">            Imp. Sociedades Anónimas</t>
  </si>
  <si>
    <t>I-1.3  Sobre Importaciones :</t>
  </si>
  <si>
    <t xml:space="preserve">           I-1.3.1  Arancel:</t>
  </si>
  <si>
    <t xml:space="preserve">           I-1.3.2 1% Valor Aduanero:</t>
  </si>
  <si>
    <t>I-1.4  Sobre Exportaciones :</t>
  </si>
  <si>
    <t xml:space="preserve">           I-1.4.1  Por Caja Banano Exportada</t>
  </si>
  <si>
    <t xml:space="preserve">           I-1.4.2  Der.de Exp.ad/valorem</t>
  </si>
  <si>
    <t xml:space="preserve">           I-1.4.3  Imp Exp vía terrestre</t>
  </si>
  <si>
    <t xml:space="preserve">I-1.5  Ventas: </t>
  </si>
  <si>
    <t xml:space="preserve">           I-1.5.1  Interno</t>
  </si>
  <si>
    <t xml:space="preserve">           I-1.5.2  Aduanas:</t>
  </si>
  <si>
    <t xml:space="preserve">I-1.6  Consumo: </t>
  </si>
  <si>
    <t xml:space="preserve">           I-1.6.1  Interno</t>
  </si>
  <si>
    <t xml:space="preserve">           I-1.6.2  Aduanas:</t>
  </si>
  <si>
    <t>I-1.7  Otros Indirectos :</t>
  </si>
  <si>
    <t xml:space="preserve">    Impuesto unico combustibles</t>
  </si>
  <si>
    <t xml:space="preserve">        -Interno</t>
  </si>
  <si>
    <t xml:space="preserve">       - Importaciones</t>
  </si>
  <si>
    <t xml:space="preserve">    Impuesto bebidas no alcohólicas</t>
  </si>
  <si>
    <t xml:space="preserve">    Impuesto jabón de tocador</t>
  </si>
  <si>
    <t xml:space="preserve">    Impuesto bebidas alcohólicas</t>
  </si>
  <si>
    <t xml:space="preserve">    Imp.Prod.Tabaco </t>
  </si>
  <si>
    <t xml:space="preserve">    Traspaso vehículos usados</t>
  </si>
  <si>
    <t xml:space="preserve">    Traspaso bienes inmuebles</t>
  </si>
  <si>
    <t xml:space="preserve">    Timbre Fiscal</t>
  </si>
  <si>
    <t xml:space="preserve">    Derechos de Salida del Territorio Nacional</t>
  </si>
  <si>
    <t xml:space="preserve">    Derechos Consulares</t>
  </si>
  <si>
    <t xml:space="preserve">    Impuestos Ley de Migración y Extranjeria </t>
  </si>
  <si>
    <t xml:space="preserve">    Otros Ingresos Tributarios</t>
  </si>
  <si>
    <t xml:space="preserve">    Otros Ingresos tributarios diversos internos</t>
  </si>
  <si>
    <t xml:space="preserve">    Otros Ingresos tributarios diversos aduanas</t>
  </si>
  <si>
    <t>I-4 Transferencias</t>
  </si>
  <si>
    <t>II- Ingresos de Capital: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</si>
</sst>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P_t_s_-;\-* #,##0.00\ _P_t_s_-;_-* &quot;-&quot;??\ _P_t_s_-;_-@_-"/>
    <numFmt numFmtId="165" formatCode="#,##0.0\ _p_t_a"/>
    <numFmt numFmtId="166" formatCode="0.0"/>
    <numFmt numFmtId="167" formatCode="#,##0.0"/>
    <numFmt numFmtId="168" formatCode="#,##0.0_);\(#,##0.0\)"/>
    <numFmt numFmtId="169" formatCode="0.0%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8"/>
      <name val="Arial"/>
      <family val="2"/>
    </font>
    <font>
      <sz val="10"/>
      <color indexed="49"/>
      <name val="Arial"/>
      <family val="2"/>
    </font>
    <font>
      <sz val="8"/>
      <color indexed="12"/>
      <name val="Arial"/>
      <family val="2"/>
    </font>
    <font>
      <b/>
      <u/>
      <sz val="10"/>
      <name val="Arial"/>
      <family val="2"/>
    </font>
    <font>
      <b/>
      <u val="double"/>
      <sz val="10"/>
      <name val="Arial"/>
      <family val="2"/>
    </font>
    <font>
      <sz val="10"/>
      <name val="Arial"/>
      <family val="2"/>
    </font>
    <font>
      <b/>
      <u val="double"/>
      <sz val="8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8"/>
      <color indexed="12"/>
      <name val="Arial"/>
      <family val="2"/>
    </font>
    <font>
      <sz val="8"/>
      <name val="Tahoma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8"/>
      <color rgb="FF0000FF"/>
      <name val="Arial"/>
      <family val="2"/>
    </font>
    <font>
      <b/>
      <sz val="8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2" fillId="0" borderId="0"/>
    <xf numFmtId="0" fontId="3" fillId="0" borderId="0"/>
    <xf numFmtId="0" fontId="1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208">
    <xf numFmtId="0" fontId="0" fillId="0" borderId="0" xfId="0"/>
    <xf numFmtId="0" fontId="3" fillId="0" borderId="0" xfId="0" applyFont="1"/>
    <xf numFmtId="167" fontId="4" fillId="0" borderId="0" xfId="0" applyNumberFormat="1" applyFont="1" applyAlignment="1">
      <alignment horizontal="left" wrapText="1"/>
    </xf>
    <xf numFmtId="167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167" fontId="4" fillId="0" borderId="0" xfId="0" applyNumberFormat="1" applyFont="1"/>
    <xf numFmtId="167" fontId="3" fillId="0" borderId="0" xfId="0" applyNumberFormat="1" applyFont="1"/>
    <xf numFmtId="165" fontId="3" fillId="0" borderId="0" xfId="0" applyNumberFormat="1" applyFont="1"/>
    <xf numFmtId="164" fontId="3" fillId="0" borderId="0" xfId="2" applyFont="1"/>
    <xf numFmtId="0" fontId="3" fillId="0" borderId="1" xfId="0" applyFont="1" applyBorder="1"/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center"/>
    </xf>
    <xf numFmtId="0" fontId="5" fillId="0" borderId="2" xfId="0" applyFont="1" applyBorder="1"/>
    <xf numFmtId="49" fontId="5" fillId="0" borderId="2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left"/>
    </xf>
    <xf numFmtId="0" fontId="4" fillId="0" borderId="0" xfId="0" applyFont="1"/>
    <xf numFmtId="0" fontId="7" fillId="0" borderId="0" xfId="0" applyFont="1"/>
    <xf numFmtId="0" fontId="3" fillId="0" borderId="0" xfId="0" applyFont="1" applyAlignment="1">
      <alignment horizontal="left" indent="2"/>
    </xf>
    <xf numFmtId="165" fontId="9" fillId="0" borderId="0" xfId="0" applyNumberFormat="1" applyFont="1"/>
    <xf numFmtId="167" fontId="8" fillId="0" borderId="0" xfId="0" applyNumberFormat="1" applyFont="1"/>
    <xf numFmtId="167" fontId="10" fillId="0" borderId="0" xfId="0" applyNumberFormat="1" applyFont="1"/>
    <xf numFmtId="167" fontId="11" fillId="0" borderId="0" xfId="0" applyNumberFormat="1" applyFont="1"/>
    <xf numFmtId="167" fontId="3" fillId="0" borderId="0" xfId="0" applyNumberFormat="1" applyFont="1" applyAlignment="1">
      <alignment horizontal="left" indent="1"/>
    </xf>
    <xf numFmtId="167" fontId="3" fillId="0" borderId="0" xfId="0" applyNumberFormat="1" applyFont="1" applyAlignment="1">
      <alignment horizontal="left" indent="2"/>
    </xf>
    <xf numFmtId="167" fontId="3" fillId="0" borderId="0" xfId="0" applyNumberFormat="1" applyFont="1" applyAlignment="1">
      <alignment horizontal="left" indent="3"/>
    </xf>
    <xf numFmtId="0" fontId="3" fillId="0" borderId="0" xfId="0" applyFont="1" applyAlignment="1">
      <alignment horizontal="left" indent="1"/>
    </xf>
    <xf numFmtId="167" fontId="3" fillId="0" borderId="0" xfId="0" applyNumberFormat="1" applyFont="1" applyAlignment="1">
      <alignment horizontal="right"/>
    </xf>
    <xf numFmtId="169" fontId="7" fillId="0" borderId="0" xfId="8" applyNumberFormat="1" applyFont="1" applyBorder="1"/>
    <xf numFmtId="169" fontId="3" fillId="0" borderId="0" xfId="8" applyNumberFormat="1" applyFont="1" applyBorder="1"/>
    <xf numFmtId="169" fontId="2" fillId="0" borderId="0" xfId="8" applyNumberFormat="1" applyFont="1" applyBorder="1"/>
    <xf numFmtId="169" fontId="5" fillId="0" borderId="0" xfId="8" applyNumberFormat="1" applyFont="1" applyBorder="1"/>
    <xf numFmtId="0" fontId="4" fillId="0" borderId="2" xfId="0" applyFont="1" applyBorder="1" applyAlignment="1">
      <alignment horizontal="center"/>
    </xf>
    <xf numFmtId="167" fontId="9" fillId="0" borderId="0" xfId="0" applyNumberFormat="1" applyFont="1"/>
    <xf numFmtId="167" fontId="11" fillId="0" borderId="0" xfId="7" applyNumberFormat="1" applyFont="1" applyAlignment="1">
      <alignment horizontal="left" wrapText="1"/>
    </xf>
    <xf numFmtId="0" fontId="4" fillId="0" borderId="0" xfId="7" applyFont="1" applyAlignment="1">
      <alignment horizontal="left" vertical="center" wrapText="1"/>
    </xf>
    <xf numFmtId="167" fontId="11" fillId="0" borderId="0" xfId="4" applyNumberFormat="1" applyFont="1"/>
    <xf numFmtId="167" fontId="3" fillId="0" borderId="0" xfId="4" applyNumberFormat="1"/>
    <xf numFmtId="167" fontId="4" fillId="0" borderId="0" xfId="4" applyNumberFormat="1" applyFont="1"/>
    <xf numFmtId="167" fontId="10" fillId="0" borderId="0" xfId="4" applyNumberFormat="1" applyFont="1"/>
    <xf numFmtId="167" fontId="3" fillId="0" borderId="0" xfId="4" applyNumberFormat="1" applyAlignment="1">
      <alignment horizontal="right"/>
    </xf>
    <xf numFmtId="169" fontId="13" fillId="0" borderId="0" xfId="8" applyNumberFormat="1" applyFont="1" applyBorder="1"/>
    <xf numFmtId="169" fontId="4" fillId="0" borderId="0" xfId="8" applyNumberFormat="1" applyFont="1" applyFill="1" applyBorder="1" applyAlignment="1">
      <alignment horizontal="center" wrapText="1"/>
    </xf>
    <xf numFmtId="0" fontId="2" fillId="0" borderId="0" xfId="0" applyFont="1"/>
    <xf numFmtId="169" fontId="2" fillId="0" borderId="0" xfId="8" applyNumberFormat="1" applyFont="1" applyFill="1" applyBorder="1"/>
    <xf numFmtId="167" fontId="11" fillId="0" borderId="0" xfId="7" applyNumberFormat="1" applyFont="1"/>
    <xf numFmtId="167" fontId="3" fillId="0" borderId="0" xfId="7" applyNumberFormat="1" applyFont="1"/>
    <xf numFmtId="167" fontId="2" fillId="0" borderId="0" xfId="7" applyNumberFormat="1" applyFont="1"/>
    <xf numFmtId="169" fontId="15" fillId="0" borderId="0" xfId="8" applyNumberFormat="1" applyFont="1" applyFill="1" applyBorder="1" applyAlignment="1">
      <alignment horizontal="right" wrapText="1"/>
    </xf>
    <xf numFmtId="167" fontId="16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67" fontId="7" fillId="0" borderId="0" xfId="0" applyNumberFormat="1" applyFont="1"/>
    <xf numFmtId="169" fontId="22" fillId="0" borderId="0" xfId="8" applyNumberFormat="1" applyFont="1" applyBorder="1"/>
    <xf numFmtId="0" fontId="4" fillId="0" borderId="1" xfId="7" applyFont="1" applyBorder="1" applyAlignment="1">
      <alignment horizontal="left" vertical="center" wrapText="1"/>
    </xf>
    <xf numFmtId="167" fontId="3" fillId="0" borderId="1" xfId="7" applyNumberFormat="1" applyFont="1" applyBorder="1"/>
    <xf numFmtId="169" fontId="5" fillId="0" borderId="3" xfId="8" applyNumberFormat="1" applyFont="1" applyFill="1" applyBorder="1" applyAlignment="1">
      <alignment horizontal="right"/>
    </xf>
    <xf numFmtId="169" fontId="5" fillId="0" borderId="4" xfId="8" applyNumberFormat="1" applyFont="1" applyFill="1" applyBorder="1" applyAlignment="1">
      <alignment horizontal="right"/>
    </xf>
    <xf numFmtId="169" fontId="18" fillId="0" borderId="3" xfId="8" applyNumberFormat="1" applyFont="1" applyFill="1" applyBorder="1"/>
    <xf numFmtId="169" fontId="18" fillId="0" borderId="4" xfId="8" applyNumberFormat="1" applyFont="1" applyFill="1" applyBorder="1"/>
    <xf numFmtId="169" fontId="5" fillId="0" borderId="5" xfId="8" applyNumberFormat="1" applyFont="1" applyFill="1" applyBorder="1"/>
    <xf numFmtId="169" fontId="5" fillId="0" borderId="6" xfId="8" applyNumberFormat="1" applyFont="1" applyFill="1" applyBorder="1"/>
    <xf numFmtId="169" fontId="5" fillId="0" borderId="7" xfId="8" applyNumberFormat="1" applyFont="1" applyFill="1" applyBorder="1"/>
    <xf numFmtId="169" fontId="7" fillId="2" borderId="8" xfId="8" applyNumberFormat="1" applyFont="1" applyFill="1" applyBorder="1"/>
    <xf numFmtId="169" fontId="7" fillId="2" borderId="7" xfId="8" applyNumberFormat="1" applyFont="1" applyFill="1" applyBorder="1"/>
    <xf numFmtId="167" fontId="7" fillId="3" borderId="7" xfId="6" applyNumberFormat="1" applyFont="1" applyFill="1" applyBorder="1"/>
    <xf numFmtId="167" fontId="5" fillId="0" borderId="9" xfId="11" applyNumberFormat="1" applyFont="1" applyFill="1" applyBorder="1"/>
    <xf numFmtId="167" fontId="5" fillId="0" borderId="10" xfId="11" applyNumberFormat="1" applyFont="1" applyFill="1" applyBorder="1"/>
    <xf numFmtId="169" fontId="5" fillId="0" borderId="11" xfId="8" applyNumberFormat="1" applyFont="1" applyFill="1" applyBorder="1" applyAlignment="1"/>
    <xf numFmtId="169" fontId="5" fillId="0" borderId="10" xfId="8" applyNumberFormat="1" applyFont="1" applyFill="1" applyBorder="1" applyAlignment="1"/>
    <xf numFmtId="169" fontId="7" fillId="0" borderId="11" xfId="8" applyNumberFormat="1" applyFont="1" applyFill="1" applyBorder="1" applyAlignment="1"/>
    <xf numFmtId="169" fontId="7" fillId="0" borderId="10" xfId="8" applyNumberFormat="1" applyFont="1" applyFill="1" applyBorder="1" applyAlignment="1"/>
    <xf numFmtId="167" fontId="2" fillId="0" borderId="10" xfId="11" applyNumberFormat="1" applyFont="1" applyFill="1" applyBorder="1"/>
    <xf numFmtId="169" fontId="2" fillId="0" borderId="11" xfId="8" applyNumberFormat="1" applyFont="1" applyFill="1" applyBorder="1"/>
    <xf numFmtId="169" fontId="2" fillId="0" borderId="10" xfId="8" applyNumberFormat="1" applyFont="1" applyFill="1" applyBorder="1"/>
    <xf numFmtId="169" fontId="2" fillId="0" borderId="11" xfId="8" applyNumberFormat="1" applyFont="1" applyFill="1" applyBorder="1" applyAlignment="1"/>
    <xf numFmtId="169" fontId="2" fillId="0" borderId="10" xfId="8" applyNumberFormat="1" applyFont="1" applyFill="1" applyBorder="1" applyAlignment="1"/>
    <xf numFmtId="169" fontId="7" fillId="0" borderId="7" xfId="8" applyNumberFormat="1" applyFont="1" applyFill="1" applyBorder="1"/>
    <xf numFmtId="169" fontId="7" fillId="0" borderId="12" xfId="8" applyNumberFormat="1" applyFont="1" applyFill="1" applyBorder="1"/>
    <xf numFmtId="169" fontId="7" fillId="0" borderId="13" xfId="8" applyNumberFormat="1" applyFont="1" applyFill="1" applyBorder="1"/>
    <xf numFmtId="167" fontId="2" fillId="0" borderId="9" xfId="11" applyNumberFormat="1" applyFont="1" applyFill="1" applyBorder="1"/>
    <xf numFmtId="169" fontId="2" fillId="0" borderId="9" xfId="8" applyNumberFormat="1" applyFont="1" applyFill="1" applyBorder="1"/>
    <xf numFmtId="167" fontId="2" fillId="0" borderId="4" xfId="11" applyNumberFormat="1" applyFont="1" applyFill="1" applyBorder="1"/>
    <xf numFmtId="167" fontId="2" fillId="0" borderId="14" xfId="11" applyNumberFormat="1" applyFont="1" applyFill="1" applyBorder="1"/>
    <xf numFmtId="169" fontId="2" fillId="0" borderId="4" xfId="8" applyNumberFormat="1" applyFont="1" applyFill="1" applyBorder="1"/>
    <xf numFmtId="169" fontId="2" fillId="0" borderId="14" xfId="8" applyNumberFormat="1" applyFont="1" applyFill="1" applyBorder="1"/>
    <xf numFmtId="169" fontId="2" fillId="0" borderId="2" xfId="8" applyNumberFormat="1" applyFont="1" applyFill="1" applyBorder="1"/>
    <xf numFmtId="169" fontId="7" fillId="0" borderId="11" xfId="8" applyNumberFormat="1" applyFont="1" applyFill="1" applyBorder="1"/>
    <xf numFmtId="169" fontId="7" fillId="0" borderId="10" xfId="8" applyNumberFormat="1" applyFont="1" applyFill="1" applyBorder="1"/>
    <xf numFmtId="169" fontId="7" fillId="0" borderId="0" xfId="8" applyNumberFormat="1" applyFont="1" applyFill="1" applyBorder="1"/>
    <xf numFmtId="169" fontId="7" fillId="0" borderId="8" xfId="8" applyNumberFormat="1" applyFont="1" applyFill="1" applyBorder="1"/>
    <xf numFmtId="169" fontId="2" fillId="0" borderId="3" xfId="8" applyNumberFormat="1" applyFont="1" applyFill="1" applyBorder="1"/>
    <xf numFmtId="169" fontId="2" fillId="2" borderId="13" xfId="8" applyNumberFormat="1" applyFont="1" applyFill="1" applyBorder="1"/>
    <xf numFmtId="169" fontId="2" fillId="2" borderId="7" xfId="8" applyNumberFormat="1" applyFont="1" applyFill="1" applyBorder="1"/>
    <xf numFmtId="169" fontId="2" fillId="2" borderId="0" xfId="8" applyNumberFormat="1" applyFont="1" applyFill="1" applyBorder="1"/>
    <xf numFmtId="169" fontId="2" fillId="2" borderId="10" xfId="8" applyNumberFormat="1" applyFont="1" applyFill="1" applyBorder="1"/>
    <xf numFmtId="169" fontId="2" fillId="2" borderId="2" xfId="8" applyNumberFormat="1" applyFont="1" applyFill="1" applyBorder="1"/>
    <xf numFmtId="169" fontId="2" fillId="2" borderId="4" xfId="8" applyNumberFormat="1" applyFont="1" applyFill="1" applyBorder="1"/>
    <xf numFmtId="167" fontId="2" fillId="3" borderId="7" xfId="11" applyNumberFormat="1" applyFont="1" applyFill="1" applyBorder="1"/>
    <xf numFmtId="167" fontId="2" fillId="3" borderId="10" xfId="11" applyNumberFormat="1" applyFont="1" applyFill="1" applyBorder="1"/>
    <xf numFmtId="167" fontId="2" fillId="3" borderId="4" xfId="11" applyNumberFormat="1" applyFont="1" applyFill="1" applyBorder="1"/>
    <xf numFmtId="169" fontId="2" fillId="2" borderId="6" xfId="8" applyNumberFormat="1" applyFont="1" applyFill="1" applyBorder="1"/>
    <xf numFmtId="167" fontId="23" fillId="0" borderId="0" xfId="0" applyNumberFormat="1" applyFont="1"/>
    <xf numFmtId="167" fontId="21" fillId="0" borderId="0" xfId="0" applyNumberFormat="1" applyFont="1" applyAlignment="1">
      <alignment horizontal="right"/>
    </xf>
    <xf numFmtId="169" fontId="22" fillId="4" borderId="0" xfId="8" applyNumberFormat="1" applyFont="1" applyFill="1" applyBorder="1"/>
    <xf numFmtId="167" fontId="7" fillId="3" borderId="12" xfId="6" applyNumberFormat="1" applyFont="1" applyFill="1" applyBorder="1"/>
    <xf numFmtId="167" fontId="2" fillId="3" borderId="12" xfId="11" applyNumberFormat="1" applyFont="1" applyFill="1" applyBorder="1"/>
    <xf numFmtId="167" fontId="2" fillId="3" borderId="9" xfId="11" applyNumberFormat="1" applyFont="1" applyFill="1" applyBorder="1"/>
    <xf numFmtId="167" fontId="2" fillId="3" borderId="14" xfId="11" applyNumberFormat="1" applyFont="1" applyFill="1" applyBorder="1"/>
    <xf numFmtId="0" fontId="3" fillId="0" borderId="0" xfId="0" applyFont="1" applyAlignment="1">
      <alignment horizontal="left" wrapText="1"/>
    </xf>
    <xf numFmtId="167" fontId="7" fillId="3" borderId="9" xfId="6" applyNumberFormat="1" applyFont="1" applyFill="1" applyBorder="1"/>
    <xf numFmtId="169" fontId="24" fillId="0" borderId="0" xfId="8" applyNumberFormat="1" applyFont="1" applyBorder="1"/>
    <xf numFmtId="167" fontId="25" fillId="0" borderId="0" xfId="4" applyNumberFormat="1" applyFont="1"/>
    <xf numFmtId="0" fontId="3" fillId="0" borderId="0" xfId="0" applyFont="1" applyAlignment="1">
      <alignment wrapText="1"/>
    </xf>
    <xf numFmtId="167" fontId="5" fillId="0" borderId="6" xfId="6" applyNumberFormat="1" applyFont="1" applyBorder="1"/>
    <xf numFmtId="167" fontId="5" fillId="0" borderId="15" xfId="6" applyNumberFormat="1" applyFont="1" applyBorder="1"/>
    <xf numFmtId="167" fontId="5" fillId="0" borderId="4" xfId="6" applyNumberFormat="1" applyFont="1" applyBorder="1"/>
    <xf numFmtId="167" fontId="5" fillId="0" borderId="14" xfId="6" applyNumberFormat="1" applyFont="1" applyBorder="1"/>
    <xf numFmtId="167" fontId="26" fillId="0" borderId="6" xfId="6" applyNumberFormat="1" applyFont="1" applyBorder="1"/>
    <xf numFmtId="167" fontId="26" fillId="0" borderId="15" xfId="6" applyNumberFormat="1" applyFont="1" applyBorder="1"/>
    <xf numFmtId="167" fontId="5" fillId="0" borderId="16" xfId="6" applyNumberFormat="1" applyFont="1" applyBorder="1"/>
    <xf numFmtId="167" fontId="5" fillId="0" borderId="7" xfId="6" applyNumberFormat="1" applyFont="1" applyBorder="1"/>
    <xf numFmtId="167" fontId="5" fillId="0" borderId="12" xfId="6" applyNumberFormat="1" applyFont="1" applyBorder="1"/>
    <xf numFmtId="167" fontId="7" fillId="0" borderId="9" xfId="6" applyNumberFormat="1" applyFont="1" applyBorder="1"/>
    <xf numFmtId="167" fontId="7" fillId="0" borderId="10" xfId="6" applyNumberFormat="1" applyFont="1" applyBorder="1"/>
    <xf numFmtId="169" fontId="22" fillId="0" borderId="11" xfId="8" applyNumberFormat="1" applyFont="1" applyFill="1" applyBorder="1"/>
    <xf numFmtId="169" fontId="22" fillId="0" borderId="10" xfId="8" applyNumberFormat="1" applyFont="1" applyFill="1" applyBorder="1"/>
    <xf numFmtId="169" fontId="22" fillId="0" borderId="11" xfId="8" applyNumberFormat="1" applyFont="1" applyFill="1" applyBorder="1" applyAlignment="1"/>
    <xf numFmtId="169" fontId="22" fillId="0" borderId="10" xfId="8" applyNumberFormat="1" applyFont="1" applyFill="1" applyBorder="1" applyAlignment="1"/>
    <xf numFmtId="167" fontId="2" fillId="0" borderId="9" xfId="6" applyNumberFormat="1" applyFont="1" applyBorder="1"/>
    <xf numFmtId="167" fontId="2" fillId="0" borderId="10" xfId="6" applyNumberFormat="1" applyFont="1" applyBorder="1"/>
    <xf numFmtId="167" fontId="7" fillId="0" borderId="7" xfId="6" applyNumberFormat="1" applyFont="1" applyBorder="1"/>
    <xf numFmtId="167" fontId="7" fillId="0" borderId="12" xfId="6" applyNumberFormat="1" applyFont="1" applyBorder="1"/>
    <xf numFmtId="0" fontId="2" fillId="0" borderId="11" xfId="6" applyFont="1" applyBorder="1" applyAlignment="1">
      <alignment horizontal="left"/>
    </xf>
    <xf numFmtId="0" fontId="2" fillId="0" borderId="3" xfId="6" applyFont="1" applyBorder="1" applyAlignment="1">
      <alignment horizontal="left"/>
    </xf>
    <xf numFmtId="167" fontId="2" fillId="0" borderId="4" xfId="6" applyNumberFormat="1" applyFont="1" applyBorder="1"/>
    <xf numFmtId="167" fontId="2" fillId="0" borderId="14" xfId="6" applyNumberFormat="1" applyFont="1" applyBorder="1"/>
    <xf numFmtId="169" fontId="22" fillId="0" borderId="0" xfId="8" applyNumberFormat="1" applyFont="1" applyFill="1" applyBorder="1"/>
    <xf numFmtId="167" fontId="20" fillId="0" borderId="10" xfId="6" applyNumberFormat="1" applyFont="1" applyBorder="1"/>
    <xf numFmtId="167" fontId="20" fillId="0" borderId="9" xfId="6" applyNumberFormat="1" applyFont="1" applyBorder="1"/>
    <xf numFmtId="167" fontId="7" fillId="0" borderId="4" xfId="6" applyNumberFormat="1" applyFont="1" applyBorder="1"/>
    <xf numFmtId="167" fontId="7" fillId="0" borderId="14" xfId="6" applyNumberFormat="1" applyFont="1" applyBorder="1"/>
    <xf numFmtId="0" fontId="5" fillId="2" borderId="7" xfId="6" applyFont="1" applyFill="1" applyBorder="1" applyAlignment="1">
      <alignment horizontal="left"/>
    </xf>
    <xf numFmtId="0" fontId="2" fillId="0" borderId="10" xfId="6" applyFont="1" applyBorder="1" applyAlignment="1">
      <alignment horizontal="left"/>
    </xf>
    <xf numFmtId="0" fontId="5" fillId="0" borderId="10" xfId="6" applyFont="1" applyBorder="1" applyAlignment="1">
      <alignment horizontal="left"/>
    </xf>
    <xf numFmtId="0" fontId="2" fillId="0" borderId="4" xfId="6" applyFont="1" applyBorder="1" applyAlignment="1">
      <alignment horizontal="left"/>
    </xf>
    <xf numFmtId="167" fontId="3" fillId="0" borderId="0" xfId="0" applyNumberFormat="1" applyFont="1" applyAlignment="1">
      <alignment horizontal="left" wrapText="1"/>
    </xf>
    <xf numFmtId="169" fontId="22" fillId="0" borderId="9" xfId="8" applyNumberFormat="1" applyFont="1" applyFill="1" applyBorder="1"/>
    <xf numFmtId="169" fontId="2" fillId="4" borderId="0" xfId="8" applyNumberFormat="1" applyFont="1" applyFill="1" applyBorder="1"/>
    <xf numFmtId="0" fontId="2" fillId="0" borderId="0" xfId="13" applyFont="1"/>
    <xf numFmtId="0" fontId="27" fillId="0" borderId="0" xfId="13" applyFont="1"/>
    <xf numFmtId="167" fontId="27" fillId="0" borderId="0" xfId="13" applyNumberFormat="1" applyFont="1"/>
    <xf numFmtId="168" fontId="2" fillId="0" borderId="0" xfId="13" applyNumberFormat="1" applyFont="1"/>
    <xf numFmtId="167" fontId="2" fillId="0" borderId="0" xfId="13" applyNumberFormat="1" applyFont="1"/>
    <xf numFmtId="0" fontId="5" fillId="0" borderId="0" xfId="13" applyFont="1" applyAlignment="1">
      <alignment horizontal="center"/>
    </xf>
    <xf numFmtId="0" fontId="5" fillId="2" borderId="5" xfId="13" applyFont="1" applyFill="1" applyBorder="1" applyAlignment="1">
      <alignment horizontal="center"/>
    </xf>
    <xf numFmtId="0" fontId="5" fillId="2" borderId="6" xfId="13" applyFont="1" applyFill="1" applyBorder="1" applyAlignment="1">
      <alignment horizontal="center"/>
    </xf>
    <xf numFmtId="0" fontId="5" fillId="2" borderId="15" xfId="13" applyFont="1" applyFill="1" applyBorder="1" applyAlignment="1">
      <alignment horizontal="center"/>
    </xf>
    <xf numFmtId="0" fontId="5" fillId="2" borderId="3" xfId="13" applyFont="1" applyFill="1" applyBorder="1" applyAlignment="1">
      <alignment horizontal="center"/>
    </xf>
    <xf numFmtId="0" fontId="5" fillId="2" borderId="4" xfId="13" applyFont="1" applyFill="1" applyBorder="1" applyAlignment="1">
      <alignment horizontal="center"/>
    </xf>
    <xf numFmtId="0" fontId="5" fillId="2" borderId="2" xfId="13" applyFont="1" applyFill="1" applyBorder="1" applyAlignment="1">
      <alignment horizontal="center"/>
    </xf>
    <xf numFmtId="49" fontId="5" fillId="2" borderId="6" xfId="13" applyNumberFormat="1" applyFont="1" applyFill="1" applyBorder="1" applyAlignment="1">
      <alignment horizontal="center" wrapText="1"/>
    </xf>
    <xf numFmtId="49" fontId="5" fillId="2" borderId="14" xfId="13" applyNumberFormat="1" applyFont="1" applyFill="1" applyBorder="1" applyAlignment="1">
      <alignment horizontal="center" wrapText="1"/>
    </xf>
    <xf numFmtId="0" fontId="5" fillId="0" borderId="3" xfId="13" applyFont="1" applyBorder="1" applyAlignment="1">
      <alignment horizontal="center"/>
    </xf>
    <xf numFmtId="167" fontId="5" fillId="0" borderId="6" xfId="13" applyNumberFormat="1" applyFont="1" applyBorder="1"/>
    <xf numFmtId="0" fontId="18" fillId="0" borderId="5" xfId="13" applyFont="1" applyBorder="1" applyAlignment="1">
      <alignment horizontal="center"/>
    </xf>
    <xf numFmtId="167" fontId="18" fillId="0" borderId="6" xfId="13" applyNumberFormat="1" applyFont="1" applyBorder="1"/>
    <xf numFmtId="0" fontId="2" fillId="0" borderId="5" xfId="13" applyFont="1" applyBorder="1" applyAlignment="1">
      <alignment horizontal="left"/>
    </xf>
    <xf numFmtId="167" fontId="7" fillId="2" borderId="7" xfId="13" applyNumberFormat="1" applyFont="1" applyFill="1" applyBorder="1"/>
    <xf numFmtId="0" fontId="5" fillId="2" borderId="8" xfId="13" applyFont="1" applyFill="1" applyBorder="1" applyAlignment="1">
      <alignment horizontal="left"/>
    </xf>
    <xf numFmtId="167" fontId="5" fillId="0" borderId="10" xfId="10" applyNumberFormat="1" applyFont="1" applyFill="1" applyBorder="1"/>
    <xf numFmtId="0" fontId="2" fillId="0" borderId="11" xfId="13" applyFont="1" applyBorder="1" applyAlignment="1">
      <alignment horizontal="left"/>
    </xf>
    <xf numFmtId="167" fontId="7" fillId="0" borderId="10" xfId="13" applyNumberFormat="1" applyFont="1" applyBorder="1"/>
    <xf numFmtId="0" fontId="5" fillId="0" borderId="0" xfId="13" applyFont="1"/>
    <xf numFmtId="0" fontId="5" fillId="0" borderId="11" xfId="13" applyFont="1" applyBorder="1" applyAlignment="1">
      <alignment horizontal="left"/>
    </xf>
    <xf numFmtId="167" fontId="2" fillId="0" borderId="10" xfId="10" applyNumberFormat="1" applyFont="1" applyFill="1" applyBorder="1"/>
    <xf numFmtId="167" fontId="2" fillId="0" borderId="10" xfId="13" applyNumberFormat="1" applyFont="1" applyBorder="1"/>
    <xf numFmtId="0" fontId="5" fillId="0" borderId="8" xfId="13" applyFont="1" applyBorder="1" applyAlignment="1">
      <alignment horizontal="left"/>
    </xf>
    <xf numFmtId="167" fontId="7" fillId="0" borderId="7" xfId="13" applyNumberFormat="1" applyFont="1" applyBorder="1"/>
    <xf numFmtId="167" fontId="2" fillId="0" borderId="4" xfId="10" applyNumberFormat="1" applyFont="1" applyFill="1" applyBorder="1"/>
    <xf numFmtId="0" fontId="19" fillId="0" borderId="11" xfId="13" applyFont="1" applyBorder="1" applyAlignment="1">
      <alignment horizontal="left"/>
    </xf>
    <xf numFmtId="0" fontId="19" fillId="0" borderId="3" xfId="13" applyFont="1" applyBorder="1" applyAlignment="1">
      <alignment horizontal="left"/>
    </xf>
    <xf numFmtId="167" fontId="7" fillId="0" borderId="9" xfId="13" applyNumberFormat="1" applyFont="1" applyBorder="1"/>
    <xf numFmtId="167" fontId="2" fillId="0" borderId="9" xfId="10" applyNumberFormat="1" applyFont="1" applyFill="1" applyBorder="1"/>
    <xf numFmtId="168" fontId="2" fillId="0" borderId="3" xfId="13" applyNumberFormat="1" applyFont="1" applyBorder="1" applyAlignment="1">
      <alignment horizontal="left"/>
    </xf>
    <xf numFmtId="167" fontId="2" fillId="0" borderId="14" xfId="13" applyNumberFormat="1" applyFont="1" applyBorder="1"/>
    <xf numFmtId="167" fontId="7" fillId="0" borderId="12" xfId="13" applyNumberFormat="1" applyFont="1" applyBorder="1"/>
    <xf numFmtId="166" fontId="2" fillId="0" borderId="11" xfId="13" applyNumberFormat="1" applyFont="1" applyBorder="1" applyAlignment="1">
      <alignment horizontal="left"/>
    </xf>
    <xf numFmtId="0" fontId="2" fillId="0" borderId="3" xfId="13" applyFont="1" applyBorder="1" applyAlignment="1">
      <alignment horizontal="left"/>
    </xf>
    <xf numFmtId="167" fontId="20" fillId="0" borderId="9" xfId="13" applyNumberFormat="1" applyFont="1" applyBorder="1"/>
    <xf numFmtId="167" fontId="7" fillId="0" borderId="4" xfId="13" applyNumberFormat="1" applyFont="1" applyBorder="1"/>
    <xf numFmtId="0" fontId="5" fillId="2" borderId="11" xfId="13" applyFont="1" applyFill="1" applyBorder="1" applyAlignment="1">
      <alignment horizontal="left"/>
    </xf>
    <xf numFmtId="167" fontId="2" fillId="2" borderId="12" xfId="10" applyNumberFormat="1" applyFont="1" applyFill="1" applyBorder="1"/>
    <xf numFmtId="167" fontId="2" fillId="2" borderId="9" xfId="10" applyNumberFormat="1" applyFont="1" applyFill="1" applyBorder="1"/>
    <xf numFmtId="0" fontId="5" fillId="2" borderId="3" xfId="13" applyFont="1" applyFill="1" applyBorder="1" applyAlignment="1">
      <alignment horizontal="left"/>
    </xf>
    <xf numFmtId="167" fontId="2" fillId="2" borderId="14" xfId="10" applyNumberFormat="1" applyFont="1" applyFill="1" applyBorder="1"/>
    <xf numFmtId="0" fontId="2" fillId="0" borderId="2" xfId="13" applyFont="1" applyBorder="1"/>
    <xf numFmtId="0" fontId="5" fillId="2" borderId="5" xfId="13" applyFont="1" applyFill="1" applyBorder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49" fontId="3" fillId="0" borderId="0" xfId="4" applyNumberForma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17" xfId="0" applyFont="1" applyBorder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5" fillId="0" borderId="0" xfId="13" applyFont="1" applyAlignment="1">
      <alignment horizontal="center"/>
    </xf>
    <xf numFmtId="49" fontId="5" fillId="2" borderId="5" xfId="13" applyNumberFormat="1" applyFont="1" applyFill="1" applyBorder="1" applyAlignment="1">
      <alignment horizontal="center" wrapText="1"/>
    </xf>
    <xf numFmtId="49" fontId="5" fillId="2" borderId="15" xfId="13" applyNumberFormat="1" applyFont="1" applyFill="1" applyBorder="1" applyAlignment="1">
      <alignment horizontal="center" wrapText="1"/>
    </xf>
  </cellXfs>
  <cellStyles count="14">
    <cellStyle name="Euro" xfId="1" xr:uid="{1FA6CD58-39A1-40C3-BBA4-44EBB0C1D276}"/>
    <cellStyle name="Millares" xfId="2" builtinId="3"/>
    <cellStyle name="Normal" xfId="0" builtinId="0"/>
    <cellStyle name="Normal 2" xfId="3" xr:uid="{9CA8163D-2EFD-4CEB-BE16-2FB4DBBB266B}"/>
    <cellStyle name="Normal 2 2" xfId="4" xr:uid="{ED38BF1D-400C-4676-8ED2-99A1210D0F25}"/>
    <cellStyle name="Normal 3" xfId="5" xr:uid="{54F533E6-1A6D-45AB-A834-20E4A63A1D61}"/>
    <cellStyle name="Normal_Cuadro Resumen 05-06 2" xfId="13" xr:uid="{D17817CD-C9B9-4A18-8B9E-75BABEFAF736}"/>
    <cellStyle name="Normal_Cuadro Resumen 05-06 2 2" xfId="6" xr:uid="{2BB3496E-14FC-4D61-B1B0-BE0A343CD9A6}"/>
    <cellStyle name="Normal_plantilla para datos fiscales" xfId="7" xr:uid="{3D3EA98D-1F24-485B-BD37-49D4A22F4493}"/>
    <cellStyle name="Porcentaje" xfId="8" builtinId="5"/>
    <cellStyle name="Porcentaje 2" xfId="9" xr:uid="{0302DE20-9A12-4C25-A6EF-047B7447D5C4}"/>
    <cellStyle name="Porcentual 2" xfId="10" xr:uid="{161DDD55-712A-4B34-9BB6-8D0206FF9629}"/>
    <cellStyle name="Porcentual 2 10" xfId="11" xr:uid="{B51A4505-4837-4A73-889D-77129846FFC6}"/>
    <cellStyle name="Porcentual 2 2" xfId="12" xr:uid="{118113BC-7597-452B-BD69-E9F0C3B03E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2952750</xdr:colOff>
      <xdr:row>4</xdr:row>
      <xdr:rowOff>114300</xdr:rowOff>
    </xdr:to>
    <xdr:pic>
      <xdr:nvPicPr>
        <xdr:cNvPr id="2832" name="Imagen 4">
          <a:extLst>
            <a:ext uri="{FF2B5EF4-FFF2-40B4-BE49-F238E27FC236}">
              <a16:creationId xmlns:a16="http://schemas.microsoft.com/office/drawing/2014/main" id="{23AEE351-F6C1-C7B9-3BC7-60C641A36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3209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2952750</xdr:colOff>
      <xdr:row>3</xdr:row>
      <xdr:rowOff>114300</xdr:rowOff>
    </xdr:to>
    <xdr:pic>
      <xdr:nvPicPr>
        <xdr:cNvPr id="1805" name="Imagen 4">
          <a:extLst>
            <a:ext uri="{FF2B5EF4-FFF2-40B4-BE49-F238E27FC236}">
              <a16:creationId xmlns:a16="http://schemas.microsoft.com/office/drawing/2014/main" id="{B8E7CD88-AD61-F2E5-BA75-EBAD35F28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9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152400</xdr:rowOff>
    </xdr:from>
    <xdr:to>
      <xdr:col>8</xdr:col>
      <xdr:colOff>1228725</xdr:colOff>
      <xdr:row>4</xdr:row>
      <xdr:rowOff>114300</xdr:rowOff>
    </xdr:to>
    <xdr:pic>
      <xdr:nvPicPr>
        <xdr:cNvPr id="5186" name="Imagen 4">
          <a:extLst>
            <a:ext uri="{FF2B5EF4-FFF2-40B4-BE49-F238E27FC236}">
              <a16:creationId xmlns:a16="http://schemas.microsoft.com/office/drawing/2014/main" id="{661A557A-E9F4-6620-5652-35B7056EA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1228725</xdr:colOff>
      <xdr:row>4</xdr:row>
      <xdr:rowOff>114300</xdr:rowOff>
    </xdr:to>
    <xdr:pic>
      <xdr:nvPicPr>
        <xdr:cNvPr id="5187" name="Imagen 4">
          <a:extLst>
            <a:ext uri="{FF2B5EF4-FFF2-40B4-BE49-F238E27FC236}">
              <a16:creationId xmlns:a16="http://schemas.microsoft.com/office/drawing/2014/main" id="{6CC202B0-1DDB-57CB-B41C-0E20930DF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1228725</xdr:colOff>
      <xdr:row>4</xdr:row>
      <xdr:rowOff>114300</xdr:rowOff>
    </xdr:to>
    <xdr:pic>
      <xdr:nvPicPr>
        <xdr:cNvPr id="5188" name="Imagen 4">
          <a:extLst>
            <a:ext uri="{FF2B5EF4-FFF2-40B4-BE49-F238E27FC236}">
              <a16:creationId xmlns:a16="http://schemas.microsoft.com/office/drawing/2014/main" id="{5D7C4DDE-FFA0-3216-A08A-7962E7B20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1228725</xdr:colOff>
      <xdr:row>4</xdr:row>
      <xdr:rowOff>114300</xdr:rowOff>
    </xdr:to>
    <xdr:pic>
      <xdr:nvPicPr>
        <xdr:cNvPr id="5189" name="Imagen 4">
          <a:extLst>
            <a:ext uri="{FF2B5EF4-FFF2-40B4-BE49-F238E27FC236}">
              <a16:creationId xmlns:a16="http://schemas.microsoft.com/office/drawing/2014/main" id="{B7817BCC-9B8D-F1B3-7456-334EA1E6C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158C-4C55-4890-9D24-5E27093B32F4}">
  <sheetPr>
    <pageSetUpPr fitToPage="1"/>
  </sheetPr>
  <dimension ref="A1:AO89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" sqref="C1:O1048576"/>
    </sheetView>
  </sheetViews>
  <sheetFormatPr baseColWidth="10" defaultRowHeight="12.75" x14ac:dyDescent="0.2"/>
  <cols>
    <col min="1" max="1" width="3.85546875" style="1" customWidth="1"/>
    <col min="2" max="2" width="44.5703125" style="1" customWidth="1"/>
    <col min="3" max="14" width="10" style="1" hidden="1" customWidth="1"/>
    <col min="15" max="15" width="10.5703125" style="1" hidden="1" customWidth="1"/>
    <col min="16" max="20" width="10.5703125" style="1" bestFit="1" customWidth="1"/>
    <col min="21" max="22" width="10.5703125" style="1" customWidth="1"/>
    <col min="23" max="23" width="10" style="1" hidden="1" customWidth="1"/>
    <col min="24" max="25" width="7.85546875" style="1" hidden="1" customWidth="1"/>
    <col min="26" max="26" width="8" style="1" hidden="1" customWidth="1"/>
    <col min="27" max="27" width="6.28515625" style="1" hidden="1" customWidth="1"/>
    <col min="28" max="28" width="7.85546875" style="1" hidden="1" customWidth="1"/>
    <col min="29" max="29" width="7.85546875" style="7" hidden="1" customWidth="1"/>
    <col min="30" max="30" width="8.85546875" style="7" hidden="1" customWidth="1"/>
    <col min="31" max="31" width="7.85546875" style="7" hidden="1" customWidth="1"/>
    <col min="32" max="32" width="9.42578125" style="7" hidden="1" customWidth="1"/>
    <col min="33" max="33" width="7.85546875" style="1" hidden="1" customWidth="1"/>
    <col min="34" max="34" width="9.7109375" style="1" hidden="1" customWidth="1"/>
    <col min="35" max="35" width="7.85546875" style="1" customWidth="1"/>
    <col min="36" max="36" width="9.42578125" style="1" bestFit="1" customWidth="1"/>
    <col min="37" max="37" width="6.85546875" style="1" bestFit="1" customWidth="1"/>
    <col min="38" max="38" width="7.140625" style="1" bestFit="1" customWidth="1"/>
    <col min="39" max="41" width="6.85546875" style="1" bestFit="1" customWidth="1"/>
    <col min="42" max="16384" width="11.42578125" style="1"/>
  </cols>
  <sheetData>
    <row r="1" spans="1:41" x14ac:dyDescent="0.2">
      <c r="AG1" s="8"/>
    </row>
    <row r="2" spans="1:41" x14ac:dyDescent="0.2">
      <c r="A2" s="198" t="s">
        <v>41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</row>
    <row r="3" spans="1:41" x14ac:dyDescent="0.2">
      <c r="A3" s="198" t="s">
        <v>76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</row>
    <row r="4" spans="1:41" x14ac:dyDescent="0.2">
      <c r="A4" s="199" t="s">
        <v>42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</row>
    <row r="5" spans="1:41" ht="13.5" thickBo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0"/>
      <c r="AD5" s="10"/>
      <c r="AE5" s="10"/>
      <c r="AF5" s="10"/>
      <c r="AG5" s="11"/>
      <c r="AH5" s="9"/>
      <c r="AI5" s="9"/>
      <c r="AJ5" s="9"/>
      <c r="AK5" s="9"/>
      <c r="AL5" s="9"/>
      <c r="AM5" s="9"/>
      <c r="AN5" s="9"/>
      <c r="AO5" s="9"/>
    </row>
    <row r="6" spans="1:41" ht="13.5" thickTop="1" x14ac:dyDescent="0.2">
      <c r="C6" s="202" t="s">
        <v>67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 t="s">
        <v>19</v>
      </c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</row>
    <row r="7" spans="1:41" x14ac:dyDescent="0.2">
      <c r="B7" s="12" t="s">
        <v>0</v>
      </c>
      <c r="C7" s="31">
        <v>2006</v>
      </c>
      <c r="D7" s="31">
        <v>2007</v>
      </c>
      <c r="E7" s="31">
        <v>2008</v>
      </c>
      <c r="F7" s="31">
        <v>2009</v>
      </c>
      <c r="G7" s="31">
        <v>2010</v>
      </c>
      <c r="H7" s="31">
        <v>2011</v>
      </c>
      <c r="I7" s="31">
        <v>2012</v>
      </c>
      <c r="J7" s="31">
        <v>2013</v>
      </c>
      <c r="K7" s="31">
        <v>2014</v>
      </c>
      <c r="L7" s="31">
        <v>2015</v>
      </c>
      <c r="M7" s="31">
        <v>2016</v>
      </c>
      <c r="N7" s="31">
        <v>2017</v>
      </c>
      <c r="O7" s="31">
        <v>2018</v>
      </c>
      <c r="P7" s="31">
        <v>2019</v>
      </c>
      <c r="Q7" s="31">
        <v>2020</v>
      </c>
      <c r="R7" s="31">
        <v>2021</v>
      </c>
      <c r="S7" s="31">
        <v>2022</v>
      </c>
      <c r="T7" s="31">
        <v>2023</v>
      </c>
      <c r="U7" s="31">
        <v>2024</v>
      </c>
      <c r="V7" s="31">
        <v>2025</v>
      </c>
      <c r="W7" s="13" t="s">
        <v>53</v>
      </c>
      <c r="X7" s="13" t="s">
        <v>54</v>
      </c>
      <c r="Y7" s="13" t="s">
        <v>55</v>
      </c>
      <c r="Z7" s="13" t="s">
        <v>56</v>
      </c>
      <c r="AA7" s="13" t="s">
        <v>57</v>
      </c>
      <c r="AB7" s="13" t="s">
        <v>58</v>
      </c>
      <c r="AC7" s="13" t="s">
        <v>59</v>
      </c>
      <c r="AD7" s="13" t="s">
        <v>60</v>
      </c>
      <c r="AE7" s="13" t="s">
        <v>61</v>
      </c>
      <c r="AF7" s="13" t="s">
        <v>62</v>
      </c>
      <c r="AG7" s="13" t="s">
        <v>63</v>
      </c>
      <c r="AH7" s="13" t="s">
        <v>74</v>
      </c>
      <c r="AI7" s="13" t="s">
        <v>64</v>
      </c>
      <c r="AJ7" s="13" t="s">
        <v>65</v>
      </c>
      <c r="AK7" s="13" t="s">
        <v>66</v>
      </c>
      <c r="AL7" s="13" t="s">
        <v>69</v>
      </c>
      <c r="AM7" s="13" t="s">
        <v>72</v>
      </c>
      <c r="AN7" s="13" t="s">
        <v>73</v>
      </c>
      <c r="AO7" s="13" t="s">
        <v>84</v>
      </c>
    </row>
    <row r="9" spans="1:41" x14ac:dyDescent="0.2">
      <c r="A9" s="1">
        <v>1</v>
      </c>
      <c r="B9" s="3" t="s">
        <v>10</v>
      </c>
      <c r="C9" s="21">
        <f t="shared" ref="C9:O9" si="0">+C11+C34</f>
        <v>126407.96031927</v>
      </c>
      <c r="D9" s="21">
        <f t="shared" si="0"/>
        <v>149486.78380932001</v>
      </c>
      <c r="E9" s="21">
        <f t="shared" si="0"/>
        <v>172305.56645362999</v>
      </c>
      <c r="F9" s="21">
        <f t="shared" si="0"/>
        <v>155398.21445524984</v>
      </c>
      <c r="G9" s="21">
        <f t="shared" si="0"/>
        <v>201684.33972080998</v>
      </c>
      <c r="H9" s="21">
        <f t="shared" si="0"/>
        <v>220514.38567009001</v>
      </c>
      <c r="I9" s="21">
        <f t="shared" si="0"/>
        <v>222330.03765412001</v>
      </c>
      <c r="J9" s="21">
        <f t="shared" si="0"/>
        <v>237802.50054598003</v>
      </c>
      <c r="K9" s="21">
        <f t="shared" si="0"/>
        <v>258907.60682807001</v>
      </c>
      <c r="L9" s="21">
        <f t="shared" si="0"/>
        <v>294483.97696956003</v>
      </c>
      <c r="M9" s="21">
        <f t="shared" si="0"/>
        <v>286137.87774983002</v>
      </c>
      <c r="N9" s="21">
        <f t="shared" si="0"/>
        <v>300868.06601494004</v>
      </c>
      <c r="O9" s="21">
        <f t="shared" si="0"/>
        <v>311192.16488612001</v>
      </c>
      <c r="P9" s="21">
        <f t="shared" ref="P9:V9" si="1">+P11+P34</f>
        <v>440539.39694642002</v>
      </c>
      <c r="Q9" s="21">
        <f t="shared" si="1"/>
        <v>311049.47883266996</v>
      </c>
      <c r="R9" s="21">
        <f t="shared" si="1"/>
        <v>431786.47422938002</v>
      </c>
      <c r="S9" s="21">
        <f t="shared" si="1"/>
        <v>684457.16408023995</v>
      </c>
      <c r="T9" s="21">
        <f t="shared" si="1"/>
        <v>488060.20500815008</v>
      </c>
      <c r="U9" s="21">
        <f t="shared" si="1"/>
        <v>512265.85541182989</v>
      </c>
      <c r="V9" s="21">
        <f t="shared" si="1"/>
        <v>506053.07488988002</v>
      </c>
      <c r="W9" s="40">
        <f t="shared" ref="W9:AO9" si="2">+D9/C9-1</f>
        <v>0.18257413086770469</v>
      </c>
      <c r="X9" s="40">
        <f t="shared" si="2"/>
        <v>0.15264749205800565</v>
      </c>
      <c r="Y9" s="40">
        <f t="shared" si="2"/>
        <v>-9.8124235602859544E-2</v>
      </c>
      <c r="Z9" s="40">
        <f t="shared" si="2"/>
        <v>0.29785493628621573</v>
      </c>
      <c r="AA9" s="40">
        <f t="shared" si="2"/>
        <v>9.3363946726584324E-2</v>
      </c>
      <c r="AB9" s="40">
        <f t="shared" si="2"/>
        <v>8.2337121839588523E-3</v>
      </c>
      <c r="AC9" s="40">
        <f t="shared" si="2"/>
        <v>6.9592318946712028E-2</v>
      </c>
      <c r="AD9" s="40">
        <f t="shared" si="2"/>
        <v>8.8750565000931259E-2</v>
      </c>
      <c r="AE9" s="40">
        <f t="shared" si="2"/>
        <v>0.13740952062916723</v>
      </c>
      <c r="AF9" s="40">
        <f t="shared" si="2"/>
        <v>-2.8341437471800734E-2</v>
      </c>
      <c r="AG9" s="40">
        <f t="shared" si="2"/>
        <v>5.1479337097721123E-2</v>
      </c>
      <c r="AH9" s="40">
        <f t="shared" si="2"/>
        <v>3.431437243548241E-2</v>
      </c>
      <c r="AI9" s="40">
        <f t="shared" si="2"/>
        <v>0.41565067072827588</v>
      </c>
      <c r="AJ9" s="40">
        <f t="shared" si="2"/>
        <v>-0.29393493297376783</v>
      </c>
      <c r="AK9" s="40">
        <f t="shared" si="2"/>
        <v>0.38816009546076402</v>
      </c>
      <c r="AL9" s="40">
        <f t="shared" si="2"/>
        <v>0.58517509216055807</v>
      </c>
      <c r="AM9" s="40">
        <f t="shared" si="2"/>
        <v>-0.2869382766064027</v>
      </c>
      <c r="AN9" s="40">
        <f t="shared" si="2"/>
        <v>4.9595623972816139E-2</v>
      </c>
      <c r="AO9" s="40">
        <f t="shared" si="2"/>
        <v>-1.2128039486362319E-2</v>
      </c>
    </row>
    <row r="10" spans="1:41" x14ac:dyDescent="0.2">
      <c r="B10" s="3"/>
      <c r="C10" s="6"/>
      <c r="D10" s="6"/>
      <c r="E10" s="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x14ac:dyDescent="0.2">
      <c r="B11" s="3" t="s">
        <v>30</v>
      </c>
      <c r="C11" s="20">
        <f t="shared" ref="C11:O11" si="3">+C12+C30+C31+C32</f>
        <v>126397.96031927</v>
      </c>
      <c r="D11" s="20">
        <f t="shared" si="3"/>
        <v>149486.78380932001</v>
      </c>
      <c r="E11" s="20">
        <f t="shared" si="3"/>
        <v>172305.56645362999</v>
      </c>
      <c r="F11" s="20">
        <f t="shared" si="3"/>
        <v>155398.21445524984</v>
      </c>
      <c r="G11" s="20">
        <f t="shared" si="3"/>
        <v>201668.33972080998</v>
      </c>
      <c r="H11" s="20">
        <f t="shared" si="3"/>
        <v>220514.38567009001</v>
      </c>
      <c r="I11" s="20">
        <f t="shared" si="3"/>
        <v>222330.03765412001</v>
      </c>
      <c r="J11" s="20">
        <f t="shared" si="3"/>
        <v>237802.50054598003</v>
      </c>
      <c r="K11" s="20">
        <f t="shared" si="3"/>
        <v>258907.60682807001</v>
      </c>
      <c r="L11" s="20">
        <f t="shared" si="3"/>
        <v>294481.14248237002</v>
      </c>
      <c r="M11" s="20">
        <f t="shared" si="3"/>
        <v>286137.87774983002</v>
      </c>
      <c r="N11" s="20">
        <f t="shared" si="3"/>
        <v>300868.06601494004</v>
      </c>
      <c r="O11" s="20">
        <f t="shared" si="3"/>
        <v>311192.16488612001</v>
      </c>
      <c r="P11" s="20">
        <f t="shared" ref="P11:V11" si="4">+P12+P30+P31+P32</f>
        <v>394539.39694642002</v>
      </c>
      <c r="Q11" s="20">
        <f t="shared" si="4"/>
        <v>311049.47883266996</v>
      </c>
      <c r="R11" s="20">
        <f t="shared" si="4"/>
        <v>431786.47422938002</v>
      </c>
      <c r="S11" s="20">
        <f t="shared" si="4"/>
        <v>684457.16408023995</v>
      </c>
      <c r="T11" s="20">
        <f t="shared" si="4"/>
        <v>488060.20500815008</v>
      </c>
      <c r="U11" s="20">
        <f t="shared" si="4"/>
        <v>512265.85541182989</v>
      </c>
      <c r="V11" s="20">
        <f t="shared" si="4"/>
        <v>506053.07488988002</v>
      </c>
      <c r="W11" s="27">
        <f t="shared" ref="W11:W27" si="5">+D11/C11-1</f>
        <v>0.1826676904574227</v>
      </c>
      <c r="X11" s="27">
        <f t="shared" ref="X11:X27" si="6">+E11/D11-1</f>
        <v>0.15264749205800565</v>
      </c>
      <c r="Y11" s="27">
        <f t="shared" ref="Y11:Y27" si="7">+F11/E11-1</f>
        <v>-9.8124235602859544E-2</v>
      </c>
      <c r="Z11" s="27">
        <f t="shared" ref="Z11:Z27" si="8">+G11/F11-1</f>
        <v>0.29775197500023132</v>
      </c>
      <c r="AA11" s="27">
        <f t="shared" ref="AA11:AA27" si="9">+H11/G11-1</f>
        <v>9.3450692237415867E-2</v>
      </c>
      <c r="AB11" s="27">
        <f t="shared" ref="AB11:AB27" si="10">+I11/H11-1</f>
        <v>8.2337121839588523E-3</v>
      </c>
      <c r="AC11" s="27">
        <f t="shared" ref="AC11:AC27" si="11">+J11/I11-1</f>
        <v>6.9592318946712028E-2</v>
      </c>
      <c r="AD11" s="27">
        <f t="shared" ref="AD11:AD27" si="12">+K11/J11-1</f>
        <v>8.8750565000931259E-2</v>
      </c>
      <c r="AE11" s="27">
        <f t="shared" ref="AE11:AE27" si="13">+L11/K11-1</f>
        <v>0.13739857275774425</v>
      </c>
      <c r="AF11" s="27">
        <f t="shared" ref="AF11:AF27" si="14">+M11/L11-1</f>
        <v>-2.8332084907744082E-2</v>
      </c>
      <c r="AG11" s="27">
        <f t="shared" ref="AG11:AG27" si="15">+N11/M11-1</f>
        <v>5.1479337097721123E-2</v>
      </c>
      <c r="AH11" s="27">
        <f t="shared" ref="AH11:AH27" si="16">+O11/N11-1</f>
        <v>3.431437243548241E-2</v>
      </c>
      <c r="AI11" s="27">
        <f t="shared" ref="AI11:AI27" si="17">+P11/O11-1</f>
        <v>0.26783203905792652</v>
      </c>
      <c r="AJ11" s="27">
        <f t="shared" ref="AJ11:AJ27" si="18">+Q11/P11-1</f>
        <v>-0.21161364051329024</v>
      </c>
      <c r="AK11" s="27">
        <f t="shared" ref="AK11:AK27" si="19">+R11/Q11-1</f>
        <v>0.38816009546076402</v>
      </c>
      <c r="AL11" s="27">
        <f t="shared" ref="AL11:AL27" si="20">+S11/R11-1</f>
        <v>0.58517509216055807</v>
      </c>
      <c r="AM11" s="27">
        <f t="shared" ref="AM11:AM27" si="21">+T11/S11-1</f>
        <v>-0.2869382766064027</v>
      </c>
      <c r="AN11" s="27">
        <f t="shared" ref="AN11:AN27" si="22">+U11/T11-1</f>
        <v>4.9595623972816139E-2</v>
      </c>
      <c r="AO11" s="27">
        <f t="shared" ref="AO11:AO27" si="23">+V11/U11-1</f>
        <v>-1.2128039486362319E-2</v>
      </c>
    </row>
    <row r="12" spans="1:41" x14ac:dyDescent="0.2">
      <c r="B12" s="22" t="s">
        <v>29</v>
      </c>
      <c r="C12" s="6">
        <f t="shared" ref="C12:O12" si="24">C13+C14+C17+C21+C24+C27</f>
        <v>119157.31885564</v>
      </c>
      <c r="D12" s="6">
        <f t="shared" si="24"/>
        <v>142732.28785601998</v>
      </c>
      <c r="E12" s="6">
        <f t="shared" si="24"/>
        <v>167709.44215384999</v>
      </c>
      <c r="F12" s="6">
        <f t="shared" si="24"/>
        <v>150212.21986586985</v>
      </c>
      <c r="G12" s="6">
        <f t="shared" si="24"/>
        <v>172359.45346877998</v>
      </c>
      <c r="H12" s="6">
        <f t="shared" si="24"/>
        <v>196491.04414605</v>
      </c>
      <c r="I12" s="6">
        <f t="shared" si="24"/>
        <v>203664.94037093999</v>
      </c>
      <c r="J12" s="6">
        <f t="shared" si="24"/>
        <v>218776.43633864002</v>
      </c>
      <c r="K12" s="6">
        <f t="shared" si="24"/>
        <v>232911.66093511001</v>
      </c>
      <c r="L12" s="6">
        <f t="shared" si="24"/>
        <v>267710.19538991002</v>
      </c>
      <c r="M12" s="6">
        <f t="shared" si="24"/>
        <v>266598.10643724003</v>
      </c>
      <c r="N12" s="6">
        <f t="shared" si="24"/>
        <v>284514.93061525002</v>
      </c>
      <c r="O12" s="6">
        <f t="shared" si="24"/>
        <v>280039.39655236999</v>
      </c>
      <c r="P12" s="6">
        <f>P13+P14+P17+P21+P24+P27</f>
        <v>337328.09879013</v>
      </c>
      <c r="Q12" s="6">
        <f>Q13+Q14+Q17+Q21+Q24+Q27</f>
        <v>295586.95897172997</v>
      </c>
      <c r="R12" s="6">
        <f>R13+R14+R17+R21+R24+R27</f>
        <v>377216.14294903004</v>
      </c>
      <c r="S12" s="6">
        <f>S13+S14+S17+S21+S24+S27+S28+S29</f>
        <v>452612.14101676003</v>
      </c>
      <c r="T12" s="6">
        <f>T13+T14+T17+T21+T24+T27+T28+T29</f>
        <v>432004.99213385006</v>
      </c>
      <c r="U12" s="6">
        <f>U13+U14+U17+U21+U24+U27+U28+U29</f>
        <v>446467.53636335995</v>
      </c>
      <c r="V12" s="6">
        <f>V13+V14+V17+V21+V24+V27+V28+V29</f>
        <v>442356.64247297007</v>
      </c>
      <c r="W12" s="29">
        <f t="shared" si="5"/>
        <v>0.19784742747477591</v>
      </c>
      <c r="X12" s="29">
        <f t="shared" si="6"/>
        <v>0.1749930213619606</v>
      </c>
      <c r="Y12" s="29">
        <f t="shared" si="7"/>
        <v>-0.10433057353997333</v>
      </c>
      <c r="Z12" s="29">
        <f t="shared" si="8"/>
        <v>0.1474396265675737</v>
      </c>
      <c r="AA12" s="29">
        <f t="shared" si="9"/>
        <v>0.14000735202865489</v>
      </c>
      <c r="AB12" s="29">
        <f t="shared" si="10"/>
        <v>3.6510041748048838E-2</v>
      </c>
      <c r="AC12" s="29">
        <f t="shared" si="11"/>
        <v>7.4197826784409227E-2</v>
      </c>
      <c r="AD12" s="29">
        <f t="shared" si="12"/>
        <v>6.4610361303217845E-2</v>
      </c>
      <c r="AE12" s="29">
        <f t="shared" si="13"/>
        <v>0.14940657893678844</v>
      </c>
      <c r="AF12" s="29">
        <f t="shared" si="14"/>
        <v>-4.1540776997688322E-3</v>
      </c>
      <c r="AG12" s="29">
        <f t="shared" si="15"/>
        <v>6.7205369225785461E-2</v>
      </c>
      <c r="AH12" s="29">
        <f t="shared" si="16"/>
        <v>-1.5730401400031679E-2</v>
      </c>
      <c r="AI12" s="29">
        <f t="shared" si="17"/>
        <v>0.20457372406545127</v>
      </c>
      <c r="AJ12" s="29">
        <f t="shared" si="18"/>
        <v>-0.12374047690693402</v>
      </c>
      <c r="AK12" s="29">
        <f t="shared" si="19"/>
        <v>0.27615962578750675</v>
      </c>
      <c r="AL12" s="29">
        <f t="shared" si="20"/>
        <v>0.19987479188534518</v>
      </c>
      <c r="AM12" s="29">
        <f t="shared" si="21"/>
        <v>-4.5529377176267372E-2</v>
      </c>
      <c r="AN12" s="29">
        <f t="shared" si="22"/>
        <v>3.3477724778302687E-2</v>
      </c>
      <c r="AO12" s="29">
        <f t="shared" si="23"/>
        <v>-9.2075986618749273E-3</v>
      </c>
    </row>
    <row r="13" spans="1:41" x14ac:dyDescent="0.2">
      <c r="B13" s="23" t="s">
        <v>22</v>
      </c>
      <c r="C13" s="6">
        <v>20158.223298769997</v>
      </c>
      <c r="D13" s="6">
        <v>16501.978460909995</v>
      </c>
      <c r="E13" s="6">
        <v>22619.45514156</v>
      </c>
      <c r="F13" s="6">
        <v>27752.51819984999</v>
      </c>
      <c r="G13" s="6">
        <v>28471.979954399998</v>
      </c>
      <c r="H13" s="6">
        <v>33176.667818969996</v>
      </c>
      <c r="I13" s="6">
        <v>36683.991711930001</v>
      </c>
      <c r="J13" s="6">
        <v>43999.848174840008</v>
      </c>
      <c r="K13" s="6">
        <v>53541.061502990007</v>
      </c>
      <c r="L13" s="6">
        <v>58325.50118816</v>
      </c>
      <c r="M13" s="6">
        <v>43082.762893899999</v>
      </c>
      <c r="N13" s="6">
        <v>64655.904063950002</v>
      </c>
      <c r="O13" s="6">
        <v>70589.166861740014</v>
      </c>
      <c r="P13" s="6">
        <v>87658.740654919995</v>
      </c>
      <c r="Q13" s="6">
        <v>90099.236488210008</v>
      </c>
      <c r="R13" s="6">
        <v>114712.03330118999</v>
      </c>
      <c r="S13" s="6">
        <v>132032.15151659001</v>
      </c>
      <c r="T13" s="6">
        <v>123144.56360688999</v>
      </c>
      <c r="U13" s="6">
        <v>128497.9992166</v>
      </c>
      <c r="V13" s="6">
        <v>130417.63262949001</v>
      </c>
      <c r="W13" s="29">
        <f t="shared" si="5"/>
        <v>-0.18137733587280469</v>
      </c>
      <c r="X13" s="29">
        <f t="shared" si="6"/>
        <v>0.37071171163755468</v>
      </c>
      <c r="Y13" s="29">
        <f t="shared" si="7"/>
        <v>0.22693133084619377</v>
      </c>
      <c r="Z13" s="29">
        <f t="shared" si="8"/>
        <v>2.5924197197856325E-2</v>
      </c>
      <c r="AA13" s="29">
        <f t="shared" si="9"/>
        <v>0.16523922368956812</v>
      </c>
      <c r="AB13" s="29">
        <f t="shared" si="10"/>
        <v>0.10571658106527981</v>
      </c>
      <c r="AC13" s="29">
        <f t="shared" si="11"/>
        <v>0.19942912757040054</v>
      </c>
      <c r="AD13" s="29">
        <f t="shared" si="12"/>
        <v>0.21684650570239583</v>
      </c>
      <c r="AE13" s="29">
        <f t="shared" si="13"/>
        <v>8.9360194789989356E-2</v>
      </c>
      <c r="AF13" s="29">
        <f t="shared" si="14"/>
        <v>-0.26133917383901117</v>
      </c>
      <c r="AG13" s="29">
        <f t="shared" si="15"/>
        <v>0.50073717934892481</v>
      </c>
      <c r="AH13" s="29">
        <f t="shared" si="16"/>
        <v>9.1766759489149363E-2</v>
      </c>
      <c r="AI13" s="29">
        <f t="shared" si="17"/>
        <v>0.2418157707770292</v>
      </c>
      <c r="AJ13" s="29">
        <f t="shared" si="18"/>
        <v>2.7840872627834523E-2</v>
      </c>
      <c r="AK13" s="29">
        <f t="shared" si="19"/>
        <v>0.27317431059696839</v>
      </c>
      <c r="AL13" s="29">
        <f t="shared" si="20"/>
        <v>0.15098780587319904</v>
      </c>
      <c r="AM13" s="29">
        <f t="shared" si="21"/>
        <v>-6.7313815669990618E-2</v>
      </c>
      <c r="AN13" s="29">
        <f t="shared" si="22"/>
        <v>4.3472772592703324E-2</v>
      </c>
      <c r="AO13" s="29">
        <f t="shared" si="23"/>
        <v>1.4939014028181319E-2</v>
      </c>
    </row>
    <row r="14" spans="1:41" x14ac:dyDescent="0.2">
      <c r="B14" s="23" t="s">
        <v>23</v>
      </c>
      <c r="C14" s="6">
        <v>9832.8013589999991</v>
      </c>
      <c r="D14" s="6">
        <v>11954.198294289999</v>
      </c>
      <c r="E14" s="6">
        <v>14386.74899333</v>
      </c>
      <c r="F14" s="6">
        <f>+F15+F16</f>
        <v>9524.1611874199934</v>
      </c>
      <c r="G14" s="6">
        <f t="shared" ref="G14:O14" si="25">G15+G16</f>
        <v>10966.539466759999</v>
      </c>
      <c r="H14" s="6">
        <f t="shared" si="25"/>
        <v>13435.270023559999</v>
      </c>
      <c r="I14" s="6">
        <f t="shared" si="25"/>
        <v>12736.62146905</v>
      </c>
      <c r="J14" s="6">
        <f t="shared" si="25"/>
        <v>12640.143580560001</v>
      </c>
      <c r="K14" s="6">
        <f t="shared" si="25"/>
        <v>13865.253033270001</v>
      </c>
      <c r="L14" s="6">
        <f t="shared" si="25"/>
        <v>13242.716878309999</v>
      </c>
      <c r="M14" s="6">
        <f t="shared" si="25"/>
        <v>16059.956321090001</v>
      </c>
      <c r="N14" s="6">
        <f t="shared" si="25"/>
        <v>14997.13362475</v>
      </c>
      <c r="O14" s="6">
        <f t="shared" si="25"/>
        <v>14289.51598685</v>
      </c>
      <c r="P14" s="6">
        <f t="shared" ref="P14:V14" si="26">P15+P16</f>
        <v>13012.429176580001</v>
      </c>
      <c r="Q14" s="6">
        <f t="shared" si="26"/>
        <v>11016.202498859999</v>
      </c>
      <c r="R14" s="6">
        <f t="shared" si="26"/>
        <v>14610.348450109999</v>
      </c>
      <c r="S14" s="6">
        <f t="shared" si="26"/>
        <v>17556.191595519998</v>
      </c>
      <c r="T14" s="6">
        <f t="shared" si="26"/>
        <v>14544.75377634</v>
      </c>
      <c r="U14" s="6">
        <f t="shared" si="26"/>
        <v>16346.138344140001</v>
      </c>
      <c r="V14" s="6">
        <f t="shared" si="26"/>
        <v>15608.099517889999</v>
      </c>
      <c r="W14" s="29">
        <f t="shared" si="5"/>
        <v>0.21574695326762372</v>
      </c>
      <c r="X14" s="29">
        <f t="shared" si="6"/>
        <v>0.20348923776861927</v>
      </c>
      <c r="Y14" s="29">
        <f t="shared" si="7"/>
        <v>-0.33799073078736586</v>
      </c>
      <c r="Z14" s="29">
        <f t="shared" si="8"/>
        <v>0.15144412730489831</v>
      </c>
      <c r="AA14" s="29">
        <f t="shared" si="9"/>
        <v>0.2251148198830466</v>
      </c>
      <c r="AB14" s="29">
        <f t="shared" si="10"/>
        <v>-5.2001080237676911E-2</v>
      </c>
      <c r="AC14" s="29">
        <f t="shared" si="11"/>
        <v>-7.5748414698858513E-3</v>
      </c>
      <c r="AD14" s="29">
        <f t="shared" si="12"/>
        <v>9.6922115235634321E-2</v>
      </c>
      <c r="AE14" s="29">
        <f t="shared" si="13"/>
        <v>-4.4899011468900851E-2</v>
      </c>
      <c r="AF14" s="29">
        <f t="shared" si="14"/>
        <v>0.21273878077045549</v>
      </c>
      <c r="AG14" s="29">
        <f t="shared" si="15"/>
        <v>-6.6178430071089145E-2</v>
      </c>
      <c r="AH14" s="29">
        <f t="shared" si="16"/>
        <v>-4.7183525572660701E-2</v>
      </c>
      <c r="AI14" s="29">
        <f t="shared" si="17"/>
        <v>-8.9372293046541595E-2</v>
      </c>
      <c r="AJ14" s="29">
        <f t="shared" si="18"/>
        <v>-0.15340922518240063</v>
      </c>
      <c r="AK14" s="29">
        <f t="shared" si="19"/>
        <v>0.32625997494344694</v>
      </c>
      <c r="AL14" s="29">
        <f t="shared" si="20"/>
        <v>0.20162716553059479</v>
      </c>
      <c r="AM14" s="29">
        <f t="shared" si="21"/>
        <v>-0.17153138269170287</v>
      </c>
      <c r="AN14" s="29">
        <f t="shared" si="22"/>
        <v>0.12385115592195994</v>
      </c>
      <c r="AO14" s="29">
        <f t="shared" si="23"/>
        <v>-4.5150653366064608E-2</v>
      </c>
    </row>
    <row r="15" spans="1:41" x14ac:dyDescent="0.2">
      <c r="B15" s="24" t="s">
        <v>34</v>
      </c>
      <c r="C15" s="6">
        <v>7854.5426386199997</v>
      </c>
      <c r="D15" s="6">
        <v>9633.7155573199998</v>
      </c>
      <c r="E15" s="6">
        <v>11269.724936500001</v>
      </c>
      <c r="F15" s="6">
        <v>7771.6496083099919</v>
      </c>
      <c r="G15" s="6">
        <v>8929.912847399999</v>
      </c>
      <c r="H15" s="6">
        <v>11075.15249789</v>
      </c>
      <c r="I15" s="6">
        <v>10650.82027084</v>
      </c>
      <c r="J15" s="6">
        <v>10709.182471760001</v>
      </c>
      <c r="K15" s="6">
        <v>11527.595841350001</v>
      </c>
      <c r="L15" s="6">
        <v>11242.1052733</v>
      </c>
      <c r="M15" s="6">
        <v>13713.617706270001</v>
      </c>
      <c r="N15" s="6">
        <v>12783.264492350001</v>
      </c>
      <c r="O15" s="6">
        <v>12067.38566867</v>
      </c>
      <c r="P15" s="6">
        <v>11274.808094440001</v>
      </c>
      <c r="Q15" s="6">
        <v>9601.556037979999</v>
      </c>
      <c r="R15" s="6">
        <v>12062.202138709999</v>
      </c>
      <c r="S15" s="6">
        <v>14684.48429977</v>
      </c>
      <c r="T15" s="6">
        <v>12084.69575128</v>
      </c>
      <c r="U15" s="6">
        <v>13595.396263030001</v>
      </c>
      <c r="V15" s="6">
        <v>12981.574331649999</v>
      </c>
      <c r="W15" s="29">
        <f t="shared" si="5"/>
        <v>0.22651515187555105</v>
      </c>
      <c r="X15" s="29">
        <f t="shared" si="6"/>
        <v>0.16982122520079068</v>
      </c>
      <c r="Y15" s="29">
        <f t="shared" si="7"/>
        <v>-0.31039580361545127</v>
      </c>
      <c r="Z15" s="29">
        <f t="shared" si="8"/>
        <v>0.14903698667159548</v>
      </c>
      <c r="AA15" s="29">
        <f t="shared" si="9"/>
        <v>0.24023074884931273</v>
      </c>
      <c r="AB15" s="29">
        <f t="shared" si="10"/>
        <v>-3.8313894741480281E-2</v>
      </c>
      <c r="AC15" s="29">
        <f t="shared" si="11"/>
        <v>5.4795968231466929E-3</v>
      </c>
      <c r="AD15" s="29">
        <f t="shared" si="12"/>
        <v>7.6421647660607883E-2</v>
      </c>
      <c r="AE15" s="29">
        <f t="shared" si="13"/>
        <v>-2.4765837732264484E-2</v>
      </c>
      <c r="AF15" s="29">
        <f t="shared" si="14"/>
        <v>0.21984427052465372</v>
      </c>
      <c r="AG15" s="29">
        <f t="shared" si="15"/>
        <v>-6.7841559670620888E-2</v>
      </c>
      <c r="AH15" s="29">
        <f t="shared" si="16"/>
        <v>-5.6001252583673833E-2</v>
      </c>
      <c r="AI15" s="29">
        <f t="shared" si="17"/>
        <v>-6.567931082933165E-2</v>
      </c>
      <c r="AJ15" s="29">
        <f t="shared" si="18"/>
        <v>-0.14840625600405033</v>
      </c>
      <c r="AK15" s="29">
        <f t="shared" si="19"/>
        <v>0.25627576311554567</v>
      </c>
      <c r="AL15" s="29">
        <f t="shared" si="20"/>
        <v>0.21739663544889343</v>
      </c>
      <c r="AM15" s="29">
        <f t="shared" si="21"/>
        <v>-0.17704323116956311</v>
      </c>
      <c r="AN15" s="29">
        <f t="shared" si="22"/>
        <v>0.12500939558945778</v>
      </c>
      <c r="AO15" s="29">
        <f t="shared" si="23"/>
        <v>-4.5149249018152537E-2</v>
      </c>
    </row>
    <row r="16" spans="1:41" x14ac:dyDescent="0.2">
      <c r="B16" s="24" t="s">
        <v>35</v>
      </c>
      <c r="C16" s="6">
        <v>1978.2587203800001</v>
      </c>
      <c r="D16" s="6">
        <v>2320.4827369699997</v>
      </c>
      <c r="E16" s="6">
        <v>3117.0240568300001</v>
      </c>
      <c r="F16" s="6">
        <v>1752.5115791100015</v>
      </c>
      <c r="G16" s="6">
        <v>2036.6266193599999</v>
      </c>
      <c r="H16" s="6">
        <v>2360.1175256699998</v>
      </c>
      <c r="I16" s="6">
        <v>2085.8011982100002</v>
      </c>
      <c r="J16" s="6">
        <v>1930.9611087999999</v>
      </c>
      <c r="K16" s="6">
        <v>2337.6571919200001</v>
      </c>
      <c r="L16" s="6">
        <v>2000.6116050099999</v>
      </c>
      <c r="M16" s="6">
        <v>2346.3386148200002</v>
      </c>
      <c r="N16" s="6">
        <v>2213.8691324000001</v>
      </c>
      <c r="O16" s="6">
        <v>2222.1303181799999</v>
      </c>
      <c r="P16" s="6">
        <v>1737.62108214</v>
      </c>
      <c r="Q16" s="6">
        <v>1414.6464608800002</v>
      </c>
      <c r="R16" s="6">
        <v>2548.1463114000003</v>
      </c>
      <c r="S16" s="6">
        <v>2871.70729575</v>
      </c>
      <c r="T16" s="6">
        <v>2460.0580250600001</v>
      </c>
      <c r="U16" s="6">
        <v>2750.7420811100001</v>
      </c>
      <c r="V16" s="6">
        <v>2626.5251862399996</v>
      </c>
      <c r="W16" s="29">
        <f t="shared" si="5"/>
        <v>0.17299254797383745</v>
      </c>
      <c r="X16" s="29">
        <f t="shared" si="6"/>
        <v>0.34326535042449602</v>
      </c>
      <c r="Y16" s="29">
        <f t="shared" si="7"/>
        <v>-0.43776129180975965</v>
      </c>
      <c r="Z16" s="29">
        <f t="shared" si="8"/>
        <v>0.16211878063269847</v>
      </c>
      <c r="AA16" s="29">
        <f t="shared" si="9"/>
        <v>0.15883662878355942</v>
      </c>
      <c r="AB16" s="29">
        <f t="shared" si="10"/>
        <v>-0.11622994383812546</v>
      </c>
      <c r="AC16" s="29">
        <f t="shared" si="11"/>
        <v>-7.4235305619193892E-2</v>
      </c>
      <c r="AD16" s="29">
        <f t="shared" si="12"/>
        <v>0.21061847453403271</v>
      </c>
      <c r="AE16" s="29">
        <f t="shared" si="13"/>
        <v>-0.14418092955416306</v>
      </c>
      <c r="AF16" s="29">
        <f t="shared" si="14"/>
        <v>0.17281065897259551</v>
      </c>
      <c r="AG16" s="29">
        <f t="shared" si="15"/>
        <v>-5.6457956061112924E-2</v>
      </c>
      <c r="AH16" s="29">
        <f t="shared" si="16"/>
        <v>3.7315601266114662E-3</v>
      </c>
      <c r="AI16" s="29">
        <f t="shared" si="17"/>
        <v>-0.21803817358327993</v>
      </c>
      <c r="AJ16" s="29">
        <f t="shared" si="18"/>
        <v>-0.18587172115927275</v>
      </c>
      <c r="AK16" s="29">
        <f t="shared" si="19"/>
        <v>0.80126016065872108</v>
      </c>
      <c r="AL16" s="29">
        <f t="shared" si="20"/>
        <v>0.12697896620081806</v>
      </c>
      <c r="AM16" s="29">
        <f t="shared" si="21"/>
        <v>-0.14334652814345761</v>
      </c>
      <c r="AN16" s="29">
        <f t="shared" si="22"/>
        <v>0.11816146330243993</v>
      </c>
      <c r="AO16" s="29">
        <f t="shared" si="23"/>
        <v>-4.5157594280840541E-2</v>
      </c>
    </row>
    <row r="17" spans="2:41" x14ac:dyDescent="0.2">
      <c r="B17" s="23" t="s">
        <v>24</v>
      </c>
      <c r="C17" s="6">
        <v>114.51586008</v>
      </c>
      <c r="D17" s="6">
        <v>194.14252939000002</v>
      </c>
      <c r="E17" s="6">
        <v>296.03437256999996</v>
      </c>
      <c r="F17" s="6">
        <f>+F18+F19</f>
        <v>295.45752149999981</v>
      </c>
      <c r="G17" s="6">
        <f>+G18+G19</f>
        <v>358.77461806999997</v>
      </c>
      <c r="H17" s="6">
        <f>+H18+H19</f>
        <v>287.05949419000001</v>
      </c>
      <c r="I17" s="6">
        <f>+I18+I19</f>
        <v>291.97904716000005</v>
      </c>
      <c r="J17" s="6">
        <f t="shared" ref="J17:O17" si="27">+J18+J19+J20</f>
        <v>319.63927701</v>
      </c>
      <c r="K17" s="6">
        <f t="shared" si="27"/>
        <v>356.32435872999997</v>
      </c>
      <c r="L17" s="6">
        <f t="shared" si="27"/>
        <v>343.42000272999996</v>
      </c>
      <c r="M17" s="6">
        <f t="shared" si="27"/>
        <v>380.16889062000001</v>
      </c>
      <c r="N17" s="6">
        <f t="shared" si="27"/>
        <v>456.71845888999997</v>
      </c>
      <c r="O17" s="6">
        <f t="shared" si="27"/>
        <v>447.47792877999996</v>
      </c>
      <c r="P17" s="6">
        <f t="shared" ref="P17:V17" si="28">+P18+P19+P20</f>
        <v>398.71986755</v>
      </c>
      <c r="Q17" s="6">
        <f t="shared" si="28"/>
        <v>425.03542875000005</v>
      </c>
      <c r="R17" s="6">
        <f t="shared" si="28"/>
        <v>510.68266964000003</v>
      </c>
      <c r="S17" s="6">
        <f t="shared" si="28"/>
        <v>493.29477795999998</v>
      </c>
      <c r="T17" s="6">
        <f t="shared" si="28"/>
        <v>479.82472077</v>
      </c>
      <c r="U17" s="6">
        <f t="shared" si="28"/>
        <v>440.97896323000003</v>
      </c>
      <c r="V17" s="6">
        <f t="shared" si="28"/>
        <v>371.59137162000002</v>
      </c>
      <c r="W17" s="29">
        <f t="shared" si="5"/>
        <v>0.69533311153907751</v>
      </c>
      <c r="X17" s="29">
        <f t="shared" si="6"/>
        <v>0.52483010033992183</v>
      </c>
      <c r="Y17" s="29">
        <f t="shared" si="7"/>
        <v>-1.9485949046803563E-3</v>
      </c>
      <c r="Z17" s="29">
        <f t="shared" si="8"/>
        <v>0.21430186054681366</v>
      </c>
      <c r="AA17" s="29">
        <f t="shared" si="9"/>
        <v>-0.19988906758729441</v>
      </c>
      <c r="AB17" s="29">
        <f t="shared" si="10"/>
        <v>1.7137746946435772E-2</v>
      </c>
      <c r="AC17" s="29">
        <f t="shared" si="11"/>
        <v>9.4733612288427471E-2</v>
      </c>
      <c r="AD17" s="29">
        <f t="shared" si="12"/>
        <v>0.11477025621870696</v>
      </c>
      <c r="AE17" s="29">
        <f t="shared" si="13"/>
        <v>-3.621519462209466E-2</v>
      </c>
      <c r="AF17" s="29">
        <f t="shared" si="14"/>
        <v>0.10700858306990457</v>
      </c>
      <c r="AG17" s="29">
        <f t="shared" si="15"/>
        <v>0.20135673948796495</v>
      </c>
      <c r="AH17" s="29">
        <f t="shared" si="16"/>
        <v>-2.0232442832413655E-2</v>
      </c>
      <c r="AI17" s="29">
        <f t="shared" si="17"/>
        <v>-0.10896193553709677</v>
      </c>
      <c r="AJ17" s="29">
        <f t="shared" si="18"/>
        <v>6.60001252551079E-2</v>
      </c>
      <c r="AK17" s="29">
        <f t="shared" si="19"/>
        <v>0.20150612183526118</v>
      </c>
      <c r="AL17" s="29">
        <f t="shared" si="20"/>
        <v>-3.4048329253580256E-2</v>
      </c>
      <c r="AM17" s="29">
        <f t="shared" si="21"/>
        <v>-2.7306304043405505E-2</v>
      </c>
      <c r="AN17" s="29">
        <f t="shared" si="22"/>
        <v>-8.0958224656833333E-2</v>
      </c>
      <c r="AO17" s="29">
        <f t="shared" si="23"/>
        <v>-0.15734898350198567</v>
      </c>
    </row>
    <row r="18" spans="2:41" x14ac:dyDescent="0.2">
      <c r="B18" s="24" t="s">
        <v>36</v>
      </c>
      <c r="C18" s="6">
        <v>114.51586008</v>
      </c>
      <c r="D18" s="6">
        <v>12.308909330000001</v>
      </c>
      <c r="E18" s="6">
        <v>10.2550495</v>
      </c>
      <c r="F18" s="6">
        <v>10.671678</v>
      </c>
      <c r="G18" s="6">
        <v>14.567477999999999</v>
      </c>
      <c r="H18" s="6">
        <v>11.876379</v>
      </c>
      <c r="I18" s="6">
        <v>12.649744500000001</v>
      </c>
      <c r="J18" s="6">
        <v>12.1187445</v>
      </c>
      <c r="K18" s="6">
        <v>12.278370000000001</v>
      </c>
      <c r="L18" s="6">
        <v>11.630442</v>
      </c>
      <c r="M18" s="6">
        <v>12.97218</v>
      </c>
      <c r="N18" s="6">
        <v>15.089970660000001</v>
      </c>
      <c r="O18" s="6">
        <v>15.493309500000001</v>
      </c>
      <c r="P18" s="6">
        <v>13.168549499999999</v>
      </c>
      <c r="Q18" s="6">
        <v>15.034698000000001</v>
      </c>
      <c r="R18" s="6">
        <v>16.385125500000001</v>
      </c>
      <c r="S18" s="6">
        <v>14.138113499999999</v>
      </c>
      <c r="T18" s="6">
        <v>18.044848500000001</v>
      </c>
      <c r="U18" s="6">
        <v>16.463718</v>
      </c>
      <c r="V18" s="6">
        <v>13.424268</v>
      </c>
      <c r="W18" s="29">
        <f t="shared" si="5"/>
        <v>-0.89251349707017802</v>
      </c>
      <c r="X18" s="29">
        <f t="shared" si="6"/>
        <v>-0.16685961159809759</v>
      </c>
      <c r="Y18" s="29">
        <f t="shared" si="7"/>
        <v>4.0626668842505431E-2</v>
      </c>
      <c r="Z18" s="29">
        <f t="shared" si="8"/>
        <v>0.36505974037072697</v>
      </c>
      <c r="AA18" s="29">
        <f t="shared" si="9"/>
        <v>-0.18473334917684447</v>
      </c>
      <c r="AB18" s="29">
        <f t="shared" si="10"/>
        <v>6.5117953881397739E-2</v>
      </c>
      <c r="AC18" s="29">
        <f t="shared" si="11"/>
        <v>-4.1977132423504759E-2</v>
      </c>
      <c r="AD18" s="29">
        <f t="shared" si="12"/>
        <v>1.3171785245575718E-2</v>
      </c>
      <c r="AE18" s="29">
        <f t="shared" si="13"/>
        <v>-5.2769870919348483E-2</v>
      </c>
      <c r="AF18" s="29">
        <f t="shared" si="14"/>
        <v>0.11536431719447982</v>
      </c>
      <c r="AG18" s="29">
        <f t="shared" si="15"/>
        <v>0.16325634241893039</v>
      </c>
      <c r="AH18" s="29">
        <f t="shared" si="16"/>
        <v>2.672893467375359E-2</v>
      </c>
      <c r="AI18" s="29">
        <f t="shared" si="17"/>
        <v>-0.15004928417650221</v>
      </c>
      <c r="AJ18" s="29">
        <f t="shared" si="18"/>
        <v>0.14171253257619609</v>
      </c>
      <c r="AK18" s="29">
        <f t="shared" si="19"/>
        <v>8.9820726695009068E-2</v>
      </c>
      <c r="AL18" s="29">
        <f t="shared" si="20"/>
        <v>-0.13713730785888711</v>
      </c>
      <c r="AM18" s="29">
        <f t="shared" si="21"/>
        <v>0.27632647028898183</v>
      </c>
      <c r="AN18" s="29">
        <f t="shared" si="22"/>
        <v>-8.762226515783722E-2</v>
      </c>
      <c r="AO18" s="29">
        <f t="shared" si="23"/>
        <v>-0.18461504260459272</v>
      </c>
    </row>
    <row r="19" spans="2:41" x14ac:dyDescent="0.2">
      <c r="B19" s="24" t="s">
        <v>45</v>
      </c>
      <c r="C19" s="6">
        <v>0</v>
      </c>
      <c r="D19" s="6">
        <v>181.83362006000002</v>
      </c>
      <c r="E19" s="6">
        <v>285.77932306999998</v>
      </c>
      <c r="F19" s="6">
        <v>284.78584349999983</v>
      </c>
      <c r="G19" s="6">
        <v>344.20714006999998</v>
      </c>
      <c r="H19" s="6">
        <v>275.18311519000002</v>
      </c>
      <c r="I19" s="6">
        <v>279.32930266000005</v>
      </c>
      <c r="J19" s="6">
        <v>195.02053250999998</v>
      </c>
      <c r="K19" s="6">
        <v>210.98933273</v>
      </c>
      <c r="L19" s="6">
        <v>200.27396198</v>
      </c>
      <c r="M19" s="6">
        <v>225.91234062000001</v>
      </c>
      <c r="N19" s="6">
        <v>286.87779872999999</v>
      </c>
      <c r="O19" s="6">
        <v>284.42879452999995</v>
      </c>
      <c r="P19" s="6">
        <v>243.40227705000001</v>
      </c>
      <c r="Q19" s="6">
        <v>286.45872000000003</v>
      </c>
      <c r="R19" s="6">
        <v>324.87642889</v>
      </c>
      <c r="S19" s="6">
        <v>302.83613921</v>
      </c>
      <c r="T19" s="6">
        <v>313.96469351999997</v>
      </c>
      <c r="U19" s="6">
        <v>281.98735023</v>
      </c>
      <c r="V19" s="6">
        <v>222.10846862</v>
      </c>
      <c r="W19" s="53" t="e">
        <f t="shared" si="5"/>
        <v>#DIV/0!</v>
      </c>
      <c r="X19" s="29">
        <f t="shared" si="6"/>
        <v>0.57165282732478606</v>
      </c>
      <c r="Y19" s="29">
        <f t="shared" si="7"/>
        <v>-3.4763871624008402E-3</v>
      </c>
      <c r="Z19" s="29">
        <f t="shared" si="8"/>
        <v>0.20865256446639413</v>
      </c>
      <c r="AA19" s="29">
        <f t="shared" si="9"/>
        <v>-0.20053048541050844</v>
      </c>
      <c r="AB19" s="29">
        <f t="shared" si="10"/>
        <v>1.5067012622258069E-2</v>
      </c>
      <c r="AC19" s="29">
        <f t="shared" si="11"/>
        <v>-0.30182572808202945</v>
      </c>
      <c r="AD19" s="29">
        <f t="shared" si="12"/>
        <v>8.1882661350958896E-2</v>
      </c>
      <c r="AE19" s="29">
        <f t="shared" si="13"/>
        <v>-5.0786315172209773E-2</v>
      </c>
      <c r="AF19" s="29">
        <f t="shared" si="14"/>
        <v>0.12801653488315345</v>
      </c>
      <c r="AG19" s="29">
        <f t="shared" si="15"/>
        <v>0.26986333700356835</v>
      </c>
      <c r="AH19" s="29">
        <f t="shared" si="16"/>
        <v>-8.5367505287676781E-3</v>
      </c>
      <c r="AI19" s="29">
        <f t="shared" si="17"/>
        <v>-0.14424178658772435</v>
      </c>
      <c r="AJ19" s="29">
        <f t="shared" si="18"/>
        <v>0.17689416661108437</v>
      </c>
      <c r="AK19" s="29">
        <f t="shared" si="19"/>
        <v>0.13411254818844398</v>
      </c>
      <c r="AL19" s="29">
        <f t="shared" si="20"/>
        <v>-6.7842070769198903E-2</v>
      </c>
      <c r="AM19" s="29">
        <f t="shared" si="21"/>
        <v>3.6747775014668749E-2</v>
      </c>
      <c r="AN19" s="29">
        <f t="shared" si="22"/>
        <v>-0.10185012502994373</v>
      </c>
      <c r="AO19" s="29">
        <f t="shared" si="23"/>
        <v>-0.21234598488606116</v>
      </c>
    </row>
    <row r="20" spans="2:41" x14ac:dyDescent="0.2">
      <c r="B20" s="24" t="s">
        <v>44</v>
      </c>
      <c r="C20" s="6"/>
      <c r="D20" s="6"/>
      <c r="E20" s="6"/>
      <c r="F20" s="6"/>
      <c r="G20" s="6"/>
      <c r="H20" s="6"/>
      <c r="I20" s="6"/>
      <c r="J20" s="6">
        <v>112.5</v>
      </c>
      <c r="K20" s="6">
        <v>133.056656</v>
      </c>
      <c r="L20" s="6">
        <v>131.51559875000001</v>
      </c>
      <c r="M20" s="6">
        <v>141.28437</v>
      </c>
      <c r="N20" s="6">
        <v>154.75068949999999</v>
      </c>
      <c r="O20" s="6">
        <v>147.55582475</v>
      </c>
      <c r="P20" s="6">
        <v>142.14904100000001</v>
      </c>
      <c r="Q20" s="6">
        <v>123.54201075</v>
      </c>
      <c r="R20" s="6">
        <v>169.42111525000001</v>
      </c>
      <c r="S20" s="6">
        <v>176.32052525</v>
      </c>
      <c r="T20" s="6">
        <v>147.81517875</v>
      </c>
      <c r="U20" s="6">
        <v>142.527895</v>
      </c>
      <c r="V20" s="6">
        <v>136.05863500000001</v>
      </c>
      <c r="W20" s="53" t="e">
        <f t="shared" si="5"/>
        <v>#DIV/0!</v>
      </c>
      <c r="X20" s="53" t="e">
        <f t="shared" si="6"/>
        <v>#DIV/0!</v>
      </c>
      <c r="Y20" s="53" t="e">
        <f t="shared" si="7"/>
        <v>#DIV/0!</v>
      </c>
      <c r="Z20" s="53" t="e">
        <f t="shared" si="8"/>
        <v>#DIV/0!</v>
      </c>
      <c r="AA20" s="53" t="e">
        <f t="shared" si="9"/>
        <v>#DIV/0!</v>
      </c>
      <c r="AB20" s="53" t="e">
        <f t="shared" si="10"/>
        <v>#DIV/0!</v>
      </c>
      <c r="AC20" s="53" t="e">
        <f t="shared" si="11"/>
        <v>#DIV/0!</v>
      </c>
      <c r="AD20" s="29">
        <f t="shared" si="12"/>
        <v>0.18272583111111107</v>
      </c>
      <c r="AE20" s="29">
        <f t="shared" si="13"/>
        <v>-1.1581962874521623E-2</v>
      </c>
      <c r="AF20" s="29">
        <f t="shared" si="14"/>
        <v>7.4278422809522349E-2</v>
      </c>
      <c r="AG20" s="29">
        <f t="shared" si="15"/>
        <v>9.5313582811743514E-2</v>
      </c>
      <c r="AH20" s="29">
        <f t="shared" si="16"/>
        <v>-4.6493264574436588E-2</v>
      </c>
      <c r="AI20" s="29">
        <f t="shared" si="17"/>
        <v>-3.6642292902774654E-2</v>
      </c>
      <c r="AJ20" s="29">
        <f t="shared" si="18"/>
        <v>-0.130898035745454</v>
      </c>
      <c r="AK20" s="29">
        <f t="shared" si="19"/>
        <v>0.3713643984056656</v>
      </c>
      <c r="AL20" s="29">
        <f t="shared" si="20"/>
        <v>4.0723436330938556E-2</v>
      </c>
      <c r="AM20" s="29">
        <f t="shared" si="21"/>
        <v>-0.16166777214157602</v>
      </c>
      <c r="AN20" s="29">
        <f t="shared" si="22"/>
        <v>-3.5769558949980351E-2</v>
      </c>
      <c r="AO20" s="29">
        <f t="shared" si="23"/>
        <v>-4.5389430609355408E-2</v>
      </c>
    </row>
    <row r="21" spans="2:41" x14ac:dyDescent="0.2">
      <c r="B21" s="23" t="s">
        <v>25</v>
      </c>
      <c r="C21" s="6">
        <v>54549.800490430003</v>
      </c>
      <c r="D21" s="6">
        <v>67175.869095799993</v>
      </c>
      <c r="E21" s="6">
        <v>83705.761863709995</v>
      </c>
      <c r="F21" s="6">
        <f t="shared" ref="F21:O21" si="29">+F22+F23</f>
        <v>69295.83051903997</v>
      </c>
      <c r="G21" s="6">
        <f t="shared" si="29"/>
        <v>76861.727784329996</v>
      </c>
      <c r="H21" s="6">
        <f t="shared" si="29"/>
        <v>93977.758268630001</v>
      </c>
      <c r="I21" s="6">
        <f t="shared" si="29"/>
        <v>93819.02601365</v>
      </c>
      <c r="J21" s="6">
        <f t="shared" si="29"/>
        <v>93455.555888670002</v>
      </c>
      <c r="K21" s="6">
        <f t="shared" si="29"/>
        <v>102971.86487004001</v>
      </c>
      <c r="L21" s="6">
        <f t="shared" si="29"/>
        <v>106224.46877989999</v>
      </c>
      <c r="M21" s="6">
        <f t="shared" si="29"/>
        <v>120470.68338982001</v>
      </c>
      <c r="N21" s="6">
        <f t="shared" si="29"/>
        <v>120899.85547136</v>
      </c>
      <c r="O21" s="6">
        <f t="shared" si="29"/>
        <v>120106.7305799</v>
      </c>
      <c r="P21" s="6">
        <f t="shared" ref="P21:V21" si="30">+P22+P23</f>
        <v>141235.20592346002</v>
      </c>
      <c r="Q21" s="6">
        <f t="shared" si="30"/>
        <v>128096.55202968</v>
      </c>
      <c r="R21" s="6">
        <f t="shared" si="30"/>
        <v>166565.44512539997</v>
      </c>
      <c r="S21" s="6">
        <f t="shared" si="30"/>
        <v>205975.61550846</v>
      </c>
      <c r="T21" s="6">
        <f t="shared" si="30"/>
        <v>195329.25281971</v>
      </c>
      <c r="U21" s="6">
        <f t="shared" si="30"/>
        <v>197862.74837426998</v>
      </c>
      <c r="V21" s="6">
        <f t="shared" si="30"/>
        <v>195513.73877280002</v>
      </c>
      <c r="W21" s="29">
        <f t="shared" si="5"/>
        <v>0.2314594827452221</v>
      </c>
      <c r="X21" s="29">
        <f t="shared" si="6"/>
        <v>0.24606890823156458</v>
      </c>
      <c r="Y21" s="29">
        <f t="shared" si="7"/>
        <v>-0.17214981410876262</v>
      </c>
      <c r="Z21" s="29">
        <f t="shared" si="8"/>
        <v>0.10918257575701018</v>
      </c>
      <c r="AA21" s="29">
        <f t="shared" si="9"/>
        <v>0.22268599701956604</v>
      </c>
      <c r="AB21" s="29">
        <f t="shared" si="10"/>
        <v>-1.6890406613687681E-3</v>
      </c>
      <c r="AC21" s="29">
        <f t="shared" si="11"/>
        <v>-3.8741622080697979E-3</v>
      </c>
      <c r="AD21" s="29">
        <f t="shared" si="12"/>
        <v>0.10182710798602934</v>
      </c>
      <c r="AE21" s="29">
        <f t="shared" si="13"/>
        <v>3.158730701794199E-2</v>
      </c>
      <c r="AF21" s="29">
        <f t="shared" si="14"/>
        <v>0.13411424668490057</v>
      </c>
      <c r="AG21" s="29">
        <f t="shared" si="15"/>
        <v>3.5624607536364206E-3</v>
      </c>
      <c r="AH21" s="29">
        <f t="shared" si="16"/>
        <v>-6.5601806418030817E-3</v>
      </c>
      <c r="AI21" s="29">
        <f t="shared" si="17"/>
        <v>0.17591416602173249</v>
      </c>
      <c r="AJ21" s="29">
        <f t="shared" si="18"/>
        <v>-9.3026762044729039E-2</v>
      </c>
      <c r="AK21" s="29">
        <f t="shared" si="19"/>
        <v>0.30031169837269878</v>
      </c>
      <c r="AL21" s="29">
        <f t="shared" si="20"/>
        <v>0.23660471926448978</v>
      </c>
      <c r="AM21" s="29">
        <f t="shared" si="21"/>
        <v>-5.1687490591878937E-2</v>
      </c>
      <c r="AN21" s="29">
        <f t="shared" si="22"/>
        <v>1.2970384711901817E-2</v>
      </c>
      <c r="AO21" s="29">
        <f t="shared" si="23"/>
        <v>-1.187191434855972E-2</v>
      </c>
    </row>
    <row r="22" spans="2:41" x14ac:dyDescent="0.2">
      <c r="B22" s="24" t="s">
        <v>26</v>
      </c>
      <c r="C22" s="6">
        <v>25443.373911860002</v>
      </c>
      <c r="D22" s="6">
        <v>30178.867152119998</v>
      </c>
      <c r="E22" s="6">
        <v>37501.443984539997</v>
      </c>
      <c r="F22" s="6">
        <v>37388.072127359977</v>
      </c>
      <c r="G22" s="6">
        <v>40123.26490668</v>
      </c>
      <c r="H22" s="6">
        <v>48358.875953850002</v>
      </c>
      <c r="I22" s="6">
        <v>46807.970067660004</v>
      </c>
      <c r="J22" s="6">
        <v>49267.304953350002</v>
      </c>
      <c r="K22" s="6">
        <v>52696.541443129994</v>
      </c>
      <c r="L22" s="6">
        <v>55950.899166760006</v>
      </c>
      <c r="M22" s="6">
        <v>62283.47249434</v>
      </c>
      <c r="N22" s="6">
        <v>62659.069467100002</v>
      </c>
      <c r="O22" s="6">
        <v>62424.108885910005</v>
      </c>
      <c r="P22" s="6">
        <v>89098.977789440003</v>
      </c>
      <c r="Q22" s="6">
        <v>79360.603528830005</v>
      </c>
      <c r="R22" s="6">
        <v>98739.294398369995</v>
      </c>
      <c r="S22" s="6">
        <v>116586.56913031</v>
      </c>
      <c r="T22" s="6">
        <v>120143.03336744</v>
      </c>
      <c r="U22" s="6">
        <v>120400.23572159</v>
      </c>
      <c r="V22" s="6">
        <v>120092.27859694</v>
      </c>
      <c r="W22" s="29">
        <f t="shared" si="5"/>
        <v>0.18611891868839869</v>
      </c>
      <c r="X22" s="29">
        <f t="shared" si="6"/>
        <v>0.24263922152908268</v>
      </c>
      <c r="Y22" s="29">
        <f t="shared" si="7"/>
        <v>-3.0231331152676955E-3</v>
      </c>
      <c r="Z22" s="29">
        <f t="shared" si="8"/>
        <v>7.3156828466650392E-2</v>
      </c>
      <c r="AA22" s="29">
        <f t="shared" si="9"/>
        <v>0.20525774924659435</v>
      </c>
      <c r="AB22" s="29">
        <f t="shared" si="10"/>
        <v>-3.2070759619600375E-2</v>
      </c>
      <c r="AC22" s="29">
        <f t="shared" si="11"/>
        <v>5.2540942966231574E-2</v>
      </c>
      <c r="AD22" s="29">
        <f t="shared" si="12"/>
        <v>6.9604710325175123E-2</v>
      </c>
      <c r="AE22" s="29">
        <f t="shared" si="13"/>
        <v>6.1756571389834258E-2</v>
      </c>
      <c r="AF22" s="29">
        <f t="shared" si="14"/>
        <v>0.11318090364742739</v>
      </c>
      <c r="AG22" s="29">
        <f t="shared" si="15"/>
        <v>6.0304436749916146E-3</v>
      </c>
      <c r="AH22" s="29">
        <f t="shared" si="16"/>
        <v>-3.749825574945187E-3</v>
      </c>
      <c r="AI22" s="29">
        <f t="shared" si="17"/>
        <v>0.42731677519470179</v>
      </c>
      <c r="AJ22" s="29">
        <f t="shared" si="18"/>
        <v>-0.10929838368767675</v>
      </c>
      <c r="AK22" s="29">
        <f t="shared" si="19"/>
        <v>0.24418527591590355</v>
      </c>
      <c r="AL22" s="29">
        <f t="shared" si="20"/>
        <v>0.18075149149774195</v>
      </c>
      <c r="AM22" s="29">
        <f t="shared" si="21"/>
        <v>3.0504922339338325E-2</v>
      </c>
      <c r="AN22" s="29">
        <f t="shared" si="22"/>
        <v>2.1408012345034422E-3</v>
      </c>
      <c r="AO22" s="29">
        <f t="shared" si="23"/>
        <v>-2.5577784196545439E-3</v>
      </c>
    </row>
    <row r="23" spans="2:41" x14ac:dyDescent="0.2">
      <c r="B23" s="24" t="s">
        <v>27</v>
      </c>
      <c r="C23" s="6">
        <v>29106.426578570001</v>
      </c>
      <c r="D23" s="6">
        <v>36997.001943679999</v>
      </c>
      <c r="E23" s="6">
        <v>46204.317879169997</v>
      </c>
      <c r="F23" s="6">
        <v>31907.758391679992</v>
      </c>
      <c r="G23" s="6">
        <v>36738.462877650003</v>
      </c>
      <c r="H23" s="6">
        <v>45618.882314779999</v>
      </c>
      <c r="I23" s="6">
        <v>47011.055945989996</v>
      </c>
      <c r="J23" s="6">
        <v>44188.25093532</v>
      </c>
      <c r="K23" s="6">
        <v>50275.323426910007</v>
      </c>
      <c r="L23" s="6">
        <v>50273.569613139996</v>
      </c>
      <c r="M23" s="6">
        <v>58187.210895480006</v>
      </c>
      <c r="N23" s="6">
        <v>58240.78600426</v>
      </c>
      <c r="O23" s="6">
        <v>57682.621693989997</v>
      </c>
      <c r="P23" s="6">
        <v>52136.228134019999</v>
      </c>
      <c r="Q23" s="6">
        <v>48735.948500849998</v>
      </c>
      <c r="R23" s="6">
        <v>67826.150727029992</v>
      </c>
      <c r="S23" s="6">
        <v>89389.04637815</v>
      </c>
      <c r="T23" s="6">
        <v>75186.219452270001</v>
      </c>
      <c r="U23" s="6">
        <v>77462.512652679987</v>
      </c>
      <c r="V23" s="6">
        <v>75421.460175860004</v>
      </c>
      <c r="W23" s="29">
        <f t="shared" si="5"/>
        <v>0.27109392297986656</v>
      </c>
      <c r="X23" s="29">
        <f t="shared" si="6"/>
        <v>0.24886654192969915</v>
      </c>
      <c r="Y23" s="29">
        <f t="shared" si="7"/>
        <v>-0.30942042094155087</v>
      </c>
      <c r="Z23" s="29">
        <f t="shared" si="8"/>
        <v>0.15139592153955972</v>
      </c>
      <c r="AA23" s="29">
        <f t="shared" si="9"/>
        <v>0.24171995074220809</v>
      </c>
      <c r="AB23" s="29">
        <f t="shared" si="10"/>
        <v>3.0517486632042123E-2</v>
      </c>
      <c r="AC23" s="29">
        <f t="shared" si="11"/>
        <v>-6.0045556388119814E-2</v>
      </c>
      <c r="AD23" s="29">
        <f t="shared" si="12"/>
        <v>0.13775318920180579</v>
      </c>
      <c r="AE23" s="29">
        <f t="shared" si="13"/>
        <v>-3.4884186723482813E-5</v>
      </c>
      <c r="AF23" s="29">
        <f t="shared" si="14"/>
        <v>0.15741156522674338</v>
      </c>
      <c r="AG23" s="29">
        <f t="shared" si="15"/>
        <v>9.2073684157556457E-4</v>
      </c>
      <c r="AH23" s="29">
        <f t="shared" si="16"/>
        <v>-9.5837358759062186E-3</v>
      </c>
      <c r="AI23" s="29">
        <f t="shared" si="17"/>
        <v>-9.6153631667332484E-2</v>
      </c>
      <c r="AJ23" s="29">
        <f t="shared" si="18"/>
        <v>-6.5219133697768328E-2</v>
      </c>
      <c r="AK23" s="29">
        <f t="shared" si="19"/>
        <v>0.39170679577205814</v>
      </c>
      <c r="AL23" s="29">
        <f t="shared" si="20"/>
        <v>0.31791418825905438</v>
      </c>
      <c r="AM23" s="29">
        <f t="shared" si="21"/>
        <v>-0.15888777765674544</v>
      </c>
      <c r="AN23" s="29">
        <f t="shared" si="22"/>
        <v>3.0275404415765816E-2</v>
      </c>
      <c r="AO23" s="29">
        <f t="shared" si="23"/>
        <v>-2.6348906160215679E-2</v>
      </c>
    </row>
    <row r="24" spans="2:41" x14ac:dyDescent="0.2">
      <c r="B24" s="23" t="s">
        <v>28</v>
      </c>
      <c r="C24" s="6">
        <v>10346.752275639999</v>
      </c>
      <c r="D24" s="6">
        <v>13817.548923899998</v>
      </c>
      <c r="E24" s="6">
        <v>13894.84460008</v>
      </c>
      <c r="F24" s="6">
        <f t="shared" ref="F24:O24" si="31">+F25+F26</f>
        <v>9148.877733519992</v>
      </c>
      <c r="G24" s="6">
        <f t="shared" si="31"/>
        <v>11940.247386399999</v>
      </c>
      <c r="H24" s="6">
        <f t="shared" si="31"/>
        <v>15368.96880549</v>
      </c>
      <c r="I24" s="6">
        <f t="shared" si="31"/>
        <v>15506.89470547</v>
      </c>
      <c r="J24" s="6">
        <f t="shared" si="31"/>
        <v>12582.293248960001</v>
      </c>
      <c r="K24" s="6">
        <f t="shared" si="31"/>
        <v>14400.01367851</v>
      </c>
      <c r="L24" s="6">
        <f t="shared" si="31"/>
        <v>16829.84576023</v>
      </c>
      <c r="M24" s="6">
        <f t="shared" si="31"/>
        <v>21177.794024639996</v>
      </c>
      <c r="N24" s="6">
        <f t="shared" si="31"/>
        <v>19676.392176550002</v>
      </c>
      <c r="O24" s="6">
        <f t="shared" si="31"/>
        <v>14123.886488789998</v>
      </c>
      <c r="P24" s="6">
        <f t="shared" ref="P24:V24" si="32">+P25+P26</f>
        <v>13095.25850645</v>
      </c>
      <c r="Q24" s="6">
        <f t="shared" si="32"/>
        <v>9593.3092502999989</v>
      </c>
      <c r="R24" s="6">
        <f t="shared" si="32"/>
        <v>17104.969146480002</v>
      </c>
      <c r="S24" s="6">
        <f t="shared" si="32"/>
        <v>20994.890597109999</v>
      </c>
      <c r="T24" s="6">
        <f t="shared" si="32"/>
        <v>24317.095576619999</v>
      </c>
      <c r="U24" s="6">
        <f t="shared" si="32"/>
        <v>25597.97083382</v>
      </c>
      <c r="V24" s="6">
        <f t="shared" si="32"/>
        <v>21738.923741389997</v>
      </c>
      <c r="W24" s="29">
        <f t="shared" si="5"/>
        <v>0.33544793146652507</v>
      </c>
      <c r="X24" s="29">
        <f t="shared" si="6"/>
        <v>5.5940222542874007E-3</v>
      </c>
      <c r="Y24" s="29">
        <f t="shared" si="7"/>
        <v>-0.34156314828686052</v>
      </c>
      <c r="Z24" s="29">
        <f t="shared" si="8"/>
        <v>0.30510514340495387</v>
      </c>
      <c r="AA24" s="29">
        <f t="shared" si="9"/>
        <v>0.28715664827810294</v>
      </c>
      <c r="AB24" s="29">
        <f t="shared" si="10"/>
        <v>8.9743106206794376E-3</v>
      </c>
      <c r="AC24" s="29">
        <f t="shared" si="11"/>
        <v>-0.18860007190726313</v>
      </c>
      <c r="AD24" s="29">
        <f t="shared" si="12"/>
        <v>0.14446654465792585</v>
      </c>
      <c r="AE24" s="29">
        <f t="shared" si="13"/>
        <v>0.16873817872452324</v>
      </c>
      <c r="AF24" s="29">
        <f t="shared" si="14"/>
        <v>0.25834748139430208</v>
      </c>
      <c r="AG24" s="29">
        <f t="shared" si="15"/>
        <v>-7.0895101082914413E-2</v>
      </c>
      <c r="AH24" s="29">
        <f t="shared" si="16"/>
        <v>-0.28219124918527427</v>
      </c>
      <c r="AI24" s="29">
        <f t="shared" si="17"/>
        <v>-7.282896128883587E-2</v>
      </c>
      <c r="AJ24" s="29">
        <f t="shared" si="18"/>
        <v>-0.26742116273803485</v>
      </c>
      <c r="AK24" s="29">
        <f t="shared" si="19"/>
        <v>0.78301029396556787</v>
      </c>
      <c r="AL24" s="29">
        <f t="shared" si="20"/>
        <v>0.22741470138404174</v>
      </c>
      <c r="AM24" s="29">
        <f t="shared" si="21"/>
        <v>0.1582387373796228</v>
      </c>
      <c r="AN24" s="29">
        <f t="shared" si="22"/>
        <v>5.267385873301067E-2</v>
      </c>
      <c r="AO24" s="29">
        <f t="shared" si="23"/>
        <v>-0.15075597661559315</v>
      </c>
    </row>
    <row r="25" spans="2:41" x14ac:dyDescent="0.2">
      <c r="B25" s="24" t="s">
        <v>26</v>
      </c>
      <c r="C25" s="6">
        <v>1625.8040701500001</v>
      </c>
      <c r="D25" s="6">
        <v>1667.292128</v>
      </c>
      <c r="E25" s="6">
        <v>1918.9910164300002</v>
      </c>
      <c r="F25" s="6">
        <v>2048.8663992500005</v>
      </c>
      <c r="G25" s="6">
        <v>1968.9263845999999</v>
      </c>
      <c r="H25" s="6">
        <v>2263.4570828999999</v>
      </c>
      <c r="I25" s="6">
        <v>1186.2978793900002</v>
      </c>
      <c r="J25" s="6">
        <v>1329.3831666900001</v>
      </c>
      <c r="K25" s="6">
        <v>1764.6995350699999</v>
      </c>
      <c r="L25" s="6">
        <v>1365.61109844</v>
      </c>
      <c r="M25" s="6">
        <v>1640.3121128399998</v>
      </c>
      <c r="N25" s="6">
        <v>3887.1891059499999</v>
      </c>
      <c r="O25" s="6">
        <v>733.24315157000001</v>
      </c>
      <c r="P25" s="6">
        <v>715.36458012000003</v>
      </c>
      <c r="Q25" s="6">
        <v>824.34585500000003</v>
      </c>
      <c r="R25" s="6">
        <v>845.68616699999995</v>
      </c>
      <c r="S25" s="6">
        <v>853.56927099999996</v>
      </c>
      <c r="T25" s="6">
        <v>920.92292099999997</v>
      </c>
      <c r="U25" s="6">
        <v>923.843478</v>
      </c>
      <c r="V25" s="6">
        <v>751.47489299999995</v>
      </c>
      <c r="W25" s="29">
        <f t="shared" si="5"/>
        <v>2.551848565994308E-2</v>
      </c>
      <c r="X25" s="29">
        <f t="shared" si="6"/>
        <v>0.15096268026643034</v>
      </c>
      <c r="Y25" s="29">
        <f t="shared" si="7"/>
        <v>6.7678994694625683E-2</v>
      </c>
      <c r="Z25" s="29">
        <f t="shared" si="8"/>
        <v>-3.9016704397740742E-2</v>
      </c>
      <c r="AA25" s="29">
        <f t="shared" si="9"/>
        <v>0.1495894923262131</v>
      </c>
      <c r="AB25" s="29">
        <f t="shared" si="10"/>
        <v>-0.47589115413220717</v>
      </c>
      <c r="AC25" s="29">
        <f t="shared" si="11"/>
        <v>0.1206149735120281</v>
      </c>
      <c r="AD25" s="29">
        <f t="shared" si="12"/>
        <v>0.32745740978794236</v>
      </c>
      <c r="AE25" s="29">
        <f t="shared" si="13"/>
        <v>-0.22615092750855703</v>
      </c>
      <c r="AF25" s="29">
        <f t="shared" si="14"/>
        <v>0.20115610858303912</v>
      </c>
      <c r="AG25" s="29">
        <f t="shared" si="15"/>
        <v>1.3697862592868422</v>
      </c>
      <c r="AH25" s="29">
        <f t="shared" si="16"/>
        <v>-0.81136931299595183</v>
      </c>
      <c r="AI25" s="29">
        <f t="shared" si="17"/>
        <v>-2.4382868645576705E-2</v>
      </c>
      <c r="AJ25" s="29">
        <f t="shared" si="18"/>
        <v>0.15234368307935897</v>
      </c>
      <c r="AK25" s="29">
        <f t="shared" si="19"/>
        <v>2.588757118212226E-2</v>
      </c>
      <c r="AL25" s="29">
        <f t="shared" si="20"/>
        <v>9.321547765129834E-3</v>
      </c>
      <c r="AM25" s="29">
        <f t="shared" si="21"/>
        <v>7.890824129726659E-2</v>
      </c>
      <c r="AN25" s="29">
        <f t="shared" si="22"/>
        <v>3.1713370721935252E-3</v>
      </c>
      <c r="AO25" s="29">
        <f t="shared" si="23"/>
        <v>-0.18657769319663919</v>
      </c>
    </row>
    <row r="26" spans="2:41" x14ac:dyDescent="0.2">
      <c r="B26" s="24" t="s">
        <v>27</v>
      </c>
      <c r="C26" s="6">
        <v>8720.94820549</v>
      </c>
      <c r="D26" s="6">
        <v>12150.256795899999</v>
      </c>
      <c r="E26" s="6">
        <v>11975.85358365</v>
      </c>
      <c r="F26" s="6">
        <v>7100.0113342699915</v>
      </c>
      <c r="G26" s="6">
        <v>9971.3210017999991</v>
      </c>
      <c r="H26" s="6">
        <v>13105.511722589999</v>
      </c>
      <c r="I26" s="6">
        <v>14320.59682608</v>
      </c>
      <c r="J26" s="6">
        <v>11252.91008227</v>
      </c>
      <c r="K26" s="6">
        <v>12635.31414344</v>
      </c>
      <c r="L26" s="6">
        <v>15464.23466179</v>
      </c>
      <c r="M26" s="6">
        <v>19537.481911799998</v>
      </c>
      <c r="N26" s="6">
        <v>15789.203070600001</v>
      </c>
      <c r="O26" s="6">
        <v>13390.643337219999</v>
      </c>
      <c r="P26" s="6">
        <v>12379.89392633</v>
      </c>
      <c r="Q26" s="6">
        <v>8768.9633952999993</v>
      </c>
      <c r="R26" s="6">
        <v>16259.28297948</v>
      </c>
      <c r="S26" s="6">
        <v>20141.321326109999</v>
      </c>
      <c r="T26" s="6">
        <v>23396.172655619997</v>
      </c>
      <c r="U26" s="6">
        <v>24674.127355820001</v>
      </c>
      <c r="V26" s="6">
        <v>20987.448848389999</v>
      </c>
      <c r="W26" s="29">
        <f t="shared" si="5"/>
        <v>0.39322657463453181</v>
      </c>
      <c r="X26" s="29">
        <f t="shared" si="6"/>
        <v>-1.4353870472009311E-2</v>
      </c>
      <c r="Y26" s="29">
        <f t="shared" si="7"/>
        <v>-0.40713943397210017</v>
      </c>
      <c r="Z26" s="29">
        <f t="shared" si="8"/>
        <v>0.40440916673905991</v>
      </c>
      <c r="AA26" s="29">
        <f t="shared" si="9"/>
        <v>0.31432051181826592</v>
      </c>
      <c r="AB26" s="29">
        <f t="shared" si="10"/>
        <v>9.271557869774405E-2</v>
      </c>
      <c r="AC26" s="29">
        <f t="shared" si="11"/>
        <v>-0.21421500661364001</v>
      </c>
      <c r="AD26" s="29">
        <f t="shared" si="12"/>
        <v>0.12284858326097403</v>
      </c>
      <c r="AE26" s="29">
        <f t="shared" si="13"/>
        <v>0.22389000275222437</v>
      </c>
      <c r="AF26" s="29">
        <f t="shared" si="14"/>
        <v>0.26339792036876108</v>
      </c>
      <c r="AG26" s="29">
        <f t="shared" si="15"/>
        <v>-0.19185066213349433</v>
      </c>
      <c r="AH26" s="29">
        <f t="shared" si="16"/>
        <v>-0.15191138670235971</v>
      </c>
      <c r="AI26" s="29">
        <f t="shared" si="17"/>
        <v>-7.5481766292779029E-2</v>
      </c>
      <c r="AJ26" s="29">
        <f t="shared" si="18"/>
        <v>-0.29167701698559345</v>
      </c>
      <c r="AK26" s="29">
        <f t="shared" si="19"/>
        <v>0.85418529494542894</v>
      </c>
      <c r="AL26" s="29">
        <f t="shared" si="20"/>
        <v>0.23875827436728425</v>
      </c>
      <c r="AM26" s="29">
        <f t="shared" si="21"/>
        <v>0.16160068531802851</v>
      </c>
      <c r="AN26" s="29">
        <f t="shared" si="22"/>
        <v>5.4622382857694607E-2</v>
      </c>
      <c r="AO26" s="29">
        <f t="shared" si="23"/>
        <v>-0.14941474745044669</v>
      </c>
    </row>
    <row r="27" spans="2:41" x14ac:dyDescent="0.2">
      <c r="B27" s="23" t="s">
        <v>31</v>
      </c>
      <c r="C27" s="6">
        <v>24155.225571719999</v>
      </c>
      <c r="D27" s="6">
        <v>33088.550551729997</v>
      </c>
      <c r="E27" s="6">
        <v>32806.597182599995</v>
      </c>
      <c r="F27" s="6">
        <v>34195.374704539892</v>
      </c>
      <c r="G27" s="6">
        <f>42931.78425882+828.4</f>
        <v>43760.184258820002</v>
      </c>
      <c r="H27" s="6">
        <v>40245.319735210003</v>
      </c>
      <c r="I27" s="6">
        <v>44626.427423679997</v>
      </c>
      <c r="J27" s="6">
        <v>55778.956168600002</v>
      </c>
      <c r="K27" s="6">
        <v>47777.143491570008</v>
      </c>
      <c r="L27" s="6">
        <v>72744.242780580011</v>
      </c>
      <c r="M27" s="6">
        <v>65426.740917169991</v>
      </c>
      <c r="N27" s="6">
        <v>63828.926819749999</v>
      </c>
      <c r="O27" s="6">
        <v>60482.618706310008</v>
      </c>
      <c r="P27" s="6">
        <v>81927.74466117</v>
      </c>
      <c r="Q27" s="6">
        <v>56356.623275929996</v>
      </c>
      <c r="R27" s="6">
        <v>63712.66425621001</v>
      </c>
      <c r="S27" s="6">
        <v>75435.457707060006</v>
      </c>
      <c r="T27" s="6">
        <v>74146.411849379991</v>
      </c>
      <c r="U27" s="6">
        <v>77721.700631299987</v>
      </c>
      <c r="V27" s="6">
        <v>78706.65643978001</v>
      </c>
      <c r="W27" s="43">
        <f t="shared" si="5"/>
        <v>0.3698299133446632</v>
      </c>
      <c r="X27" s="43">
        <f t="shared" si="6"/>
        <v>-8.5211761902111993E-3</v>
      </c>
      <c r="Y27" s="43">
        <f t="shared" si="7"/>
        <v>4.2332263666665204E-2</v>
      </c>
      <c r="Z27" s="43">
        <f t="shared" si="8"/>
        <v>0.2797106227647288</v>
      </c>
      <c r="AA27" s="43">
        <f t="shared" si="9"/>
        <v>-8.0321063156893913E-2</v>
      </c>
      <c r="AB27" s="43">
        <f t="shared" si="10"/>
        <v>0.1088600542198459</v>
      </c>
      <c r="AC27" s="43">
        <f t="shared" si="11"/>
        <v>0.24990861668218978</v>
      </c>
      <c r="AD27" s="43">
        <f t="shared" si="12"/>
        <v>-0.1434557622922048</v>
      </c>
      <c r="AE27" s="43">
        <f t="shared" si="13"/>
        <v>0.52257413198876779</v>
      </c>
      <c r="AF27" s="43">
        <f t="shared" si="14"/>
        <v>-0.10059217862067726</v>
      </c>
      <c r="AG27" s="43">
        <f t="shared" si="15"/>
        <v>-2.4421422724430375E-2</v>
      </c>
      <c r="AH27" s="43">
        <f t="shared" si="16"/>
        <v>-5.2426200473177476E-2</v>
      </c>
      <c r="AI27" s="43">
        <f t="shared" si="17"/>
        <v>0.35456675675689087</v>
      </c>
      <c r="AJ27" s="43">
        <f t="shared" si="18"/>
        <v>-0.31211797042619605</v>
      </c>
      <c r="AK27" s="43">
        <f t="shared" si="19"/>
        <v>0.13052664536453507</v>
      </c>
      <c r="AL27" s="43">
        <f t="shared" si="20"/>
        <v>0.18399471420169644</v>
      </c>
      <c r="AM27" s="43">
        <f t="shared" si="21"/>
        <v>-1.7088063052335345E-2</v>
      </c>
      <c r="AN27" s="43">
        <f t="shared" si="22"/>
        <v>4.82193095086354E-2</v>
      </c>
      <c r="AO27" s="43">
        <f t="shared" si="23"/>
        <v>1.2672854562878255E-2</v>
      </c>
    </row>
    <row r="28" spans="2:41" x14ac:dyDescent="0.2">
      <c r="B28" s="23" t="s">
        <v>70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>
        <v>0</v>
      </c>
      <c r="T28" s="6">
        <v>0</v>
      </c>
      <c r="U28" s="6">
        <v>0</v>
      </c>
      <c r="V28" s="6">
        <v>0</v>
      </c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</row>
    <row r="29" spans="2:41" x14ac:dyDescent="0.2">
      <c r="B29" s="23" t="s">
        <v>71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>
        <v>124.53931406000001</v>
      </c>
      <c r="T29" s="6">
        <v>43.089784139999999</v>
      </c>
      <c r="U29" s="6">
        <v>0</v>
      </c>
      <c r="V29" s="6">
        <v>0</v>
      </c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29">
        <f t="shared" ref="AM29:AO32" si="33">+T29/S29-1</f>
        <v>-0.6540065724206543</v>
      </c>
      <c r="AN29" s="29">
        <f t="shared" si="33"/>
        <v>-1</v>
      </c>
      <c r="AO29" s="29" t="e">
        <f t="shared" si="33"/>
        <v>#DIV/0!</v>
      </c>
    </row>
    <row r="30" spans="2:41" x14ac:dyDescent="0.2">
      <c r="B30" s="22" t="s">
        <v>32</v>
      </c>
      <c r="C30" s="6">
        <v>2804.4154165100003</v>
      </c>
      <c r="D30" s="6">
        <v>3048.0800125400001</v>
      </c>
      <c r="E30" s="6">
        <v>3538.4663685599999</v>
      </c>
      <c r="F30" s="6">
        <v>4426.5506334199999</v>
      </c>
      <c r="G30" s="6">
        <v>4847.5263714399998</v>
      </c>
      <c r="H30" s="6">
        <v>5426.0413083699996</v>
      </c>
      <c r="I30" s="6">
        <v>6027.2693489899993</v>
      </c>
      <c r="J30" s="6">
        <v>4305.5811073800005</v>
      </c>
      <c r="K30" s="6">
        <v>4893.8194903900003</v>
      </c>
      <c r="L30" s="6">
        <v>5105.4297654399998</v>
      </c>
      <c r="M30" s="6">
        <v>5334.9088855699993</v>
      </c>
      <c r="N30" s="6">
        <v>5619.0695838700003</v>
      </c>
      <c r="O30" s="6">
        <v>6319.6280882999999</v>
      </c>
      <c r="P30" s="6">
        <v>6204.9607277299992</v>
      </c>
      <c r="Q30" s="6">
        <v>7156.6348871800001</v>
      </c>
      <c r="R30" s="6">
        <v>38232.763424870005</v>
      </c>
      <c r="S30" s="6">
        <v>38387.24666972</v>
      </c>
      <c r="T30" s="6">
        <v>45919.48269723</v>
      </c>
      <c r="U30" s="6">
        <v>49849.212210509999</v>
      </c>
      <c r="V30" s="6">
        <v>50239.888699970004</v>
      </c>
      <c r="W30" s="29">
        <f t="shared" ref="W30:AL32" si="34">+D30/C30-1</f>
        <v>8.6886056393610911E-2</v>
      </c>
      <c r="X30" s="29">
        <f t="shared" si="34"/>
        <v>0.16088368874915293</v>
      </c>
      <c r="Y30" s="29">
        <f t="shared" si="34"/>
        <v>0.25097999312662989</v>
      </c>
      <c r="Z30" s="29">
        <f t="shared" si="34"/>
        <v>9.5102433674129072E-2</v>
      </c>
      <c r="AA30" s="29">
        <f t="shared" si="34"/>
        <v>0.11934229803027296</v>
      </c>
      <c r="AB30" s="29">
        <f t="shared" si="34"/>
        <v>0.11080417683008958</v>
      </c>
      <c r="AC30" s="29">
        <f t="shared" si="34"/>
        <v>-0.2856497929528411</v>
      </c>
      <c r="AD30" s="29">
        <f t="shared" si="34"/>
        <v>0.13662229751095079</v>
      </c>
      <c r="AE30" s="29">
        <f t="shared" si="34"/>
        <v>4.3240310654191205E-2</v>
      </c>
      <c r="AF30" s="29">
        <f t="shared" si="34"/>
        <v>4.4948051520246946E-2</v>
      </c>
      <c r="AG30" s="29">
        <f t="shared" si="34"/>
        <v>5.3264395774144546E-2</v>
      </c>
      <c r="AH30" s="29">
        <f t="shared" si="34"/>
        <v>0.12467517868812483</v>
      </c>
      <c r="AI30" s="29">
        <f t="shared" si="34"/>
        <v>-1.8144637464076907E-2</v>
      </c>
      <c r="AJ30" s="29">
        <f t="shared" si="34"/>
        <v>0.15337311567452216</v>
      </c>
      <c r="AK30" s="29">
        <f t="shared" si="34"/>
        <v>4.34228223565772</v>
      </c>
      <c r="AL30" s="29">
        <f t="shared" si="34"/>
        <v>4.0405984556561858E-3</v>
      </c>
      <c r="AM30" s="29">
        <f t="shared" si="33"/>
        <v>0.19621714712484062</v>
      </c>
      <c r="AN30" s="29">
        <f t="shared" si="33"/>
        <v>8.5578697373196899E-2</v>
      </c>
      <c r="AO30" s="29">
        <f t="shared" si="33"/>
        <v>7.8371647642134779E-3</v>
      </c>
    </row>
    <row r="31" spans="2:41" x14ac:dyDescent="0.2">
      <c r="B31" s="22" t="s">
        <v>12</v>
      </c>
      <c r="C31" s="6">
        <v>836.37719776999995</v>
      </c>
      <c r="D31" s="6">
        <v>617.35192797000002</v>
      </c>
      <c r="E31" s="6">
        <v>760.91690000999995</v>
      </c>
      <c r="F31" s="6">
        <v>694.57043186000101</v>
      </c>
      <c r="G31" s="6">
        <v>795.97544759000004</v>
      </c>
      <c r="H31" s="6">
        <v>1289.1968405499999</v>
      </c>
      <c r="I31" s="6">
        <v>3767.9687836399999</v>
      </c>
      <c r="J31" s="6">
        <v>1076.33325745</v>
      </c>
      <c r="K31" s="6">
        <v>1988.32534055</v>
      </c>
      <c r="L31" s="6">
        <v>1602.96158825</v>
      </c>
      <c r="M31" s="6">
        <v>3336.1532759000002</v>
      </c>
      <c r="N31" s="6">
        <v>2023.0822496400001</v>
      </c>
      <c r="O31" s="6">
        <v>3087.8581241500001</v>
      </c>
      <c r="P31" s="6">
        <v>7206.66508075</v>
      </c>
      <c r="Q31" s="6">
        <v>2236.0912058899999</v>
      </c>
      <c r="R31" s="6">
        <v>13793.950693799999</v>
      </c>
      <c r="S31" s="6">
        <v>5292.7238531499997</v>
      </c>
      <c r="T31" s="6">
        <v>9179.1689519699994</v>
      </c>
      <c r="U31" s="6">
        <v>12386.334078489999</v>
      </c>
      <c r="V31" s="6">
        <v>11464.352216959998</v>
      </c>
      <c r="W31" s="29">
        <f t="shared" si="34"/>
        <v>-0.26187379376671016</v>
      </c>
      <c r="X31" s="29">
        <f t="shared" si="34"/>
        <v>0.23254964556776514</v>
      </c>
      <c r="Y31" s="29">
        <f t="shared" si="34"/>
        <v>-8.7192790893627192E-2</v>
      </c>
      <c r="Z31" s="29">
        <f t="shared" si="34"/>
        <v>0.1459967356491767</v>
      </c>
      <c r="AA31" s="29">
        <f t="shared" si="34"/>
        <v>0.61964397828267415</v>
      </c>
      <c r="AB31" s="29">
        <f t="shared" si="34"/>
        <v>1.9227257352201552</v>
      </c>
      <c r="AC31" s="29">
        <f t="shared" si="34"/>
        <v>-0.7143465566585131</v>
      </c>
      <c r="AD31" s="29">
        <f t="shared" si="34"/>
        <v>0.84731385636141199</v>
      </c>
      <c r="AE31" s="29">
        <f t="shared" si="34"/>
        <v>-0.1938132278661211</v>
      </c>
      <c r="AF31" s="29">
        <f t="shared" si="34"/>
        <v>1.0812434311306087</v>
      </c>
      <c r="AG31" s="29">
        <f t="shared" si="34"/>
        <v>-0.39358833892479672</v>
      </c>
      <c r="AH31" s="29">
        <f t="shared" si="34"/>
        <v>0.52631368531826772</v>
      </c>
      <c r="AI31" s="29">
        <f t="shared" si="34"/>
        <v>1.3338718266836791</v>
      </c>
      <c r="AJ31" s="29">
        <f t="shared" si="34"/>
        <v>-0.68971900583212764</v>
      </c>
      <c r="AK31" s="29">
        <f t="shared" si="34"/>
        <v>5.1687782043352692</v>
      </c>
      <c r="AL31" s="29">
        <f t="shared" si="34"/>
        <v>-0.61630108946750606</v>
      </c>
      <c r="AM31" s="29">
        <f t="shared" si="33"/>
        <v>0.73429961710678637</v>
      </c>
      <c r="AN31" s="29">
        <f t="shared" si="33"/>
        <v>0.34939602302795514</v>
      </c>
      <c r="AO31" s="29">
        <f t="shared" si="33"/>
        <v>-7.4435410484455344E-2</v>
      </c>
    </row>
    <row r="32" spans="2:41" x14ac:dyDescent="0.2">
      <c r="B32" s="22" t="s">
        <v>33</v>
      </c>
      <c r="C32" s="6">
        <v>3599.8488493499999</v>
      </c>
      <c r="D32" s="6">
        <v>3089.0640127900001</v>
      </c>
      <c r="E32" s="6">
        <v>296.74103120999996</v>
      </c>
      <c r="F32" s="6">
        <v>64.873524099999486</v>
      </c>
      <c r="G32" s="6">
        <v>23665.384432999999</v>
      </c>
      <c r="H32" s="6">
        <v>17308.103375119998</v>
      </c>
      <c r="I32" s="6">
        <v>8869.859150549999</v>
      </c>
      <c r="J32" s="6">
        <v>13644.14984251</v>
      </c>
      <c r="K32" s="6">
        <v>19113.80106202</v>
      </c>
      <c r="L32" s="6">
        <v>20062.555738769999</v>
      </c>
      <c r="M32" s="6">
        <v>10868.709151120001</v>
      </c>
      <c r="N32" s="6">
        <v>8710.9835661800007</v>
      </c>
      <c r="O32" s="6">
        <v>21745.282121299999</v>
      </c>
      <c r="P32" s="6">
        <v>43799.672347809996</v>
      </c>
      <c r="Q32" s="6">
        <v>6069.79376787</v>
      </c>
      <c r="R32" s="6">
        <v>2543.6171616799998</v>
      </c>
      <c r="S32" s="6">
        <v>188165.05254060999</v>
      </c>
      <c r="T32" s="6">
        <v>956.5612251</v>
      </c>
      <c r="U32" s="6">
        <v>3562.77275947</v>
      </c>
      <c r="V32" s="6">
        <v>1992.1914999800001</v>
      </c>
      <c r="W32" s="29">
        <f t="shared" si="34"/>
        <v>-0.14189063428377802</v>
      </c>
      <c r="X32" s="29">
        <f t="shared" si="34"/>
        <v>-0.90393820588328067</v>
      </c>
      <c r="Y32" s="29">
        <f t="shared" si="34"/>
        <v>-0.78138000048234213</v>
      </c>
      <c r="Z32" s="29">
        <f t="shared" si="34"/>
        <v>363.7926447855819</v>
      </c>
      <c r="AA32" s="29">
        <f t="shared" si="34"/>
        <v>-0.26863206367419679</v>
      </c>
      <c r="AB32" s="29">
        <f t="shared" si="34"/>
        <v>-0.48753142049635445</v>
      </c>
      <c r="AC32" s="29">
        <f t="shared" si="34"/>
        <v>0.53826003445206427</v>
      </c>
      <c r="AD32" s="29">
        <f t="shared" si="34"/>
        <v>0.40087885889882569</v>
      </c>
      <c r="AE32" s="29">
        <f t="shared" si="34"/>
        <v>4.9637153472064544E-2</v>
      </c>
      <c r="AF32" s="29">
        <f t="shared" si="34"/>
        <v>-0.45825899289008809</v>
      </c>
      <c r="AG32" s="29">
        <f t="shared" si="34"/>
        <v>-0.19852638937510358</v>
      </c>
      <c r="AH32" s="29">
        <f t="shared" si="34"/>
        <v>1.4963061812818785</v>
      </c>
      <c r="AI32" s="29">
        <f t="shared" si="34"/>
        <v>1.0142149503274194</v>
      </c>
      <c r="AJ32" s="29">
        <f t="shared" si="34"/>
        <v>-0.86141919693667546</v>
      </c>
      <c r="AK32" s="29">
        <f t="shared" si="34"/>
        <v>-0.58093845376684006</v>
      </c>
      <c r="AL32" s="29">
        <f t="shared" si="34"/>
        <v>72.975382528214809</v>
      </c>
      <c r="AM32" s="29">
        <f t="shared" si="33"/>
        <v>-0.9949163714930882</v>
      </c>
      <c r="AN32" s="29">
        <f t="shared" si="33"/>
        <v>2.7245632229108425</v>
      </c>
      <c r="AO32" s="29">
        <f t="shared" si="33"/>
        <v>-0.44083116312016501</v>
      </c>
    </row>
    <row r="33" spans="1:41" x14ac:dyDescent="0.2">
      <c r="C33" s="6"/>
      <c r="D33" s="6"/>
      <c r="E33" s="6"/>
      <c r="F33" s="6"/>
      <c r="G33" s="6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1:41" ht="15" x14ac:dyDescent="0.25">
      <c r="B34" s="14" t="s">
        <v>11</v>
      </c>
      <c r="C34" s="5">
        <v>10</v>
      </c>
      <c r="D34" s="5"/>
      <c r="E34" s="5">
        <v>0</v>
      </c>
      <c r="F34" s="5">
        <v>0</v>
      </c>
      <c r="G34" s="5">
        <v>16</v>
      </c>
      <c r="H34" s="5">
        <v>0</v>
      </c>
      <c r="I34" s="5">
        <v>0</v>
      </c>
      <c r="J34" s="5">
        <v>0</v>
      </c>
      <c r="K34" s="5">
        <v>0</v>
      </c>
      <c r="L34" s="5">
        <v>2.8344871899999999</v>
      </c>
      <c r="M34" s="5">
        <v>0</v>
      </c>
      <c r="N34" s="5">
        <v>0</v>
      </c>
      <c r="O34" s="5">
        <v>0</v>
      </c>
      <c r="P34" s="5">
        <v>46000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f t="shared" ref="W34:AO34" si="35">+D34/C34-1</f>
        <v>-1</v>
      </c>
      <c r="X34" s="102" t="e">
        <f t="shared" si="35"/>
        <v>#DIV/0!</v>
      </c>
      <c r="Y34" s="102" t="e">
        <f t="shared" si="35"/>
        <v>#DIV/0!</v>
      </c>
      <c r="Z34" s="102" t="e">
        <f t="shared" si="35"/>
        <v>#DIV/0!</v>
      </c>
      <c r="AA34" s="5">
        <f t="shared" si="35"/>
        <v>-1</v>
      </c>
      <c r="AB34" s="102" t="e">
        <f t="shared" si="35"/>
        <v>#DIV/0!</v>
      </c>
      <c r="AC34" s="102" t="e">
        <f t="shared" si="35"/>
        <v>#DIV/0!</v>
      </c>
      <c r="AD34" s="102" t="e">
        <f t="shared" si="35"/>
        <v>#DIV/0!</v>
      </c>
      <c r="AE34" s="102" t="e">
        <f t="shared" si="35"/>
        <v>#DIV/0!</v>
      </c>
      <c r="AF34" s="29">
        <f t="shared" si="35"/>
        <v>-1</v>
      </c>
      <c r="AG34" s="102" t="e">
        <f t="shared" si="35"/>
        <v>#DIV/0!</v>
      </c>
      <c r="AH34" s="102" t="e">
        <f t="shared" si="35"/>
        <v>#DIV/0!</v>
      </c>
      <c r="AI34" s="102" t="e">
        <f t="shared" si="35"/>
        <v>#DIV/0!</v>
      </c>
      <c r="AJ34" s="29">
        <f t="shared" si="35"/>
        <v>-1</v>
      </c>
      <c r="AK34" s="111" t="e">
        <f t="shared" si="35"/>
        <v>#DIV/0!</v>
      </c>
      <c r="AL34" s="111" t="e">
        <f t="shared" si="35"/>
        <v>#DIV/0!</v>
      </c>
      <c r="AM34" s="111" t="e">
        <f t="shared" si="35"/>
        <v>#DIV/0!</v>
      </c>
      <c r="AN34" s="111" t="e">
        <f t="shared" si="35"/>
        <v>#DIV/0!</v>
      </c>
      <c r="AO34" s="111" t="e">
        <f t="shared" si="35"/>
        <v>#DIV/0!</v>
      </c>
    </row>
    <row r="35" spans="1:41" x14ac:dyDescent="0.2">
      <c r="C35" s="35"/>
      <c r="D35" s="35"/>
      <c r="E35" s="35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x14ac:dyDescent="0.2">
      <c r="A36" s="15">
        <v>2</v>
      </c>
      <c r="B36" s="3" t="s">
        <v>51</v>
      </c>
      <c r="C36" s="35">
        <f t="shared" ref="C36:J36" si="36">+C40+C56</f>
        <v>113877.59999999999</v>
      </c>
      <c r="D36" s="35">
        <f t="shared" si="36"/>
        <v>141955.7999999999</v>
      </c>
      <c r="E36" s="35">
        <f t="shared" si="36"/>
        <v>168554.00158305996</v>
      </c>
      <c r="F36" s="21">
        <f t="shared" si="36"/>
        <v>210153.59649898001</v>
      </c>
      <c r="G36" s="21">
        <f t="shared" si="36"/>
        <v>243065.79999999996</v>
      </c>
      <c r="H36" s="21">
        <f t="shared" si="36"/>
        <v>265269.29668326984</v>
      </c>
      <c r="I36" s="21">
        <f t="shared" si="36"/>
        <v>315521.82891717012</v>
      </c>
      <c r="J36" s="21">
        <f t="shared" si="36"/>
        <v>341684.57963394979</v>
      </c>
      <c r="K36" s="21">
        <f t="shared" ref="K36:V36" si="37">+K40+K56+K65</f>
        <v>349795.65670180018</v>
      </c>
      <c r="L36" s="21">
        <f t="shared" si="37"/>
        <v>416194.1220544597</v>
      </c>
      <c r="M36" s="21">
        <f t="shared" si="37"/>
        <v>385175.95895191975</v>
      </c>
      <c r="N36" s="21">
        <f t="shared" si="37"/>
        <v>402710.35948407033</v>
      </c>
      <c r="O36" s="21">
        <f t="shared" si="37"/>
        <v>453992.38185588957</v>
      </c>
      <c r="P36" s="21">
        <f t="shared" si="37"/>
        <v>547210.69411098049</v>
      </c>
      <c r="Q36" s="21">
        <f t="shared" si="37"/>
        <v>687304.02643299988</v>
      </c>
      <c r="R36" s="21">
        <f t="shared" si="37"/>
        <v>784983.67993200931</v>
      </c>
      <c r="S36" s="21">
        <f t="shared" si="37"/>
        <v>855341.92064972082</v>
      </c>
      <c r="T36" s="21">
        <f t="shared" si="37"/>
        <v>837773.9483372895</v>
      </c>
      <c r="U36" s="21">
        <f t="shared" si="37"/>
        <v>860893.12755616009</v>
      </c>
      <c r="V36" s="21">
        <f t="shared" si="37"/>
        <v>861776.28016251908</v>
      </c>
      <c r="W36" s="40">
        <f t="shared" ref="W36:AO36" si="38">+D36/C36-1</f>
        <v>0.2465647326603293</v>
      </c>
      <c r="X36" s="40">
        <f t="shared" si="38"/>
        <v>0.18736960084096643</v>
      </c>
      <c r="Y36" s="40">
        <f t="shared" si="38"/>
        <v>0.24680277255488736</v>
      </c>
      <c r="Z36" s="40">
        <f t="shared" si="38"/>
        <v>0.15661023198896196</v>
      </c>
      <c r="AA36" s="40">
        <f t="shared" si="38"/>
        <v>9.1347679036992924E-2</v>
      </c>
      <c r="AB36" s="40">
        <f t="shared" si="38"/>
        <v>0.18943968586723225</v>
      </c>
      <c r="AC36" s="40">
        <f t="shared" si="38"/>
        <v>8.291898790827501E-2</v>
      </c>
      <c r="AD36" s="40">
        <f t="shared" si="38"/>
        <v>2.3738493193166343E-2</v>
      </c>
      <c r="AE36" s="40">
        <f t="shared" si="38"/>
        <v>0.18982072555939156</v>
      </c>
      <c r="AF36" s="40">
        <f t="shared" si="38"/>
        <v>-7.4528114307393256E-2</v>
      </c>
      <c r="AG36" s="40">
        <f t="shared" si="38"/>
        <v>4.5523091783460368E-2</v>
      </c>
      <c r="AH36" s="40">
        <f t="shared" si="38"/>
        <v>0.12734219809373393</v>
      </c>
      <c r="AI36" s="40">
        <f t="shared" si="38"/>
        <v>0.20533012442636345</v>
      </c>
      <c r="AJ36" s="40">
        <f t="shared" si="38"/>
        <v>0.25601351331340561</v>
      </c>
      <c r="AK36" s="40">
        <f t="shared" si="38"/>
        <v>0.14212000765651189</v>
      </c>
      <c r="AL36" s="40">
        <f t="shared" si="38"/>
        <v>8.9630195526874568E-2</v>
      </c>
      <c r="AM36" s="40">
        <f t="shared" si="38"/>
        <v>-2.0539122295194723E-2</v>
      </c>
      <c r="AN36" s="40">
        <f t="shared" si="38"/>
        <v>2.7595963403677981E-2</v>
      </c>
      <c r="AO36" s="40">
        <f t="shared" si="38"/>
        <v>1.0258562626304091E-3</v>
      </c>
    </row>
    <row r="37" spans="1:41" x14ac:dyDescent="0.2">
      <c r="A37" s="15"/>
      <c r="B37" s="16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x14ac:dyDescent="0.2">
      <c r="A38" s="15">
        <v>3</v>
      </c>
      <c r="B38" s="3" t="s">
        <v>15</v>
      </c>
      <c r="C38" s="5">
        <f t="shared" ref="C38:K38" si="39">+C36-C46</f>
        <v>89518.099999999991</v>
      </c>
      <c r="D38" s="5">
        <f t="shared" si="39"/>
        <v>119332.4999999999</v>
      </c>
      <c r="E38" s="5">
        <f t="shared" si="39"/>
        <v>151892.00158305996</v>
      </c>
      <c r="F38" s="5">
        <f t="shared" si="39"/>
        <v>185127.09649898001</v>
      </c>
      <c r="G38" s="5">
        <f t="shared" si="39"/>
        <v>219501.39999999994</v>
      </c>
      <c r="H38" s="5">
        <f t="shared" si="39"/>
        <v>254830.88258971984</v>
      </c>
      <c r="I38" s="5">
        <f t="shared" si="39"/>
        <v>303730.92464900011</v>
      </c>
      <c r="J38" s="5">
        <f t="shared" si="39"/>
        <v>332172.87604063976</v>
      </c>
      <c r="K38" s="5">
        <f t="shared" si="39"/>
        <v>341478.37660172023</v>
      </c>
      <c r="L38" s="5">
        <f t="shared" ref="L38:V38" si="40">+L36-L46</f>
        <v>407256.66686333966</v>
      </c>
      <c r="M38" s="5">
        <f t="shared" si="40"/>
        <v>378244.17773682979</v>
      </c>
      <c r="N38" s="5">
        <f t="shared" si="40"/>
        <v>391922.10227467027</v>
      </c>
      <c r="O38" s="5">
        <f t="shared" si="40"/>
        <v>433198.85163122951</v>
      </c>
      <c r="P38" s="5">
        <f t="shared" si="40"/>
        <v>444888.79407326039</v>
      </c>
      <c r="Q38" s="5">
        <f t="shared" si="40"/>
        <v>462928.3008187997</v>
      </c>
      <c r="R38" s="5">
        <f t="shared" si="40"/>
        <v>506307.36905333935</v>
      </c>
      <c r="S38" s="5">
        <f t="shared" si="40"/>
        <v>550994.90812255093</v>
      </c>
      <c r="T38" s="5">
        <f t="shared" si="40"/>
        <v>494044.83330942958</v>
      </c>
      <c r="U38" s="5">
        <f t="shared" si="40"/>
        <v>544586.61636310001</v>
      </c>
      <c r="V38" s="5">
        <f t="shared" si="40"/>
        <v>569918.09723521909</v>
      </c>
      <c r="W38" s="30">
        <f t="shared" ref="W38:AO38" si="41">+D38/C38-1</f>
        <v>0.33305443256726752</v>
      </c>
      <c r="X38" s="30">
        <f t="shared" si="41"/>
        <v>0.27284689068828771</v>
      </c>
      <c r="Y38" s="30">
        <f t="shared" si="41"/>
        <v>0.21880740637778695</v>
      </c>
      <c r="Z38" s="30">
        <f t="shared" si="41"/>
        <v>0.1856794826423982</v>
      </c>
      <c r="AA38" s="30">
        <f t="shared" si="41"/>
        <v>0.16095333601389283</v>
      </c>
      <c r="AB38" s="30">
        <f t="shared" si="41"/>
        <v>0.19189213474573186</v>
      </c>
      <c r="AC38" s="30">
        <f t="shared" si="41"/>
        <v>9.3641934631806034E-2</v>
      </c>
      <c r="AD38" s="30">
        <f t="shared" si="41"/>
        <v>2.8014028935770208E-2</v>
      </c>
      <c r="AE38" s="30">
        <f t="shared" si="41"/>
        <v>0.19262798106346657</v>
      </c>
      <c r="AF38" s="30">
        <f t="shared" si="41"/>
        <v>-7.1238831643842371E-2</v>
      </c>
      <c r="AG38" s="30">
        <f t="shared" si="41"/>
        <v>3.616162612120144E-2</v>
      </c>
      <c r="AH38" s="30">
        <f t="shared" si="41"/>
        <v>0.10531875879669395</v>
      </c>
      <c r="AI38" s="30">
        <f t="shared" si="41"/>
        <v>2.6985164891393243E-2</v>
      </c>
      <c r="AJ38" s="30">
        <f t="shared" si="41"/>
        <v>4.054835047737515E-2</v>
      </c>
      <c r="AK38" s="30">
        <f t="shared" si="41"/>
        <v>9.3705803161771239E-2</v>
      </c>
      <c r="AL38" s="30">
        <f t="shared" si="41"/>
        <v>8.8261680158369771E-2</v>
      </c>
      <c r="AM38" s="30">
        <f t="shared" si="41"/>
        <v>-0.10335862269067408</v>
      </c>
      <c r="AN38" s="30">
        <f t="shared" si="41"/>
        <v>0.1023020172382112</v>
      </c>
      <c r="AO38" s="30">
        <f t="shared" si="41"/>
        <v>4.6515063189194183E-2</v>
      </c>
    </row>
    <row r="39" spans="1:41" x14ac:dyDescent="0.2">
      <c r="C39" s="36"/>
      <c r="D39" s="36"/>
      <c r="E39" s="3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x14ac:dyDescent="0.2">
      <c r="B40" s="16" t="s">
        <v>1</v>
      </c>
      <c r="C40" s="38">
        <f t="shared" ref="C40:O40" si="42">+C43+C44+C45+C46+C50</f>
        <v>108772.7</v>
      </c>
      <c r="D40" s="38">
        <f t="shared" si="42"/>
        <v>128444.7999999999</v>
      </c>
      <c r="E40" s="38">
        <f t="shared" si="42"/>
        <v>161058.20158305997</v>
      </c>
      <c r="F40" s="20">
        <f t="shared" si="42"/>
        <v>190414.39649898</v>
      </c>
      <c r="G40" s="20">
        <f t="shared" si="42"/>
        <v>233613.69999999995</v>
      </c>
      <c r="H40" s="20">
        <f t="shared" si="42"/>
        <v>241650.12750484986</v>
      </c>
      <c r="I40" s="20">
        <f t="shared" si="42"/>
        <v>283577.06487022009</v>
      </c>
      <c r="J40" s="20">
        <f t="shared" si="42"/>
        <v>310116.86532203981</v>
      </c>
      <c r="K40" s="20">
        <f t="shared" si="42"/>
        <v>334474.67545156018</v>
      </c>
      <c r="L40" s="20">
        <f t="shared" si="42"/>
        <v>353735.47328873968</v>
      </c>
      <c r="M40" s="20">
        <f t="shared" si="42"/>
        <v>363762.84135641973</v>
      </c>
      <c r="N40" s="20">
        <f t="shared" si="42"/>
        <v>381165.23760320037</v>
      </c>
      <c r="O40" s="20">
        <f t="shared" si="42"/>
        <v>429485.69180130959</v>
      </c>
      <c r="P40" s="20">
        <f t="shared" ref="P40:V40" si="43">+P43+P44+P45+P46+P50</f>
        <v>505774.6927417905</v>
      </c>
      <c r="Q40" s="20">
        <f t="shared" si="43"/>
        <v>668077.01003985992</v>
      </c>
      <c r="R40" s="20">
        <f t="shared" si="43"/>
        <v>754212.87257164926</v>
      </c>
      <c r="S40" s="20">
        <f t="shared" si="43"/>
        <v>816941.62772023084</v>
      </c>
      <c r="T40" s="20">
        <f t="shared" si="43"/>
        <v>795877.38215855951</v>
      </c>
      <c r="U40" s="20">
        <f t="shared" si="43"/>
        <v>809495.93522614008</v>
      </c>
      <c r="V40" s="20">
        <f t="shared" si="43"/>
        <v>756171.304086469</v>
      </c>
      <c r="W40" s="27">
        <f t="shared" ref="W40:AO40" si="44">+D40/C40-1</f>
        <v>0.18085512265485648</v>
      </c>
      <c r="X40" s="27">
        <f t="shared" si="44"/>
        <v>0.25390986309340735</v>
      </c>
      <c r="Y40" s="27">
        <f t="shared" si="44"/>
        <v>0.18227072342404504</v>
      </c>
      <c r="Z40" s="27">
        <f t="shared" si="44"/>
        <v>0.22686994416019046</v>
      </c>
      <c r="AA40" s="27">
        <f t="shared" si="44"/>
        <v>3.4400497508707328E-2</v>
      </c>
      <c r="AB40" s="27">
        <f t="shared" si="44"/>
        <v>0.17350264946385652</v>
      </c>
      <c r="AC40" s="27">
        <f t="shared" si="44"/>
        <v>9.3589375656898621E-2</v>
      </c>
      <c r="AD40" s="27">
        <f t="shared" si="44"/>
        <v>7.8543971171081139E-2</v>
      </c>
      <c r="AE40" s="27">
        <f t="shared" si="44"/>
        <v>5.758522019993384E-2</v>
      </c>
      <c r="AF40" s="27">
        <f t="shared" si="44"/>
        <v>2.8347080869367991E-2</v>
      </c>
      <c r="AG40" s="27">
        <f t="shared" si="44"/>
        <v>4.7839950287086985E-2</v>
      </c>
      <c r="AH40" s="27">
        <f t="shared" si="44"/>
        <v>0.12677035949540505</v>
      </c>
      <c r="AI40" s="27">
        <f t="shared" si="44"/>
        <v>0.17762873687483416</v>
      </c>
      <c r="AJ40" s="27">
        <f t="shared" si="44"/>
        <v>0.32089845464238853</v>
      </c>
      <c r="AK40" s="27">
        <f t="shared" si="44"/>
        <v>0.12893103824460317</v>
      </c>
      <c r="AL40" s="27">
        <f t="shared" si="44"/>
        <v>8.3171154232219102E-2</v>
      </c>
      <c r="AM40" s="27">
        <f t="shared" si="44"/>
        <v>-2.5784272519510987E-2</v>
      </c>
      <c r="AN40" s="27">
        <f t="shared" si="44"/>
        <v>1.7111370888119204E-2</v>
      </c>
      <c r="AO40" s="27">
        <f t="shared" si="44"/>
        <v>-6.5873871404646844E-2</v>
      </c>
    </row>
    <row r="41" spans="1:41" x14ac:dyDescent="0.2">
      <c r="C41" s="36"/>
      <c r="D41" s="36"/>
      <c r="E41" s="36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1:41" x14ac:dyDescent="0.2">
      <c r="B42" s="25" t="s">
        <v>38</v>
      </c>
      <c r="C42" s="37">
        <v>42358.7</v>
      </c>
      <c r="D42" s="37">
        <v>51988</v>
      </c>
      <c r="E42" s="37">
        <f t="shared" ref="E42:O42" si="45">SUM(E43:E44)</f>
        <v>65860.099999999991</v>
      </c>
      <c r="F42" s="5">
        <f t="shared" si="45"/>
        <v>81330.8</v>
      </c>
      <c r="G42" s="5">
        <f t="shared" si="45"/>
        <v>99369.899999999936</v>
      </c>
      <c r="H42" s="5">
        <f t="shared" si="45"/>
        <v>109859.56912106986</v>
      </c>
      <c r="I42" s="5">
        <f t="shared" si="45"/>
        <v>122537.65927821012</v>
      </c>
      <c r="J42" s="5">
        <f t="shared" si="45"/>
        <v>133652.01564578986</v>
      </c>
      <c r="K42" s="5">
        <f t="shared" si="45"/>
        <v>150537.51092277016</v>
      </c>
      <c r="L42" s="5">
        <f t="shared" si="45"/>
        <v>147323.01254090975</v>
      </c>
      <c r="M42" s="5">
        <f t="shared" si="45"/>
        <v>157406.95816833986</v>
      </c>
      <c r="N42" s="5">
        <f t="shared" si="45"/>
        <v>170214.29042713021</v>
      </c>
      <c r="O42" s="5">
        <f t="shared" si="45"/>
        <v>168255.35846689012</v>
      </c>
      <c r="P42" s="5">
        <f t="shared" ref="P42:V42" si="46">SUM(P43:P44)</f>
        <v>179348.78348305009</v>
      </c>
      <c r="Q42" s="5">
        <f t="shared" si="46"/>
        <v>179865.17678167968</v>
      </c>
      <c r="R42" s="5">
        <f t="shared" si="46"/>
        <v>188185.29430004925</v>
      </c>
      <c r="S42" s="5">
        <f t="shared" si="46"/>
        <v>196667.37458559062</v>
      </c>
      <c r="T42" s="5">
        <f t="shared" si="46"/>
        <v>199785.52877515939</v>
      </c>
      <c r="U42" s="5">
        <f t="shared" si="46"/>
        <v>194172.84297919972</v>
      </c>
      <c r="V42" s="5">
        <f t="shared" si="46"/>
        <v>203589.80327298911</v>
      </c>
      <c r="W42" s="30">
        <f t="shared" ref="W42:AF48" si="47">+D42/C42-1</f>
        <v>0.22732756198844628</v>
      </c>
      <c r="X42" s="30">
        <f t="shared" si="47"/>
        <v>0.26683273063014523</v>
      </c>
      <c r="Y42" s="30">
        <f t="shared" si="47"/>
        <v>0.23490246750308619</v>
      </c>
      <c r="Z42" s="30">
        <f t="shared" si="47"/>
        <v>0.2217991216119839</v>
      </c>
      <c r="AA42" s="30">
        <f t="shared" si="47"/>
        <v>0.10556183634148697</v>
      </c>
      <c r="AB42" s="30">
        <f t="shared" si="47"/>
        <v>0.11540269326169006</v>
      </c>
      <c r="AC42" s="30">
        <f t="shared" si="47"/>
        <v>9.0701556019979535E-2</v>
      </c>
      <c r="AD42" s="30">
        <f t="shared" si="47"/>
        <v>0.12633924894728832</v>
      </c>
      <c r="AE42" s="30">
        <f t="shared" si="47"/>
        <v>-2.1353471052869555E-2</v>
      </c>
      <c r="AF42" s="30">
        <f t="shared" si="47"/>
        <v>6.8447864685294402E-2</v>
      </c>
      <c r="AG42" s="30">
        <f t="shared" ref="AG42:AO48" si="48">+N42/M42-1</f>
        <v>8.1364460680915185E-2</v>
      </c>
      <c r="AH42" s="30">
        <f t="shared" si="48"/>
        <v>-1.1508622192204943E-2</v>
      </c>
      <c r="AI42" s="30">
        <f t="shared" si="48"/>
        <v>6.5932075609603791E-2</v>
      </c>
      <c r="AJ42" s="30">
        <f t="shared" si="48"/>
        <v>2.8792684767688925E-3</v>
      </c>
      <c r="AK42" s="30">
        <f t="shared" si="48"/>
        <v>4.6257522813704766E-2</v>
      </c>
      <c r="AL42" s="30">
        <f t="shared" si="48"/>
        <v>4.507302399526103E-2</v>
      </c>
      <c r="AM42" s="30">
        <f t="shared" si="48"/>
        <v>1.5854964231557078E-2</v>
      </c>
      <c r="AN42" s="30">
        <f t="shared" si="48"/>
        <v>-2.8093555275849003E-2</v>
      </c>
      <c r="AO42" s="30">
        <f t="shared" si="48"/>
        <v>4.8497823636429738E-2</v>
      </c>
    </row>
    <row r="43" spans="1:41" x14ac:dyDescent="0.2">
      <c r="B43" s="25" t="s">
        <v>2</v>
      </c>
      <c r="C43" s="39">
        <v>36083</v>
      </c>
      <c r="D43" s="39">
        <v>43039.3</v>
      </c>
      <c r="E43" s="39">
        <v>55340.2</v>
      </c>
      <c r="F43" s="26">
        <v>68052.2</v>
      </c>
      <c r="G43" s="26">
        <v>82745.099999999919</v>
      </c>
      <c r="H43" s="26">
        <v>90377.001542709855</v>
      </c>
      <c r="I43" s="26">
        <v>99126.733201770141</v>
      </c>
      <c r="J43" s="26">
        <v>110422.92690417985</v>
      </c>
      <c r="K43" s="26">
        <v>125259.2892051501</v>
      </c>
      <c r="L43" s="26">
        <v>125391.70225052975</v>
      </c>
      <c r="M43" s="26">
        <v>129300.40873638983</v>
      </c>
      <c r="N43" s="26">
        <v>133473.35034341016</v>
      </c>
      <c r="O43" s="26">
        <v>142050.80242127023</v>
      </c>
      <c r="P43" s="26">
        <v>146864.59449938004</v>
      </c>
      <c r="Q43" s="26">
        <v>147028.54034411977</v>
      </c>
      <c r="R43" s="26">
        <v>153881.54643384926</v>
      </c>
      <c r="S43" s="26">
        <v>156083.41756248067</v>
      </c>
      <c r="T43" s="26">
        <v>165394.0327968793</v>
      </c>
      <c r="U43" s="26">
        <v>162411.90791610978</v>
      </c>
      <c r="V43" s="26">
        <v>171208.62013760902</v>
      </c>
      <c r="W43" s="29">
        <f t="shared" si="47"/>
        <v>0.19278607654574187</v>
      </c>
      <c r="X43" s="29">
        <f t="shared" si="47"/>
        <v>0.28580622826114732</v>
      </c>
      <c r="Y43" s="29">
        <f t="shared" si="47"/>
        <v>0.22970643402083835</v>
      </c>
      <c r="Z43" s="29">
        <f t="shared" si="47"/>
        <v>0.21590631897278745</v>
      </c>
      <c r="AA43" s="29">
        <f t="shared" si="47"/>
        <v>9.2233879017729725E-2</v>
      </c>
      <c r="AB43" s="29">
        <f t="shared" si="47"/>
        <v>9.6813697176326263E-2</v>
      </c>
      <c r="AC43" s="29">
        <f t="shared" si="47"/>
        <v>0.11395708642406865</v>
      </c>
      <c r="AD43" s="29">
        <f t="shared" si="47"/>
        <v>0.1343594370926664</v>
      </c>
      <c r="AE43" s="29">
        <f t="shared" si="47"/>
        <v>1.0571115820623422E-3</v>
      </c>
      <c r="AF43" s="29">
        <f t="shared" si="47"/>
        <v>3.1171970837835516E-2</v>
      </c>
      <c r="AG43" s="29">
        <f t="shared" si="48"/>
        <v>3.2273228273608012E-2</v>
      </c>
      <c r="AH43" s="29">
        <f t="shared" si="48"/>
        <v>6.4263405809409591E-2</v>
      </c>
      <c r="AI43" s="29">
        <f t="shared" si="48"/>
        <v>3.3887820385793299E-2</v>
      </c>
      <c r="AJ43" s="29">
        <f t="shared" si="48"/>
        <v>1.1163061137953179E-3</v>
      </c>
      <c r="AK43" s="29">
        <f t="shared" si="48"/>
        <v>4.6610039613329768E-2</v>
      </c>
      <c r="AL43" s="29">
        <f t="shared" si="48"/>
        <v>1.4308870554390563E-2</v>
      </c>
      <c r="AM43" s="29">
        <f t="shared" si="48"/>
        <v>5.9651533646561505E-2</v>
      </c>
      <c r="AN43" s="29">
        <f t="shared" si="48"/>
        <v>-1.8030426070037686E-2</v>
      </c>
      <c r="AO43" s="29">
        <f t="shared" si="48"/>
        <v>5.4162975697834792E-2</v>
      </c>
    </row>
    <row r="44" spans="1:41" ht="14.25" x14ac:dyDescent="0.2">
      <c r="B44" s="25" t="s">
        <v>81</v>
      </c>
      <c r="C44" s="36">
        <v>6275.7</v>
      </c>
      <c r="D44" s="36">
        <v>8948.7000000000007</v>
      </c>
      <c r="E44" s="36">
        <v>10519.9</v>
      </c>
      <c r="F44" s="6">
        <v>13278.6</v>
      </c>
      <c r="G44" s="6">
        <v>16624.80000000001</v>
      </c>
      <c r="H44" s="6">
        <v>19482.567578359995</v>
      </c>
      <c r="I44" s="6">
        <v>23410.926076439981</v>
      </c>
      <c r="J44" s="6">
        <v>23229.088741610016</v>
      </c>
      <c r="K44" s="6">
        <v>25278.221717620054</v>
      </c>
      <c r="L44" s="6">
        <v>21931.310290380003</v>
      </c>
      <c r="M44" s="6">
        <v>28106.549431950018</v>
      </c>
      <c r="N44" s="6">
        <v>36740.940083720045</v>
      </c>
      <c r="O44" s="6">
        <v>26204.556045619887</v>
      </c>
      <c r="P44" s="6">
        <v>32484.18898367005</v>
      </c>
      <c r="Q44" s="6">
        <v>32836.636437559922</v>
      </c>
      <c r="R44" s="6">
        <v>34303.747866199978</v>
      </c>
      <c r="S44" s="6">
        <v>40583.95702310995</v>
      </c>
      <c r="T44" s="6">
        <v>34391.495978280094</v>
      </c>
      <c r="U44" s="6">
        <v>31760.935063089957</v>
      </c>
      <c r="V44" s="6">
        <v>32381.183135380081</v>
      </c>
      <c r="W44" s="29">
        <f t="shared" si="47"/>
        <v>0.4259285816721643</v>
      </c>
      <c r="X44" s="29">
        <f t="shared" si="47"/>
        <v>0.17557857565903423</v>
      </c>
      <c r="Y44" s="29">
        <f t="shared" si="47"/>
        <v>0.26223633304499105</v>
      </c>
      <c r="Z44" s="29">
        <f t="shared" si="47"/>
        <v>0.25199945777416377</v>
      </c>
      <c r="AA44" s="29">
        <f t="shared" si="47"/>
        <v>0.17189786213127278</v>
      </c>
      <c r="AB44" s="29">
        <f t="shared" si="47"/>
        <v>0.20163453724874336</v>
      </c>
      <c r="AC44" s="29">
        <f t="shared" si="47"/>
        <v>-7.7671995646921843E-3</v>
      </c>
      <c r="AD44" s="29">
        <f t="shared" si="47"/>
        <v>8.8214092201535532E-2</v>
      </c>
      <c r="AE44" s="29">
        <f t="shared" si="47"/>
        <v>-0.13240296191037459</v>
      </c>
      <c r="AF44" s="29">
        <f t="shared" si="47"/>
        <v>0.28157182857782725</v>
      </c>
      <c r="AG44" s="29">
        <f t="shared" si="48"/>
        <v>0.30720208728129794</v>
      </c>
      <c r="AH44" s="29">
        <f t="shared" si="48"/>
        <v>-0.28677502573672142</v>
      </c>
      <c r="AI44" s="29">
        <f t="shared" si="48"/>
        <v>0.23963897450190941</v>
      </c>
      <c r="AJ44" s="29">
        <f t="shared" si="48"/>
        <v>1.0849815399948781E-2</v>
      </c>
      <c r="AK44" s="29">
        <f t="shared" si="48"/>
        <v>4.4679101997240789E-2</v>
      </c>
      <c r="AL44" s="29">
        <f t="shared" si="48"/>
        <v>0.18307647261767457</v>
      </c>
      <c r="AM44" s="29">
        <f t="shared" si="48"/>
        <v>-0.1525839641832768</v>
      </c>
      <c r="AN44" s="29">
        <f t="shared" si="48"/>
        <v>-7.6488702813377607E-2</v>
      </c>
      <c r="AO44" s="29">
        <f t="shared" si="48"/>
        <v>1.9528646466423716E-2</v>
      </c>
    </row>
    <row r="45" spans="1:41" ht="14.25" x14ac:dyDescent="0.2">
      <c r="B45" s="1" t="s">
        <v>82</v>
      </c>
      <c r="C45" s="36">
        <v>4856.8</v>
      </c>
      <c r="D45" s="36">
        <v>5575.3</v>
      </c>
      <c r="E45" s="36">
        <v>6816.2</v>
      </c>
      <c r="F45" s="36">
        <v>8996.4</v>
      </c>
      <c r="G45" s="36">
        <v>9533.6999999999825</v>
      </c>
      <c r="H45" s="36">
        <v>9257.3764784400046</v>
      </c>
      <c r="I45" s="36">
        <v>10885.574789529996</v>
      </c>
      <c r="J45" s="36">
        <v>11925.221050440005</v>
      </c>
      <c r="K45" s="36">
        <v>12831.713021330006</v>
      </c>
      <c r="L45" s="36">
        <v>14196.505417189968</v>
      </c>
      <c r="M45" s="36">
        <v>14710.839449609986</v>
      </c>
      <c r="N45" s="36">
        <v>15202.08023984009</v>
      </c>
      <c r="O45" s="36">
        <v>20804.324212330044</v>
      </c>
      <c r="P45" s="36">
        <v>16158.334539400035</v>
      </c>
      <c r="Q45" s="36">
        <v>19664.524068720017</v>
      </c>
      <c r="R45" s="36">
        <v>24851.252513190026</v>
      </c>
      <c r="S45" s="36">
        <v>25017.686773930065</v>
      </c>
      <c r="T45" s="36">
        <v>25920.232167050035</v>
      </c>
      <c r="U45" s="36">
        <v>28469.265636490025</v>
      </c>
      <c r="V45" s="36">
        <v>26280.958454579879</v>
      </c>
      <c r="W45" s="29">
        <f t="shared" si="47"/>
        <v>0.14793691319387259</v>
      </c>
      <c r="X45" s="29">
        <f t="shared" si="47"/>
        <v>0.22257098272738673</v>
      </c>
      <c r="Y45" s="29">
        <f t="shared" si="47"/>
        <v>0.31985563803879002</v>
      </c>
      <c r="Z45" s="29">
        <f t="shared" si="47"/>
        <v>5.9723889555820531E-2</v>
      </c>
      <c r="AA45" s="29">
        <f t="shared" si="47"/>
        <v>-2.8983870014787416E-2</v>
      </c>
      <c r="AB45" s="29">
        <f t="shared" si="47"/>
        <v>0.17588118133490505</v>
      </c>
      <c r="AC45" s="29">
        <f t="shared" si="47"/>
        <v>9.5506785908077596E-2</v>
      </c>
      <c r="AD45" s="29">
        <f t="shared" si="47"/>
        <v>7.6014689124488388E-2</v>
      </c>
      <c r="AE45" s="29">
        <f t="shared" si="47"/>
        <v>0.1063608883390148</v>
      </c>
      <c r="AF45" s="29">
        <f t="shared" si="47"/>
        <v>3.6229622523669347E-2</v>
      </c>
      <c r="AG45" s="29">
        <f t="shared" si="48"/>
        <v>3.3393117497664493E-2</v>
      </c>
      <c r="AH45" s="29">
        <f t="shared" si="48"/>
        <v>0.3685182477729696</v>
      </c>
      <c r="AI45" s="29">
        <f t="shared" si="48"/>
        <v>-0.22331846136951095</v>
      </c>
      <c r="AJ45" s="29">
        <f t="shared" si="48"/>
        <v>0.21698953693343737</v>
      </c>
      <c r="AK45" s="29">
        <f t="shared" si="48"/>
        <v>0.26376069038560868</v>
      </c>
      <c r="AL45" s="29">
        <f t="shared" si="48"/>
        <v>6.6972182046640683E-3</v>
      </c>
      <c r="AM45" s="29">
        <f t="shared" si="48"/>
        <v>3.6076292795402587E-2</v>
      </c>
      <c r="AN45" s="29">
        <f t="shared" si="48"/>
        <v>9.8341459791410957E-2</v>
      </c>
      <c r="AO45" s="29">
        <f t="shared" si="48"/>
        <v>-7.6865599901717152E-2</v>
      </c>
    </row>
    <row r="46" spans="1:41" x14ac:dyDescent="0.2">
      <c r="B46" s="1" t="s">
        <v>16</v>
      </c>
      <c r="C46" s="37">
        <v>24359.5</v>
      </c>
      <c r="D46" s="37">
        <v>22623.3</v>
      </c>
      <c r="E46" s="37">
        <f t="shared" ref="E46:O46" si="49">+E47+E48</f>
        <v>16662.000000000007</v>
      </c>
      <c r="F46" s="5">
        <f t="shared" si="49"/>
        <v>25026.5</v>
      </c>
      <c r="G46" s="5">
        <f t="shared" si="49"/>
        <v>23564.400000000012</v>
      </c>
      <c r="H46" s="5">
        <f t="shared" si="49"/>
        <v>10438.414093550007</v>
      </c>
      <c r="I46" s="5">
        <f t="shared" si="49"/>
        <v>11790.904268170008</v>
      </c>
      <c r="J46" s="5">
        <f t="shared" si="49"/>
        <v>9511.7035933100269</v>
      </c>
      <c r="K46" s="5">
        <f t="shared" si="49"/>
        <v>8317.2801000799664</v>
      </c>
      <c r="L46" s="5">
        <f t="shared" si="49"/>
        <v>8937.4551911200288</v>
      </c>
      <c r="M46" s="5">
        <f t="shared" si="49"/>
        <v>6931.7812150899445</v>
      </c>
      <c r="N46" s="5">
        <f t="shared" si="49"/>
        <v>10788.257209400042</v>
      </c>
      <c r="O46" s="5">
        <f t="shared" si="49"/>
        <v>20793.530224660051</v>
      </c>
      <c r="P46" s="5">
        <f t="shared" ref="P46:V46" si="50">+P47+P48</f>
        <v>102321.90003772007</v>
      </c>
      <c r="Q46" s="5">
        <f t="shared" si="50"/>
        <v>224375.72561420017</v>
      </c>
      <c r="R46" s="5">
        <f t="shared" si="50"/>
        <v>278676.31087866996</v>
      </c>
      <c r="S46" s="5">
        <f t="shared" si="50"/>
        <v>304347.01252716995</v>
      </c>
      <c r="T46" s="5">
        <f t="shared" si="50"/>
        <v>343729.11502785992</v>
      </c>
      <c r="U46" s="5">
        <f t="shared" si="50"/>
        <v>316306.51119306014</v>
      </c>
      <c r="V46" s="5">
        <f t="shared" si="50"/>
        <v>291858.18292729999</v>
      </c>
      <c r="W46" s="30">
        <f t="shared" si="47"/>
        <v>-7.1274040928590465E-2</v>
      </c>
      <c r="X46" s="30">
        <f t="shared" si="47"/>
        <v>-0.26350267202397493</v>
      </c>
      <c r="Y46" s="30">
        <f t="shared" si="47"/>
        <v>0.50201056295762747</v>
      </c>
      <c r="Z46" s="30">
        <f t="shared" si="47"/>
        <v>-5.8422072603040331E-2</v>
      </c>
      <c r="AA46" s="30">
        <f t="shared" si="47"/>
        <v>-0.55702610320865364</v>
      </c>
      <c r="AB46" s="30">
        <f t="shared" si="47"/>
        <v>0.12956854963779585</v>
      </c>
      <c r="AC46" s="30">
        <f t="shared" si="47"/>
        <v>-0.19330160121923556</v>
      </c>
      <c r="AD46" s="30">
        <f t="shared" si="47"/>
        <v>-0.12557408686180549</v>
      </c>
      <c r="AE46" s="30">
        <f t="shared" si="47"/>
        <v>7.456465137372259E-2</v>
      </c>
      <c r="AF46" s="30">
        <f t="shared" si="47"/>
        <v>-0.22441219934986167</v>
      </c>
      <c r="AG46" s="30">
        <f t="shared" si="48"/>
        <v>0.55634704481365516</v>
      </c>
      <c r="AH46" s="30">
        <f t="shared" si="48"/>
        <v>0.92742255037655186</v>
      </c>
      <c r="AI46" s="30">
        <f t="shared" si="48"/>
        <v>3.9208527331434846</v>
      </c>
      <c r="AJ46" s="30">
        <f t="shared" si="48"/>
        <v>1.1928416647021414</v>
      </c>
      <c r="AK46" s="30">
        <f t="shared" si="48"/>
        <v>0.24200739681544792</v>
      </c>
      <c r="AL46" s="30">
        <f t="shared" si="48"/>
        <v>9.211655474970204E-2</v>
      </c>
      <c r="AM46" s="30">
        <f t="shared" si="48"/>
        <v>0.12939868268683674</v>
      </c>
      <c r="AN46" s="30">
        <f t="shared" si="48"/>
        <v>-7.9779694637089782E-2</v>
      </c>
      <c r="AO46" s="30">
        <f t="shared" si="48"/>
        <v>-7.7293155216896281E-2</v>
      </c>
    </row>
    <row r="47" spans="1:41" x14ac:dyDescent="0.2">
      <c r="B47" s="1" t="s">
        <v>3</v>
      </c>
      <c r="C47" s="36">
        <v>18143.3</v>
      </c>
      <c r="D47" s="36">
        <v>16175.4</v>
      </c>
      <c r="E47" s="36">
        <v>10169.200000000001</v>
      </c>
      <c r="F47" s="36">
        <v>18135.3</v>
      </c>
      <c r="G47" s="36">
        <v>17703.600000000009</v>
      </c>
      <c r="H47" s="36">
        <v>10132.526389810002</v>
      </c>
      <c r="I47" s="36">
        <v>11416.75564671</v>
      </c>
      <c r="J47" s="36">
        <v>9175.2227201600253</v>
      </c>
      <c r="K47" s="36">
        <v>8234.5372155299701</v>
      </c>
      <c r="L47" s="36">
        <v>8862.2803232800361</v>
      </c>
      <c r="M47" s="36">
        <v>6782.4020139199383</v>
      </c>
      <c r="N47" s="36">
        <v>7531.3360385000306</v>
      </c>
      <c r="O47" s="36">
        <v>16674.783260490032</v>
      </c>
      <c r="P47" s="36">
        <v>96098.05103363005</v>
      </c>
      <c r="Q47" s="36">
        <v>199067.76155996017</v>
      </c>
      <c r="R47" s="36">
        <v>253801.80582458994</v>
      </c>
      <c r="S47" s="36">
        <v>274497.7132686699</v>
      </c>
      <c r="T47" s="36">
        <v>307360.29089829995</v>
      </c>
      <c r="U47" s="36">
        <v>279927.09113786014</v>
      </c>
      <c r="V47" s="36">
        <v>258922.03557838994</v>
      </c>
      <c r="W47" s="29">
        <f t="shared" si="47"/>
        <v>-0.10846428158052834</v>
      </c>
      <c r="X47" s="29">
        <f t="shared" si="47"/>
        <v>-0.3713169380664465</v>
      </c>
      <c r="Y47" s="29">
        <f t="shared" si="47"/>
        <v>0.78335562286118843</v>
      </c>
      <c r="Z47" s="29">
        <f t="shared" si="47"/>
        <v>-2.3804403566524357E-2</v>
      </c>
      <c r="AA47" s="29">
        <f t="shared" si="47"/>
        <v>-0.4276572906182925</v>
      </c>
      <c r="AB47" s="29">
        <f t="shared" si="47"/>
        <v>0.12674324324400588</v>
      </c>
      <c r="AC47" s="29">
        <f t="shared" si="47"/>
        <v>-0.1963371202742632</v>
      </c>
      <c r="AD47" s="29">
        <f t="shared" si="47"/>
        <v>-0.10252454172727143</v>
      </c>
      <c r="AE47" s="29">
        <f t="shared" si="47"/>
        <v>7.623295533429264E-2</v>
      </c>
      <c r="AF47" s="29">
        <f t="shared" si="47"/>
        <v>-0.23468884231708775</v>
      </c>
      <c r="AG47" s="29">
        <f t="shared" si="48"/>
        <v>0.11042312488156991</v>
      </c>
      <c r="AH47" s="29">
        <f t="shared" si="48"/>
        <v>1.2140538113355843</v>
      </c>
      <c r="AI47" s="29">
        <f t="shared" si="48"/>
        <v>4.7630764689655081</v>
      </c>
      <c r="AJ47" s="29">
        <f t="shared" si="48"/>
        <v>1.0715067518933896</v>
      </c>
      <c r="AK47" s="29">
        <f t="shared" si="48"/>
        <v>0.27495182462351453</v>
      </c>
      <c r="AL47" s="29">
        <f t="shared" si="48"/>
        <v>8.1543578371477521E-2</v>
      </c>
      <c r="AM47" s="29">
        <f t="shared" si="48"/>
        <v>0.11971894861457422</v>
      </c>
      <c r="AN47" s="29">
        <f t="shared" si="48"/>
        <v>-8.9254209384897254E-2</v>
      </c>
      <c r="AO47" s="29">
        <f t="shared" si="48"/>
        <v>-7.5037594518229445E-2</v>
      </c>
    </row>
    <row r="48" spans="1:41" x14ac:dyDescent="0.2">
      <c r="B48" s="1" t="s">
        <v>4</v>
      </c>
      <c r="C48" s="36">
        <v>6216.2</v>
      </c>
      <c r="D48" s="36">
        <v>6447.9</v>
      </c>
      <c r="E48" s="36">
        <v>6492.8000000000065</v>
      </c>
      <c r="F48" s="36">
        <v>6891.2</v>
      </c>
      <c r="G48" s="36">
        <v>5860.8000000000029</v>
      </c>
      <c r="H48" s="36">
        <v>305.88770374000524</v>
      </c>
      <c r="I48" s="36">
        <v>374.14862146000814</v>
      </c>
      <c r="J48" s="36">
        <v>336.48087315000157</v>
      </c>
      <c r="K48" s="36">
        <v>82.742884549996234</v>
      </c>
      <c r="L48" s="36">
        <v>75.174867839992658</v>
      </c>
      <c r="M48" s="36">
        <v>149.37920117000613</v>
      </c>
      <c r="N48" s="36">
        <v>3256.9211709000119</v>
      </c>
      <c r="O48" s="36">
        <v>4118.7469641700191</v>
      </c>
      <c r="P48" s="36">
        <v>6223.8490040900251</v>
      </c>
      <c r="Q48" s="36">
        <v>25307.964054239987</v>
      </c>
      <c r="R48" s="36">
        <v>24874.505054080022</v>
      </c>
      <c r="S48" s="36">
        <v>29849.299258500025</v>
      </c>
      <c r="T48" s="36">
        <v>36368.824129559973</v>
      </c>
      <c r="U48" s="36">
        <v>36379.420055199997</v>
      </c>
      <c r="V48" s="36">
        <v>32936.147348910039</v>
      </c>
      <c r="W48" s="29">
        <f t="shared" si="47"/>
        <v>3.7273575496283851E-2</v>
      </c>
      <c r="X48" s="29">
        <f t="shared" si="47"/>
        <v>6.9635074985665568E-3</v>
      </c>
      <c r="Y48" s="29">
        <f t="shared" si="47"/>
        <v>6.1360275998027403E-2</v>
      </c>
      <c r="Z48" s="29">
        <f t="shared" si="47"/>
        <v>-0.14952403064778219</v>
      </c>
      <c r="AA48" s="29">
        <f t="shared" si="47"/>
        <v>-0.94780785835722003</v>
      </c>
      <c r="AB48" s="29">
        <f t="shared" si="47"/>
        <v>0.22315678886531032</v>
      </c>
      <c r="AC48" s="29">
        <f t="shared" si="47"/>
        <v>-0.10067589762329987</v>
      </c>
      <c r="AD48" s="29">
        <f t="shared" si="47"/>
        <v>-0.75409334927305105</v>
      </c>
      <c r="AE48" s="29">
        <f t="shared" si="47"/>
        <v>-9.1464260052847246E-2</v>
      </c>
      <c r="AF48" s="29">
        <f t="shared" si="47"/>
        <v>0.98708964128749854</v>
      </c>
      <c r="AG48" s="29">
        <f t="shared" si="48"/>
        <v>20.80304316390982</v>
      </c>
      <c r="AH48" s="29">
        <f t="shared" si="48"/>
        <v>0.26461364830388323</v>
      </c>
      <c r="AI48" s="29">
        <f t="shared" si="48"/>
        <v>0.51110254119342624</v>
      </c>
      <c r="AJ48" s="29">
        <f t="shared" si="48"/>
        <v>3.0662882466474954</v>
      </c>
      <c r="AK48" s="29">
        <f t="shared" si="48"/>
        <v>-1.7127375368124254E-2</v>
      </c>
      <c r="AL48" s="29">
        <f t="shared" si="48"/>
        <v>0.19999570619010232</v>
      </c>
      <c r="AM48" s="29">
        <f t="shared" si="48"/>
        <v>0.21841467079678312</v>
      </c>
      <c r="AN48" s="29">
        <f t="shared" si="48"/>
        <v>2.9134639058647771E-4</v>
      </c>
      <c r="AO48" s="29">
        <f t="shared" si="48"/>
        <v>-9.4648916916909021E-2</v>
      </c>
    </row>
    <row r="49" spans="1:41" x14ac:dyDescent="0.2">
      <c r="C49" s="36"/>
      <c r="D49" s="36"/>
      <c r="E49" s="3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4.25" x14ac:dyDescent="0.2">
      <c r="B50" s="1" t="s">
        <v>50</v>
      </c>
      <c r="C50" s="37">
        <v>37197.699999999997</v>
      </c>
      <c r="D50" s="37">
        <v>48258.199999999903</v>
      </c>
      <c r="E50" s="37">
        <f t="shared" ref="E50:O50" si="51">+E51+E52+E53+E54</f>
        <v>71719.901583059967</v>
      </c>
      <c r="F50" s="5">
        <f t="shared" si="51"/>
        <v>75060.696498980018</v>
      </c>
      <c r="G50" s="5">
        <f t="shared" si="51"/>
        <v>101145.70000000003</v>
      </c>
      <c r="H50" s="5">
        <f t="shared" si="51"/>
        <v>112094.76781178999</v>
      </c>
      <c r="I50" s="5">
        <f t="shared" si="51"/>
        <v>138362.92653430995</v>
      </c>
      <c r="J50" s="5">
        <f t="shared" si="51"/>
        <v>155027.92503249994</v>
      </c>
      <c r="K50" s="5">
        <f t="shared" si="51"/>
        <v>162788.17140738</v>
      </c>
      <c r="L50" s="5">
        <f t="shared" si="51"/>
        <v>183278.50013951995</v>
      </c>
      <c r="M50" s="5">
        <f t="shared" si="51"/>
        <v>184713.26252337993</v>
      </c>
      <c r="N50" s="5">
        <f t="shared" si="51"/>
        <v>184960.60972683004</v>
      </c>
      <c r="O50" s="5">
        <f t="shared" si="51"/>
        <v>219632.47889742936</v>
      </c>
      <c r="P50" s="5">
        <f t="shared" ref="P50:V50" si="52">+P51+P52+P53+P54</f>
        <v>207945.67468162026</v>
      </c>
      <c r="Q50" s="5">
        <f t="shared" si="52"/>
        <v>244171.58357526001</v>
      </c>
      <c r="R50" s="5">
        <f t="shared" si="52"/>
        <v>262500.01487974002</v>
      </c>
      <c r="S50" s="5">
        <f t="shared" si="52"/>
        <v>290909.55383354018</v>
      </c>
      <c r="T50" s="5">
        <f t="shared" si="52"/>
        <v>226442.5061884902</v>
      </c>
      <c r="U50" s="5">
        <f t="shared" si="52"/>
        <v>270547.3154173902</v>
      </c>
      <c r="V50" s="5">
        <f t="shared" si="52"/>
        <v>234442.35943160002</v>
      </c>
      <c r="W50" s="29">
        <f t="shared" ref="W50:AF54" si="53">+D50/C50-1</f>
        <v>0.29734365296778842</v>
      </c>
      <c r="X50" s="29">
        <f t="shared" si="53"/>
        <v>0.48617025879664211</v>
      </c>
      <c r="Y50" s="29">
        <f t="shared" si="53"/>
        <v>4.6581141944973536E-2</v>
      </c>
      <c r="Z50" s="29">
        <f t="shared" si="53"/>
        <v>0.34751880435021643</v>
      </c>
      <c r="AA50" s="29">
        <f t="shared" si="53"/>
        <v>0.10825045268152733</v>
      </c>
      <c r="AB50" s="29">
        <f t="shared" si="53"/>
        <v>0.23433884770273017</v>
      </c>
      <c r="AC50" s="29">
        <f t="shared" si="53"/>
        <v>0.12044410244573389</v>
      </c>
      <c r="AD50" s="29">
        <f t="shared" si="53"/>
        <v>5.005708728445657E-2</v>
      </c>
      <c r="AE50" s="29">
        <f t="shared" si="53"/>
        <v>0.12587111554231156</v>
      </c>
      <c r="AF50" s="29">
        <f t="shared" si="53"/>
        <v>7.8283180120295448E-3</v>
      </c>
      <c r="AG50" s="29">
        <f t="shared" ref="AG50:AO54" si="54">+N50/M50-1</f>
        <v>1.3390874053713642E-3</v>
      </c>
      <c r="AH50" s="29">
        <f t="shared" si="54"/>
        <v>0.18745542211288413</v>
      </c>
      <c r="AI50" s="29">
        <f t="shared" si="54"/>
        <v>-5.3210728551977726E-2</v>
      </c>
      <c r="AJ50" s="29">
        <f t="shared" si="54"/>
        <v>0.17420852320734359</v>
      </c>
      <c r="AK50" s="29">
        <f t="shared" si="54"/>
        <v>7.506373606669392E-2</v>
      </c>
      <c r="AL50" s="29">
        <f t="shared" si="54"/>
        <v>0.10822680892728909</v>
      </c>
      <c r="AM50" s="29">
        <f t="shared" si="54"/>
        <v>-0.22160512363900686</v>
      </c>
      <c r="AN50" s="29">
        <f t="shared" si="54"/>
        <v>0.1947726598299846</v>
      </c>
      <c r="AO50" s="29">
        <f t="shared" si="54"/>
        <v>-0.13345154037137208</v>
      </c>
    </row>
    <row r="51" spans="1:41" x14ac:dyDescent="0.2">
      <c r="B51" s="1" t="s">
        <v>6</v>
      </c>
      <c r="C51" s="36">
        <v>20093.300000000003</v>
      </c>
      <c r="D51" s="36">
        <v>24247.600000000006</v>
      </c>
      <c r="E51" s="36">
        <v>35617.098031900001</v>
      </c>
      <c r="F51" s="36">
        <v>33096.569908919992</v>
      </c>
      <c r="G51" s="36">
        <v>36533.400000000009</v>
      </c>
      <c r="H51" s="36">
        <v>40363.157235939987</v>
      </c>
      <c r="I51" s="36">
        <v>43917.355522869984</v>
      </c>
      <c r="J51" s="36">
        <v>48911.349611749953</v>
      </c>
      <c r="K51" s="36">
        <v>51177.230878799965</v>
      </c>
      <c r="L51" s="36">
        <v>57453.610315319995</v>
      </c>
      <c r="M51" s="36">
        <v>60310.909416520008</v>
      </c>
      <c r="N51" s="36">
        <v>62504.726525720063</v>
      </c>
      <c r="O51" s="36">
        <v>64208.157267769864</v>
      </c>
      <c r="P51" s="36">
        <v>70131.145289429987</v>
      </c>
      <c r="Q51" s="36">
        <v>101459.96281823999</v>
      </c>
      <c r="R51" s="36">
        <v>77693.103635619889</v>
      </c>
      <c r="S51" s="36">
        <v>77038.580378319806</v>
      </c>
      <c r="T51" s="36">
        <v>79735.363907140083</v>
      </c>
      <c r="U51" s="36">
        <v>79278.845349570038</v>
      </c>
      <c r="V51" s="36">
        <v>76388.520779219907</v>
      </c>
      <c r="W51" s="29">
        <f t="shared" si="53"/>
        <v>0.20675050887609303</v>
      </c>
      <c r="X51" s="29">
        <f t="shared" si="53"/>
        <v>0.46889168544103299</v>
      </c>
      <c r="Y51" s="29">
        <f t="shared" si="53"/>
        <v>-7.0767363492739599E-2</v>
      </c>
      <c r="Z51" s="29">
        <f t="shared" si="53"/>
        <v>0.10384248580858957</v>
      </c>
      <c r="AA51" s="29">
        <f t="shared" si="53"/>
        <v>0.1048289301280465</v>
      </c>
      <c r="AB51" s="29">
        <f t="shared" si="53"/>
        <v>8.8055507307175818E-2</v>
      </c>
      <c r="AC51" s="29">
        <f t="shared" si="53"/>
        <v>0.11371345176462966</v>
      </c>
      <c r="AD51" s="29">
        <f t="shared" si="53"/>
        <v>4.6326287968665669E-2</v>
      </c>
      <c r="AE51" s="29">
        <f t="shared" si="53"/>
        <v>0.12264007506353769</v>
      </c>
      <c r="AF51" s="29">
        <f t="shared" si="53"/>
        <v>4.9732281148537671E-2</v>
      </c>
      <c r="AG51" s="29">
        <f t="shared" si="54"/>
        <v>3.6375128984527327E-2</v>
      </c>
      <c r="AH51" s="29">
        <f t="shared" si="54"/>
        <v>2.7252830893498281E-2</v>
      </c>
      <c r="AI51" s="29">
        <f t="shared" si="54"/>
        <v>9.224665951647304E-2</v>
      </c>
      <c r="AJ51" s="29">
        <f t="shared" si="54"/>
        <v>0.44671760883864842</v>
      </c>
      <c r="AK51" s="29">
        <f t="shared" si="54"/>
        <v>-0.23424864865362838</v>
      </c>
      <c r="AL51" s="29">
        <f t="shared" si="54"/>
        <v>-8.4244704699890649E-3</v>
      </c>
      <c r="AM51" s="29">
        <f t="shared" si="54"/>
        <v>3.5005623358802307E-2</v>
      </c>
      <c r="AN51" s="29">
        <f t="shared" si="54"/>
        <v>-5.7254213839383894E-3</v>
      </c>
      <c r="AO51" s="29">
        <f t="shared" si="54"/>
        <v>-3.6457702652020307E-2</v>
      </c>
    </row>
    <row r="52" spans="1:41" x14ac:dyDescent="0.2">
      <c r="B52" s="1" t="s">
        <v>7</v>
      </c>
      <c r="C52" s="36">
        <v>17071.999999999993</v>
      </c>
      <c r="D52" s="36">
        <v>23841.499999999993</v>
      </c>
      <c r="E52" s="36">
        <v>35865.103551159977</v>
      </c>
      <c r="F52" s="36">
        <v>40854.426590060008</v>
      </c>
      <c r="G52" s="36">
        <v>63979.800000000017</v>
      </c>
      <c r="H52" s="36">
        <v>70875.146154400005</v>
      </c>
      <c r="I52" s="36">
        <v>93968.490280359983</v>
      </c>
      <c r="J52" s="36">
        <v>103611.89623834001</v>
      </c>
      <c r="K52" s="36">
        <v>111415.36015153003</v>
      </c>
      <c r="L52" s="36">
        <v>124906.97065530997</v>
      </c>
      <c r="M52" s="36">
        <v>123992.97535186991</v>
      </c>
      <c r="N52" s="36">
        <v>121454.74418781998</v>
      </c>
      <c r="O52" s="36">
        <v>152541.93645596952</v>
      </c>
      <c r="P52" s="36">
        <v>137024.69182255029</v>
      </c>
      <c r="Q52" s="36">
        <v>142409.14525730003</v>
      </c>
      <c r="R52" s="36">
        <v>184360.98620999011</v>
      </c>
      <c r="S52" s="36">
        <v>213020.45025637036</v>
      </c>
      <c r="T52" s="36">
        <v>146508.5690903301</v>
      </c>
      <c r="U52" s="36">
        <v>191102.29542225017</v>
      </c>
      <c r="V52" s="36">
        <v>157816.45138965012</v>
      </c>
      <c r="W52" s="29">
        <f t="shared" si="53"/>
        <v>0.39652647610121861</v>
      </c>
      <c r="X52" s="29">
        <f t="shared" si="53"/>
        <v>0.50431405537235441</v>
      </c>
      <c r="Y52" s="29">
        <f t="shared" si="53"/>
        <v>0.13911358242094529</v>
      </c>
      <c r="Z52" s="29">
        <f t="shared" si="53"/>
        <v>0.56604327462440684</v>
      </c>
      <c r="AA52" s="29">
        <f t="shared" si="53"/>
        <v>0.10777379976805146</v>
      </c>
      <c r="AB52" s="29">
        <f t="shared" si="53"/>
        <v>0.32583134397566704</v>
      </c>
      <c r="AC52" s="29">
        <f t="shared" si="53"/>
        <v>0.10262382559524386</v>
      </c>
      <c r="AD52" s="29">
        <f t="shared" si="53"/>
        <v>7.5314362505629617E-2</v>
      </c>
      <c r="AE52" s="29">
        <f t="shared" si="53"/>
        <v>0.12109291291102697</v>
      </c>
      <c r="AF52" s="29">
        <f t="shared" si="53"/>
        <v>-7.3174082971101395E-3</v>
      </c>
      <c r="AG52" s="29">
        <f t="shared" si="54"/>
        <v>-2.0470765838523475E-2</v>
      </c>
      <c r="AH52" s="29">
        <f t="shared" si="54"/>
        <v>0.25595700255294851</v>
      </c>
      <c r="AI52" s="29">
        <f t="shared" si="54"/>
        <v>-0.10172445029828381</v>
      </c>
      <c r="AJ52" s="29">
        <f t="shared" si="54"/>
        <v>3.9295497498529119E-2</v>
      </c>
      <c r="AK52" s="29">
        <f t="shared" si="54"/>
        <v>0.29458670562830025</v>
      </c>
      <c r="AL52" s="29">
        <f t="shared" si="54"/>
        <v>0.15545297644338185</v>
      </c>
      <c r="AM52" s="29">
        <f t="shared" si="54"/>
        <v>-0.31223237527661374</v>
      </c>
      <c r="AN52" s="29">
        <f t="shared" si="54"/>
        <v>0.30437623279513248</v>
      </c>
      <c r="AO52" s="29">
        <f t="shared" si="54"/>
        <v>-0.17417814871900572</v>
      </c>
    </row>
    <row r="53" spans="1:41" x14ac:dyDescent="0.2">
      <c r="B53" s="1" t="s">
        <v>8</v>
      </c>
      <c r="C53" s="36">
        <v>32.400000000000091</v>
      </c>
      <c r="D53" s="36">
        <v>78</v>
      </c>
      <c r="E53" s="36">
        <v>128.9</v>
      </c>
      <c r="F53" s="36">
        <v>201.6</v>
      </c>
      <c r="G53" s="36">
        <v>108.20000000000027</v>
      </c>
      <c r="H53" s="36">
        <v>208.07800631999976</v>
      </c>
      <c r="I53" s="36">
        <v>160.15780029000075</v>
      </c>
      <c r="J53" s="36">
        <v>1906.1115783299999</v>
      </c>
      <c r="K53" s="36">
        <v>195.58037704999958</v>
      </c>
      <c r="L53" s="36">
        <v>450.41110889000004</v>
      </c>
      <c r="M53" s="36">
        <v>409.37775498999804</v>
      </c>
      <c r="N53" s="36">
        <v>1000.9671882899997</v>
      </c>
      <c r="O53" s="36">
        <v>885.11017369000081</v>
      </c>
      <c r="P53" s="36">
        <v>610.23401963999879</v>
      </c>
      <c r="Q53" s="36">
        <v>316.1629997199999</v>
      </c>
      <c r="R53" s="36">
        <v>445.92503413000225</v>
      </c>
      <c r="S53" s="36">
        <v>852.86694885000111</v>
      </c>
      <c r="T53" s="36">
        <v>197.65370301999843</v>
      </c>
      <c r="U53" s="36">
        <v>165.25515757000056</v>
      </c>
      <c r="V53" s="36">
        <v>237.38726273000066</v>
      </c>
      <c r="W53" s="29">
        <f t="shared" si="53"/>
        <v>1.4074074074074008</v>
      </c>
      <c r="X53" s="29">
        <f t="shared" si="53"/>
        <v>0.65256410256410269</v>
      </c>
      <c r="Y53" s="29">
        <f t="shared" si="53"/>
        <v>0.56400310318076019</v>
      </c>
      <c r="Z53" s="29">
        <f t="shared" si="53"/>
        <v>-0.46329365079364937</v>
      </c>
      <c r="AA53" s="29">
        <f t="shared" si="53"/>
        <v>0.92308693456561208</v>
      </c>
      <c r="AB53" s="29">
        <f t="shared" si="53"/>
        <v>-0.23029923670214003</v>
      </c>
      <c r="AC53" s="29">
        <f t="shared" si="53"/>
        <v>10.901459528531035</v>
      </c>
      <c r="AD53" s="29">
        <f t="shared" si="53"/>
        <v>-0.89739300717046522</v>
      </c>
      <c r="AE53" s="29">
        <f t="shared" si="53"/>
        <v>1.3029463164131934</v>
      </c>
      <c r="AF53" s="29">
        <f t="shared" si="53"/>
        <v>-9.1102002348754763E-2</v>
      </c>
      <c r="AG53" s="29">
        <f t="shared" si="54"/>
        <v>1.4450942340881601</v>
      </c>
      <c r="AH53" s="29">
        <f t="shared" si="54"/>
        <v>-0.11574506732625578</v>
      </c>
      <c r="AI53" s="29">
        <f t="shared" si="54"/>
        <v>-0.31055586323683371</v>
      </c>
      <c r="AJ53" s="29">
        <f t="shared" si="54"/>
        <v>-0.48189876417162558</v>
      </c>
      <c r="AK53" s="29">
        <f t="shared" si="54"/>
        <v>0.41042764183323821</v>
      </c>
      <c r="AL53" s="29">
        <f t="shared" si="54"/>
        <v>0.91257920855226415</v>
      </c>
      <c r="AM53" s="29">
        <f t="shared" si="54"/>
        <v>-0.76824790398254605</v>
      </c>
      <c r="AN53" s="29">
        <f t="shared" si="54"/>
        <v>-0.16391570183089266</v>
      </c>
      <c r="AO53" s="29">
        <f t="shared" si="54"/>
        <v>0.43648928251722241</v>
      </c>
    </row>
    <row r="54" spans="1:41" x14ac:dyDescent="0.2">
      <c r="B54" s="17" t="s">
        <v>83</v>
      </c>
      <c r="C54" s="36"/>
      <c r="D54" s="36">
        <v>91.099999999999909</v>
      </c>
      <c r="E54" s="36">
        <v>108.8</v>
      </c>
      <c r="F54" s="36">
        <v>908.1</v>
      </c>
      <c r="G54" s="36">
        <v>524.29999999999973</v>
      </c>
      <c r="H54" s="36">
        <v>648.38641513000039</v>
      </c>
      <c r="I54" s="36">
        <v>316.92293079000035</v>
      </c>
      <c r="J54" s="36">
        <v>598.56760407999991</v>
      </c>
      <c r="K54" s="36"/>
      <c r="L54" s="36">
        <v>467.50806000000011</v>
      </c>
      <c r="M54" s="36">
        <v>0</v>
      </c>
      <c r="N54" s="36">
        <v>0.17182500000126311</v>
      </c>
      <c r="O54" s="36">
        <v>1997.2750000000015</v>
      </c>
      <c r="P54" s="36">
        <v>179.60354999999936</v>
      </c>
      <c r="Q54" s="36">
        <v>-13.6875</v>
      </c>
      <c r="R54" s="36">
        <v>0</v>
      </c>
      <c r="S54" s="36">
        <v>-2.34375</v>
      </c>
      <c r="T54" s="36">
        <v>0.91948799999825137</v>
      </c>
      <c r="U54" s="36">
        <v>0.91948799999809061</v>
      </c>
      <c r="V54" s="36">
        <v>0</v>
      </c>
      <c r="W54" s="29" t="e">
        <f t="shared" si="53"/>
        <v>#DIV/0!</v>
      </c>
      <c r="X54" s="29">
        <f t="shared" si="53"/>
        <v>0.19429198682766313</v>
      </c>
      <c r="Y54" s="29">
        <f t="shared" si="53"/>
        <v>7.3465073529411775</v>
      </c>
      <c r="Z54" s="29">
        <f t="shared" si="53"/>
        <v>-0.42264067833939023</v>
      </c>
      <c r="AA54" s="29">
        <f t="shared" si="53"/>
        <v>0.23667063728781379</v>
      </c>
      <c r="AB54" s="29">
        <f t="shared" si="53"/>
        <v>-0.51121287646586822</v>
      </c>
      <c r="AC54" s="29">
        <f t="shared" si="53"/>
        <v>0.88868505850282919</v>
      </c>
      <c r="AD54" s="29">
        <f t="shared" si="53"/>
        <v>-1</v>
      </c>
      <c r="AE54" s="53" t="e">
        <f t="shared" si="53"/>
        <v>#DIV/0!</v>
      </c>
      <c r="AF54" s="29">
        <f t="shared" si="53"/>
        <v>-1</v>
      </c>
      <c r="AG54" s="53" t="e">
        <f t="shared" si="54"/>
        <v>#DIV/0!</v>
      </c>
      <c r="AH54" s="53">
        <f t="shared" si="54"/>
        <v>11622.890586266953</v>
      </c>
      <c r="AI54" s="29">
        <f t="shared" si="54"/>
        <v>-0.91007570314553621</v>
      </c>
      <c r="AJ54" s="29">
        <f t="shared" si="54"/>
        <v>-1.076209518130349</v>
      </c>
      <c r="AK54" s="29">
        <f t="shared" si="54"/>
        <v>-1</v>
      </c>
      <c r="AL54" s="104" t="e">
        <f t="shared" si="54"/>
        <v>#DIV/0!</v>
      </c>
      <c r="AM54" s="29">
        <f t="shared" si="54"/>
        <v>-1.392314879999254</v>
      </c>
      <c r="AN54" s="29">
        <f t="shared" si="54"/>
        <v>-1.7486012637846216E-13</v>
      </c>
      <c r="AO54" s="29">
        <f t="shared" si="54"/>
        <v>-1</v>
      </c>
    </row>
    <row r="55" spans="1:41" x14ac:dyDescent="0.2">
      <c r="C55" s="36"/>
      <c r="D55" s="36"/>
      <c r="E55" s="3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x14ac:dyDescent="0.2">
      <c r="A56" s="15"/>
      <c r="B56" s="16" t="s">
        <v>9</v>
      </c>
      <c r="C56" s="35">
        <v>5104.8999999999996</v>
      </c>
      <c r="D56" s="35">
        <v>13511</v>
      </c>
      <c r="E56" s="35">
        <f t="shared" ref="E56:O56" si="55">+E58+E59</f>
        <v>7495.7999999999993</v>
      </c>
      <c r="F56" s="20">
        <f t="shared" si="55"/>
        <v>19739.2</v>
      </c>
      <c r="G56" s="20">
        <f t="shared" si="55"/>
        <v>9452.1000000000022</v>
      </c>
      <c r="H56" s="20">
        <f t="shared" si="55"/>
        <v>23619.169178419997</v>
      </c>
      <c r="I56" s="20">
        <f t="shared" si="55"/>
        <v>31944.764046950007</v>
      </c>
      <c r="J56" s="20">
        <f t="shared" si="55"/>
        <v>31567.714311909993</v>
      </c>
      <c r="K56" s="20">
        <f t="shared" si="55"/>
        <v>15254.481250239993</v>
      </c>
      <c r="L56" s="20">
        <f t="shared" si="55"/>
        <v>61109.248765719982</v>
      </c>
      <c r="M56" s="20">
        <f t="shared" si="55"/>
        <v>21413.117595500007</v>
      </c>
      <c r="N56" s="20">
        <f t="shared" si="55"/>
        <v>21545.121880869967</v>
      </c>
      <c r="O56" s="20">
        <f t="shared" si="55"/>
        <v>24506.690054579991</v>
      </c>
      <c r="P56" s="20">
        <f t="shared" ref="P56:V56" si="56">+P58+P59</f>
        <v>40832.851027240031</v>
      </c>
      <c r="Q56" s="20">
        <f t="shared" si="56"/>
        <v>18364.845137379962</v>
      </c>
      <c r="R56" s="20">
        <f t="shared" si="56"/>
        <v>30757.202945550052</v>
      </c>
      <c r="S56" s="20">
        <f t="shared" si="56"/>
        <v>38400.29292949001</v>
      </c>
      <c r="T56" s="20">
        <f t="shared" si="56"/>
        <v>41896.566178729932</v>
      </c>
      <c r="U56" s="20">
        <f t="shared" si="56"/>
        <v>51397.192330020036</v>
      </c>
      <c r="V56" s="20">
        <f t="shared" si="56"/>
        <v>75111.430316050028</v>
      </c>
      <c r="W56" s="40">
        <f t="shared" ref="W56:AO56" si="57">+D56/C56-1</f>
        <v>1.6466728045603247</v>
      </c>
      <c r="X56" s="40">
        <f t="shared" si="57"/>
        <v>-0.44520760861520248</v>
      </c>
      <c r="Y56" s="40">
        <f t="shared" si="57"/>
        <v>1.6333680194242111</v>
      </c>
      <c r="Z56" s="40">
        <f t="shared" si="57"/>
        <v>-0.52115080651698142</v>
      </c>
      <c r="AA56" s="40">
        <f t="shared" si="57"/>
        <v>1.4988276868018739</v>
      </c>
      <c r="AB56" s="40">
        <f t="shared" si="57"/>
        <v>0.35249312986575387</v>
      </c>
      <c r="AC56" s="40">
        <f t="shared" si="57"/>
        <v>-1.1803177963244815E-2</v>
      </c>
      <c r="AD56" s="40">
        <f t="shared" si="57"/>
        <v>-0.51676953549707205</v>
      </c>
      <c r="AE56" s="40">
        <f t="shared" si="57"/>
        <v>3.0059866843887972</v>
      </c>
      <c r="AF56" s="40">
        <f t="shared" si="57"/>
        <v>-0.64959285168774694</v>
      </c>
      <c r="AG56" s="40">
        <f t="shared" si="57"/>
        <v>6.1646457962618584E-3</v>
      </c>
      <c r="AH56" s="40">
        <f t="shared" si="57"/>
        <v>0.13745887306117388</v>
      </c>
      <c r="AI56" s="40">
        <f t="shared" si="57"/>
        <v>0.66619200456280669</v>
      </c>
      <c r="AJ56" s="40">
        <f t="shared" si="57"/>
        <v>-0.55024337817781621</v>
      </c>
      <c r="AK56" s="40">
        <f t="shared" si="57"/>
        <v>0.67478694840429565</v>
      </c>
      <c r="AL56" s="40">
        <f t="shared" si="57"/>
        <v>0.24849756323650873</v>
      </c>
      <c r="AM56" s="40">
        <f t="shared" si="57"/>
        <v>9.1048087983592207E-2</v>
      </c>
      <c r="AN56" s="40">
        <f t="shared" si="57"/>
        <v>0.22676383813319245</v>
      </c>
      <c r="AO56" s="40">
        <f t="shared" si="57"/>
        <v>0.46139170081045444</v>
      </c>
    </row>
    <row r="57" spans="1:41" x14ac:dyDescent="0.2">
      <c r="C57" s="36"/>
      <c r="D57" s="36"/>
      <c r="E57" s="3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x14ac:dyDescent="0.2">
      <c r="B58" s="1" t="s">
        <v>13</v>
      </c>
      <c r="C58" s="36">
        <v>2312.1</v>
      </c>
      <c r="D58" s="36">
        <v>2850.7</v>
      </c>
      <c r="E58" s="36">
        <v>3432.8</v>
      </c>
      <c r="F58" s="36">
        <v>4328.2</v>
      </c>
      <c r="G58" s="36">
        <v>4573.3999999999978</v>
      </c>
      <c r="H58" s="36">
        <v>3749.9842957100013</v>
      </c>
      <c r="I58" s="36">
        <v>2691.2562637700003</v>
      </c>
      <c r="J58" s="36">
        <v>3800.9063696599987</v>
      </c>
      <c r="K58" s="36">
        <v>4261.2049265099977</v>
      </c>
      <c r="L58" s="36">
        <v>7016.2297404199926</v>
      </c>
      <c r="M58" s="36">
        <v>7037.0324450400067</v>
      </c>
      <c r="N58" s="36">
        <v>5609.4577326900035</v>
      </c>
      <c r="O58" s="36">
        <v>4558.8590739899946</v>
      </c>
      <c r="P58" s="36">
        <v>6770.84597536</v>
      </c>
      <c r="Q58" s="36">
        <v>4842.4325398599958</v>
      </c>
      <c r="R58" s="36">
        <v>16812.287155160029</v>
      </c>
      <c r="S58" s="36">
        <v>26418.376218200003</v>
      </c>
      <c r="T58" s="36">
        <v>17174.422221770001</v>
      </c>
      <c r="U58" s="36">
        <v>23207.871037230077</v>
      </c>
      <c r="V58" s="36">
        <v>29462.880373120024</v>
      </c>
      <c r="W58" s="29">
        <f t="shared" ref="W58:AF63" si="58">+D58/C58-1</f>
        <v>0.23294840188573152</v>
      </c>
      <c r="X58" s="29">
        <f t="shared" si="58"/>
        <v>0.20419546076402306</v>
      </c>
      <c r="Y58" s="29">
        <f t="shared" si="58"/>
        <v>0.26083663481705877</v>
      </c>
      <c r="Z58" s="29">
        <f t="shared" si="58"/>
        <v>5.6651725890670024E-2</v>
      </c>
      <c r="AA58" s="29">
        <f t="shared" si="58"/>
        <v>-0.18004454110508528</v>
      </c>
      <c r="AB58" s="29">
        <f t="shared" si="58"/>
        <v>-0.28232865752296366</v>
      </c>
      <c r="AC58" s="29">
        <f t="shared" si="58"/>
        <v>0.41231677593406291</v>
      </c>
      <c r="AD58" s="29">
        <f t="shared" si="58"/>
        <v>0.12110231404915495</v>
      </c>
      <c r="AE58" s="29">
        <f t="shared" si="58"/>
        <v>0.64653656921550806</v>
      </c>
      <c r="AF58" s="29">
        <f t="shared" si="58"/>
        <v>2.9649406290348512E-3</v>
      </c>
      <c r="AG58" s="29">
        <f t="shared" ref="AG58:AO63" si="59">+N58/M58-1</f>
        <v>-0.20286601255565007</v>
      </c>
      <c r="AH58" s="29">
        <f t="shared" si="59"/>
        <v>-0.18729059184767161</v>
      </c>
      <c r="AI58" s="29">
        <f t="shared" si="59"/>
        <v>0.48520624688537151</v>
      </c>
      <c r="AJ58" s="29">
        <f t="shared" si="59"/>
        <v>-0.28481129869410038</v>
      </c>
      <c r="AK58" s="29">
        <f t="shared" si="59"/>
        <v>2.4718681193328726</v>
      </c>
      <c r="AL58" s="29">
        <f t="shared" si="59"/>
        <v>0.57137312576127819</v>
      </c>
      <c r="AM58" s="29">
        <f t="shared" si="59"/>
        <v>-0.34990621376879738</v>
      </c>
      <c r="AN58" s="29">
        <f t="shared" si="59"/>
        <v>0.35130432555758295</v>
      </c>
      <c r="AO58" s="29">
        <f t="shared" si="59"/>
        <v>0.26952103128527627</v>
      </c>
    </row>
    <row r="59" spans="1:41" x14ac:dyDescent="0.2">
      <c r="B59" s="1" t="s">
        <v>5</v>
      </c>
      <c r="C59" s="37">
        <v>2792.8</v>
      </c>
      <c r="D59" s="37">
        <v>10660.3</v>
      </c>
      <c r="E59" s="37">
        <f t="shared" ref="E59:O59" si="60">+E60+E61+E62+E63</f>
        <v>4062.9999999999995</v>
      </c>
      <c r="F59" s="5">
        <f t="shared" si="60"/>
        <v>15411</v>
      </c>
      <c r="G59" s="5">
        <f t="shared" si="60"/>
        <v>4878.7000000000035</v>
      </c>
      <c r="H59" s="5">
        <f t="shared" si="60"/>
        <v>19869.184882709997</v>
      </c>
      <c r="I59" s="5">
        <f t="shared" si="60"/>
        <v>29253.507783180008</v>
      </c>
      <c r="J59" s="5">
        <f t="shared" si="60"/>
        <v>27766.807942249994</v>
      </c>
      <c r="K59" s="5">
        <f t="shared" si="60"/>
        <v>10993.276323729995</v>
      </c>
      <c r="L59" s="5">
        <f t="shared" si="60"/>
        <v>54093.019025299989</v>
      </c>
      <c r="M59" s="5">
        <f t="shared" si="60"/>
        <v>14376.08515046</v>
      </c>
      <c r="N59" s="5">
        <f t="shared" si="60"/>
        <v>15935.664148179963</v>
      </c>
      <c r="O59" s="5">
        <f t="shared" si="60"/>
        <v>19947.830980589995</v>
      </c>
      <c r="P59" s="5">
        <f t="shared" ref="P59:V59" si="61">+P60+P61+P62+P63</f>
        <v>34062.005051880027</v>
      </c>
      <c r="Q59" s="5">
        <f t="shared" si="61"/>
        <v>13522.412597519968</v>
      </c>
      <c r="R59" s="5">
        <f t="shared" si="61"/>
        <v>13944.915790390023</v>
      </c>
      <c r="S59" s="5">
        <f t="shared" si="61"/>
        <v>11981.91671129001</v>
      </c>
      <c r="T59" s="5">
        <f t="shared" si="61"/>
        <v>24722.143956959928</v>
      </c>
      <c r="U59" s="5">
        <f t="shared" si="61"/>
        <v>28189.321292789959</v>
      </c>
      <c r="V59" s="5">
        <f t="shared" si="61"/>
        <v>45648.549942930003</v>
      </c>
      <c r="W59" s="29">
        <f t="shared" si="58"/>
        <v>2.8170653107991974</v>
      </c>
      <c r="X59" s="29">
        <f t="shared" si="58"/>
        <v>-0.61886626079941465</v>
      </c>
      <c r="Y59" s="29">
        <f t="shared" si="58"/>
        <v>2.7930100910657156</v>
      </c>
      <c r="Z59" s="29">
        <f t="shared" si="58"/>
        <v>-0.683427421971319</v>
      </c>
      <c r="AA59" s="29">
        <f t="shared" si="58"/>
        <v>3.072639203621863</v>
      </c>
      <c r="AB59" s="29">
        <f t="shared" si="58"/>
        <v>0.47230537920235327</v>
      </c>
      <c r="AC59" s="29">
        <f t="shared" si="58"/>
        <v>-5.0821250290702835E-2</v>
      </c>
      <c r="AD59" s="29">
        <f t="shared" si="58"/>
        <v>-0.60408570021465746</v>
      </c>
      <c r="AE59" s="29">
        <f t="shared" si="58"/>
        <v>3.9205548402831694</v>
      </c>
      <c r="AF59" s="29">
        <f t="shared" si="58"/>
        <v>-0.73423400265871419</v>
      </c>
      <c r="AG59" s="29">
        <f t="shared" si="59"/>
        <v>0.10848426267634204</v>
      </c>
      <c r="AH59" s="29">
        <f t="shared" si="59"/>
        <v>0.2517728031353037</v>
      </c>
      <c r="AI59" s="29">
        <f t="shared" si="59"/>
        <v>0.70755432432847787</v>
      </c>
      <c r="AJ59" s="29">
        <f t="shared" si="59"/>
        <v>-0.60300597170002446</v>
      </c>
      <c r="AK59" s="29">
        <f t="shared" si="59"/>
        <v>3.1244660656748691E-2</v>
      </c>
      <c r="AL59" s="29">
        <f t="shared" si="59"/>
        <v>-0.1407680841251685</v>
      </c>
      <c r="AM59" s="29">
        <f t="shared" si="59"/>
        <v>1.0632879156692341</v>
      </c>
      <c r="AN59" s="29">
        <f t="shared" si="59"/>
        <v>0.14024581937012504</v>
      </c>
      <c r="AO59" s="29">
        <f t="shared" si="59"/>
        <v>0.61935611960283787</v>
      </c>
    </row>
    <row r="60" spans="1:41" x14ac:dyDescent="0.2">
      <c r="B60" s="1" t="s">
        <v>6</v>
      </c>
      <c r="C60" s="36">
        <v>48.3</v>
      </c>
      <c r="D60" s="36">
        <v>3.3</v>
      </c>
      <c r="E60" s="36">
        <v>131</v>
      </c>
      <c r="F60" s="36">
        <v>333.6</v>
      </c>
      <c r="G60" s="36">
        <v>225.0000000000002</v>
      </c>
      <c r="H60" s="36">
        <v>332.49336888999983</v>
      </c>
      <c r="I60" s="36">
        <v>260.6339469999993</v>
      </c>
      <c r="J60" s="36">
        <v>685.29126500000041</v>
      </c>
      <c r="K60" s="36">
        <v>1081.5562329999998</v>
      </c>
      <c r="L60" s="36">
        <v>467.63202300000012</v>
      </c>
      <c r="M60" s="36">
        <v>947.08162839000079</v>
      </c>
      <c r="N60" s="36">
        <v>975.4284690000012</v>
      </c>
      <c r="O60" s="36">
        <v>30.149884659999998</v>
      </c>
      <c r="P60" s="36">
        <v>1236.080797999999</v>
      </c>
      <c r="Q60" s="36">
        <v>1175.4038859700015</v>
      </c>
      <c r="R60" s="36">
        <v>1540.1112478299995</v>
      </c>
      <c r="S60" s="36">
        <v>89.724000000001112</v>
      </c>
      <c r="T60" s="36">
        <v>500.37616080000004</v>
      </c>
      <c r="U60" s="36">
        <v>182.1570074599997</v>
      </c>
      <c r="V60" s="36">
        <v>954.50513430999968</v>
      </c>
      <c r="W60" s="29">
        <f t="shared" si="58"/>
        <v>-0.93167701863354035</v>
      </c>
      <c r="X60" s="29">
        <f t="shared" si="58"/>
        <v>38.696969696969703</v>
      </c>
      <c r="Y60" s="29">
        <f t="shared" si="58"/>
        <v>1.5465648854961835</v>
      </c>
      <c r="Z60" s="29">
        <f t="shared" si="58"/>
        <v>-0.32553956834532316</v>
      </c>
      <c r="AA60" s="29">
        <f t="shared" si="58"/>
        <v>0.47774830617777564</v>
      </c>
      <c r="AB60" s="29">
        <f t="shared" si="58"/>
        <v>-0.21612287225425564</v>
      </c>
      <c r="AC60" s="29">
        <f t="shared" si="58"/>
        <v>1.6293246635289695</v>
      </c>
      <c r="AD60" s="29">
        <f t="shared" si="58"/>
        <v>0.57824313286701412</v>
      </c>
      <c r="AE60" s="29">
        <f t="shared" si="58"/>
        <v>-0.56763041187152008</v>
      </c>
      <c r="AF60" s="29">
        <f t="shared" si="58"/>
        <v>1.025271114484819</v>
      </c>
      <c r="AG60" s="29">
        <f t="shared" si="59"/>
        <v>2.9930725884936615E-2</v>
      </c>
      <c r="AH60" s="29">
        <f t="shared" si="59"/>
        <v>-0.96909062466578477</v>
      </c>
      <c r="AI60" s="29">
        <f t="shared" si="59"/>
        <v>39.997861581869124</v>
      </c>
      <c r="AJ60" s="29">
        <f t="shared" si="59"/>
        <v>-4.9088143856108601E-2</v>
      </c>
      <c r="AK60" s="29">
        <f t="shared" si="59"/>
        <v>0.31028258985125223</v>
      </c>
      <c r="AL60" s="29">
        <f t="shared" si="59"/>
        <v>-0.94174187083795324</v>
      </c>
      <c r="AM60" s="29">
        <f t="shared" si="59"/>
        <v>4.5768374214256369</v>
      </c>
      <c r="AN60" s="29">
        <f t="shared" si="59"/>
        <v>-0.63595986034033358</v>
      </c>
      <c r="AO60" s="29">
        <f t="shared" si="59"/>
        <v>4.2400132589991175</v>
      </c>
    </row>
    <row r="61" spans="1:41" x14ac:dyDescent="0.2">
      <c r="B61" s="1" t="s">
        <v>7</v>
      </c>
      <c r="C61" s="36">
        <v>2742</v>
      </c>
      <c r="D61" s="36">
        <v>10650</v>
      </c>
      <c r="E61" s="36">
        <v>3534.7</v>
      </c>
      <c r="F61" s="36">
        <v>12673.2</v>
      </c>
      <c r="G61" s="36">
        <v>4620.9000000000024</v>
      </c>
      <c r="H61" s="36">
        <v>19464.065654489998</v>
      </c>
      <c r="I61" s="36">
        <v>28047.028185980009</v>
      </c>
      <c r="J61" s="36">
        <v>23199.462108929998</v>
      </c>
      <c r="K61" s="36">
        <v>8855.7484255999989</v>
      </c>
      <c r="L61" s="36">
        <v>52439.416045159989</v>
      </c>
      <c r="M61" s="36">
        <v>12835.104469319998</v>
      </c>
      <c r="N61" s="36">
        <v>13005.477061699963</v>
      </c>
      <c r="O61" s="36">
        <v>14008.162105199994</v>
      </c>
      <c r="P61" s="36">
        <v>31750.899622710022</v>
      </c>
      <c r="Q61" s="36">
        <v>8498.1802307999678</v>
      </c>
      <c r="R61" s="36">
        <v>12109.06156039003</v>
      </c>
      <c r="S61" s="36">
        <v>11892.192711290008</v>
      </c>
      <c r="T61" s="36">
        <v>24180.55965551993</v>
      </c>
      <c r="U61" s="36">
        <v>27998.111329939966</v>
      </c>
      <c r="V61" s="36">
        <v>44682.05392708</v>
      </c>
      <c r="W61" s="29">
        <f t="shared" si="58"/>
        <v>2.8840262582056893</v>
      </c>
      <c r="X61" s="29">
        <f t="shared" si="58"/>
        <v>-0.66810328638497651</v>
      </c>
      <c r="Y61" s="29">
        <f t="shared" si="58"/>
        <v>2.585367923727615</v>
      </c>
      <c r="Z61" s="29">
        <f t="shared" si="58"/>
        <v>-0.63538017233216537</v>
      </c>
      <c r="AA61" s="29">
        <f t="shared" si="58"/>
        <v>3.2121806692397561</v>
      </c>
      <c r="AB61" s="29">
        <f t="shared" si="58"/>
        <v>0.44096452836974898</v>
      </c>
      <c r="AC61" s="29">
        <f t="shared" si="58"/>
        <v>-0.17283706654786279</v>
      </c>
      <c r="AD61" s="29">
        <f t="shared" si="58"/>
        <v>-0.61827785558048687</v>
      </c>
      <c r="AE61" s="29">
        <f t="shared" si="58"/>
        <v>4.9215114889182381</v>
      </c>
      <c r="AF61" s="29">
        <f t="shared" si="58"/>
        <v>-0.75523937073848013</v>
      </c>
      <c r="AG61" s="29">
        <f t="shared" si="59"/>
        <v>1.3273954472845073E-2</v>
      </c>
      <c r="AH61" s="29">
        <f t="shared" si="59"/>
        <v>7.7097136748090156E-2</v>
      </c>
      <c r="AI61" s="29">
        <f t="shared" si="59"/>
        <v>1.2665999568154422</v>
      </c>
      <c r="AJ61" s="29">
        <f t="shared" si="59"/>
        <v>-0.732348363927251</v>
      </c>
      <c r="AK61" s="29">
        <f t="shared" si="59"/>
        <v>0.42490053535263228</v>
      </c>
      <c r="AL61" s="29">
        <f t="shared" si="59"/>
        <v>-1.7909633047817786E-2</v>
      </c>
      <c r="AM61" s="29">
        <f t="shared" si="59"/>
        <v>1.033313808694321</v>
      </c>
      <c r="AN61" s="29">
        <f t="shared" si="59"/>
        <v>0.15787689486122236</v>
      </c>
      <c r="AO61" s="29">
        <f t="shared" si="59"/>
        <v>0.59589528738315112</v>
      </c>
    </row>
    <row r="62" spans="1:41" x14ac:dyDescent="0.2">
      <c r="B62" s="1" t="s">
        <v>8</v>
      </c>
      <c r="C62" s="36">
        <v>2.5</v>
      </c>
      <c r="D62" s="36">
        <v>7</v>
      </c>
      <c r="E62" s="36">
        <v>7.1</v>
      </c>
      <c r="F62" s="36">
        <v>8.4000000000000057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29">
        <f t="shared" si="58"/>
        <v>1.7999999999999998</v>
      </c>
      <c r="X62" s="29">
        <f t="shared" si="58"/>
        <v>1.4285714285714235E-2</v>
      </c>
      <c r="Y62" s="29">
        <f t="shared" si="58"/>
        <v>0.18309859154929664</v>
      </c>
      <c r="Z62" s="29">
        <f t="shared" si="58"/>
        <v>-1</v>
      </c>
      <c r="AA62" s="29" t="e">
        <f t="shared" si="58"/>
        <v>#DIV/0!</v>
      </c>
      <c r="AB62" s="29" t="e">
        <f t="shared" si="58"/>
        <v>#DIV/0!</v>
      </c>
      <c r="AC62" s="29" t="e">
        <f t="shared" si="58"/>
        <v>#DIV/0!</v>
      </c>
      <c r="AD62" s="53" t="e">
        <f t="shared" si="58"/>
        <v>#DIV/0!</v>
      </c>
      <c r="AE62" s="53" t="e">
        <f t="shared" si="58"/>
        <v>#DIV/0!</v>
      </c>
      <c r="AF62" s="53" t="e">
        <f t="shared" si="58"/>
        <v>#DIV/0!</v>
      </c>
      <c r="AG62" s="53" t="e">
        <f t="shared" si="59"/>
        <v>#DIV/0!</v>
      </c>
      <c r="AH62" s="53" t="e">
        <f t="shared" si="59"/>
        <v>#DIV/0!</v>
      </c>
      <c r="AI62" s="53" t="e">
        <f t="shared" si="59"/>
        <v>#DIV/0!</v>
      </c>
      <c r="AJ62" s="53" t="e">
        <f t="shared" si="59"/>
        <v>#DIV/0!</v>
      </c>
      <c r="AK62" s="53" t="e">
        <f t="shared" si="59"/>
        <v>#DIV/0!</v>
      </c>
      <c r="AL62" s="53" t="e">
        <f t="shared" si="59"/>
        <v>#DIV/0!</v>
      </c>
      <c r="AM62" s="53" t="e">
        <f t="shared" si="59"/>
        <v>#DIV/0!</v>
      </c>
      <c r="AN62" s="53" t="e">
        <f t="shared" si="59"/>
        <v>#DIV/0!</v>
      </c>
      <c r="AO62" s="53" t="e">
        <f t="shared" si="59"/>
        <v>#DIV/0!</v>
      </c>
    </row>
    <row r="63" spans="1:41" x14ac:dyDescent="0.2">
      <c r="B63" s="17" t="s">
        <v>14</v>
      </c>
      <c r="C63" s="36">
        <v>0</v>
      </c>
      <c r="D63" s="36"/>
      <c r="E63" s="36">
        <v>390.2</v>
      </c>
      <c r="F63" s="36">
        <v>2395.8000000000002</v>
      </c>
      <c r="G63" s="36">
        <v>32.800000000001091</v>
      </c>
      <c r="H63" s="36">
        <v>72.625859330000822</v>
      </c>
      <c r="I63" s="36">
        <v>945.84565020000002</v>
      </c>
      <c r="J63" s="36">
        <v>3882.0545683199944</v>
      </c>
      <c r="K63" s="36">
        <v>1055.9716651299968</v>
      </c>
      <c r="L63" s="36">
        <v>1185.9709571400017</v>
      </c>
      <c r="M63" s="36">
        <v>593.89905275000058</v>
      </c>
      <c r="N63" s="36">
        <v>1954.7586174800001</v>
      </c>
      <c r="O63" s="36">
        <v>5909.5189907300019</v>
      </c>
      <c r="P63" s="36">
        <v>1075.024631170003</v>
      </c>
      <c r="Q63" s="36">
        <v>3848.828480749999</v>
      </c>
      <c r="R63" s="36">
        <v>295.74298216999273</v>
      </c>
      <c r="S63" s="36">
        <v>0</v>
      </c>
      <c r="T63" s="36">
        <v>41.208140640000352</v>
      </c>
      <c r="U63" s="36">
        <v>9.0529553899956312</v>
      </c>
      <c r="V63" s="36">
        <v>11.990881540003102</v>
      </c>
      <c r="W63" s="29" t="e">
        <f t="shared" si="58"/>
        <v>#DIV/0!</v>
      </c>
      <c r="X63" s="29" t="e">
        <f t="shared" si="58"/>
        <v>#DIV/0!</v>
      </c>
      <c r="Y63" s="29">
        <f t="shared" si="58"/>
        <v>5.1399282419272172</v>
      </c>
      <c r="Z63" s="29">
        <f t="shared" si="58"/>
        <v>-0.98630937473912639</v>
      </c>
      <c r="AA63" s="29">
        <f t="shared" si="58"/>
        <v>1.21420302835361</v>
      </c>
      <c r="AB63" s="29">
        <f t="shared" si="58"/>
        <v>12.023538157424365</v>
      </c>
      <c r="AC63" s="29">
        <f t="shared" si="58"/>
        <v>3.1043214265447325</v>
      </c>
      <c r="AD63" s="29">
        <f t="shared" si="58"/>
        <v>-0.72798639314671432</v>
      </c>
      <c r="AE63" s="29">
        <f t="shared" si="58"/>
        <v>0.12310869344586162</v>
      </c>
      <c r="AF63" s="29">
        <f t="shared" si="58"/>
        <v>-0.49922968250234157</v>
      </c>
      <c r="AG63" s="29">
        <f t="shared" si="59"/>
        <v>2.2913987796893287</v>
      </c>
      <c r="AH63" s="29">
        <f t="shared" si="59"/>
        <v>2.0231451279382653</v>
      </c>
      <c r="AI63" s="29">
        <f t="shared" si="59"/>
        <v>-0.81808593341414992</v>
      </c>
      <c r="AJ63" s="29">
        <f t="shared" si="59"/>
        <v>2.5802235308423835</v>
      </c>
      <c r="AK63" s="29">
        <f t="shared" si="59"/>
        <v>-0.92316025937524682</v>
      </c>
      <c r="AL63" s="29">
        <f t="shared" si="59"/>
        <v>-1</v>
      </c>
      <c r="AM63" s="104" t="e">
        <f t="shared" si="59"/>
        <v>#DIV/0!</v>
      </c>
      <c r="AN63" s="148">
        <f t="shared" si="59"/>
        <v>-0.78031148095024672</v>
      </c>
      <c r="AO63" s="148">
        <f t="shared" si="59"/>
        <v>0.32452674551496807</v>
      </c>
    </row>
    <row r="64" spans="1:41" x14ac:dyDescent="0.2">
      <c r="B64" s="17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</row>
    <row r="65" spans="1:41" x14ac:dyDescent="0.2">
      <c r="B65" s="49" t="s">
        <v>47</v>
      </c>
      <c r="G65" s="5">
        <f t="shared" ref="G65:O65" si="62">G66-G67</f>
        <v>0</v>
      </c>
      <c r="H65" s="5">
        <f t="shared" si="62"/>
        <v>0</v>
      </c>
      <c r="I65" s="5">
        <f t="shared" si="62"/>
        <v>0</v>
      </c>
      <c r="J65" s="5">
        <f t="shared" si="62"/>
        <v>0</v>
      </c>
      <c r="K65" s="5">
        <f t="shared" si="62"/>
        <v>66.5</v>
      </c>
      <c r="L65" s="5">
        <f t="shared" si="62"/>
        <v>1349.3999999999996</v>
      </c>
      <c r="M65" s="5">
        <f t="shared" si="62"/>
        <v>0</v>
      </c>
      <c r="N65" s="5">
        <f t="shared" si="62"/>
        <v>0</v>
      </c>
      <c r="O65" s="5">
        <f t="shared" si="62"/>
        <v>0</v>
      </c>
      <c r="P65" s="5">
        <f t="shared" ref="P65:V65" si="63">P66-P67</f>
        <v>603.15034195000044</v>
      </c>
      <c r="Q65" s="5">
        <f t="shared" si="63"/>
        <v>862.17125576000001</v>
      </c>
      <c r="R65" s="5">
        <f t="shared" si="63"/>
        <v>13.60441480999998</v>
      </c>
      <c r="S65" s="5">
        <f t="shared" si="63"/>
        <v>0</v>
      </c>
      <c r="T65" s="5">
        <f t="shared" si="63"/>
        <v>0</v>
      </c>
      <c r="U65" s="5">
        <f t="shared" si="63"/>
        <v>0</v>
      </c>
      <c r="V65" s="5">
        <f t="shared" si="63"/>
        <v>30493.545759999994</v>
      </c>
      <c r="AC65" s="1"/>
      <c r="AD65" s="1"/>
      <c r="AE65" s="1"/>
      <c r="AF65" s="1"/>
      <c r="AK65" s="29">
        <f t="shared" ref="AK65:AO67" si="64">+R65/Q65-1</f>
        <v>-0.98422075113370866</v>
      </c>
      <c r="AL65" s="29">
        <f t="shared" si="64"/>
        <v>-1</v>
      </c>
      <c r="AM65" s="53" t="e">
        <f t="shared" si="64"/>
        <v>#DIV/0!</v>
      </c>
      <c r="AN65" s="53" t="e">
        <f t="shared" si="64"/>
        <v>#DIV/0!</v>
      </c>
      <c r="AO65" s="53" t="e">
        <f t="shared" si="64"/>
        <v>#DIV/0!</v>
      </c>
    </row>
    <row r="66" spans="1:41" x14ac:dyDescent="0.2">
      <c r="B66" s="50" t="s">
        <v>48</v>
      </c>
      <c r="G66" s="36">
        <v>0</v>
      </c>
      <c r="H66" s="36">
        <v>0</v>
      </c>
      <c r="I66" s="36">
        <v>0</v>
      </c>
      <c r="J66" s="36">
        <v>0</v>
      </c>
      <c r="K66" s="1">
        <v>66.5</v>
      </c>
      <c r="L66" s="1">
        <v>1349.3999999999996</v>
      </c>
      <c r="M66" s="36">
        <v>0</v>
      </c>
      <c r="N66" s="36">
        <v>0</v>
      </c>
      <c r="O66" s="36">
        <v>0</v>
      </c>
      <c r="P66" s="36">
        <v>603.15034195000044</v>
      </c>
      <c r="Q66" s="36">
        <v>862.17125576000001</v>
      </c>
      <c r="R66" s="36">
        <v>13.60441480999998</v>
      </c>
      <c r="S66" s="36">
        <v>0</v>
      </c>
      <c r="T66" s="36">
        <v>0</v>
      </c>
      <c r="U66" s="36">
        <v>0</v>
      </c>
      <c r="V66" s="36">
        <v>30493.545759999994</v>
      </c>
      <c r="W66" s="53">
        <f>+P66/Q66-1</f>
        <v>-0.30042861215742322</v>
      </c>
      <c r="X66" s="53">
        <f>+Q66/W66-1</f>
        <v>-2870.8040761451384</v>
      </c>
      <c r="Y66" s="53">
        <f t="shared" ref="Y66:AG66" si="65">+W66/X66-1</f>
        <v>-0.99989535036032107</v>
      </c>
      <c r="Z66" s="53">
        <f t="shared" si="65"/>
        <v>2870.1045362003324</v>
      </c>
      <c r="AA66" s="53">
        <f t="shared" si="65"/>
        <v>-1.0003483829030437</v>
      </c>
      <c r="AB66" s="53">
        <f t="shared" si="65"/>
        <v>-2870.104989075101</v>
      </c>
      <c r="AC66" s="53">
        <f t="shared" si="65"/>
        <v>-0.99965145930664179</v>
      </c>
      <c r="AD66" s="53">
        <f t="shared" si="65"/>
        <v>2870.1056862416885</v>
      </c>
      <c r="AE66" s="53">
        <f t="shared" si="65"/>
        <v>-1.0003482977871159</v>
      </c>
      <c r="AF66" s="53">
        <f t="shared" si="65"/>
        <v>-2870.1063828375463</v>
      </c>
      <c r="AG66" s="53">
        <f t="shared" si="65"/>
        <v>-0.9996514595055539</v>
      </c>
      <c r="AH66" s="53">
        <f t="shared" ref="AH66:AJ67" si="66">+AF66/AG66-1</f>
        <v>2870.1070799187887</v>
      </c>
      <c r="AI66" s="53">
        <f t="shared" si="66"/>
        <v>-1.0003482976180575</v>
      </c>
      <c r="AJ66" s="53">
        <f t="shared" si="66"/>
        <v>-2870.1077765142786</v>
      </c>
      <c r="AK66" s="29">
        <f t="shared" si="64"/>
        <v>-0.98422075113370866</v>
      </c>
      <c r="AL66" s="29">
        <f t="shared" si="64"/>
        <v>-1</v>
      </c>
      <c r="AM66" s="53" t="e">
        <f t="shared" si="64"/>
        <v>#DIV/0!</v>
      </c>
      <c r="AN66" s="53" t="e">
        <f t="shared" si="64"/>
        <v>#DIV/0!</v>
      </c>
      <c r="AO66" s="53" t="e">
        <f t="shared" si="64"/>
        <v>#DIV/0!</v>
      </c>
    </row>
    <row r="67" spans="1:41" x14ac:dyDescent="0.2">
      <c r="B67" s="1" t="s">
        <v>49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v>0</v>
      </c>
      <c r="V67" s="36">
        <v>0</v>
      </c>
      <c r="W67" s="53" t="e">
        <f>+P67/Q67-1</f>
        <v>#DIV/0!</v>
      </c>
      <c r="X67" s="53" t="e">
        <f>+Q67/W67-1</f>
        <v>#DIV/0!</v>
      </c>
      <c r="Y67" s="53" t="e">
        <f t="shared" ref="Y67:AF67" si="67">+W67/X67-1</f>
        <v>#DIV/0!</v>
      </c>
      <c r="Z67" s="53" t="e">
        <f t="shared" si="67"/>
        <v>#DIV/0!</v>
      </c>
      <c r="AA67" s="53" t="e">
        <f t="shared" si="67"/>
        <v>#DIV/0!</v>
      </c>
      <c r="AB67" s="53" t="e">
        <f t="shared" si="67"/>
        <v>#DIV/0!</v>
      </c>
      <c r="AC67" s="53" t="e">
        <f t="shared" si="67"/>
        <v>#DIV/0!</v>
      </c>
      <c r="AD67" s="53" t="e">
        <f t="shared" si="67"/>
        <v>#DIV/0!</v>
      </c>
      <c r="AE67" s="53" t="e">
        <f t="shared" si="67"/>
        <v>#DIV/0!</v>
      </c>
      <c r="AF67" s="53" t="e">
        <f t="shared" si="67"/>
        <v>#DIV/0!</v>
      </c>
      <c r="AG67" s="53" t="e">
        <f>+AE67/AF67-1</f>
        <v>#DIV/0!</v>
      </c>
      <c r="AH67" s="53" t="e">
        <f t="shared" si="66"/>
        <v>#DIV/0!</v>
      </c>
      <c r="AI67" s="53" t="e">
        <f t="shared" si="66"/>
        <v>#DIV/0!</v>
      </c>
      <c r="AJ67" s="53" t="e">
        <f t="shared" si="66"/>
        <v>#DIV/0!</v>
      </c>
      <c r="AK67" s="53" t="e">
        <f t="shared" si="64"/>
        <v>#DIV/0!</v>
      </c>
      <c r="AL67" s="53" t="e">
        <f t="shared" si="64"/>
        <v>#DIV/0!</v>
      </c>
      <c r="AM67" s="53" t="e">
        <f t="shared" si="64"/>
        <v>#DIV/0!</v>
      </c>
      <c r="AN67" s="53" t="e">
        <f t="shared" si="64"/>
        <v>#DIV/0!</v>
      </c>
      <c r="AO67" s="53" t="e">
        <f t="shared" si="64"/>
        <v>#DIV/0!</v>
      </c>
    </row>
    <row r="68" spans="1:41" x14ac:dyDescent="0.2">
      <c r="AC68" s="1"/>
      <c r="AD68" s="1"/>
      <c r="AE68" s="1"/>
      <c r="AF68" s="1"/>
    </row>
    <row r="69" spans="1:41" x14ac:dyDescent="0.2">
      <c r="A69" s="4" t="s">
        <v>17</v>
      </c>
      <c r="B69" s="3" t="s">
        <v>21</v>
      </c>
      <c r="C69" s="21">
        <f t="shared" ref="C69:O69" si="68">+C9-C38</f>
        <v>36889.86031927001</v>
      </c>
      <c r="D69" s="21">
        <f t="shared" si="68"/>
        <v>30154.283809320114</v>
      </c>
      <c r="E69" s="21">
        <f t="shared" si="68"/>
        <v>20413.56487057003</v>
      </c>
      <c r="F69" s="21">
        <f t="shared" si="68"/>
        <v>-29728.882043730177</v>
      </c>
      <c r="G69" s="21">
        <f t="shared" si="68"/>
        <v>-17817.060279189958</v>
      </c>
      <c r="H69" s="21">
        <f t="shared" si="68"/>
        <v>-34316.496919629833</v>
      </c>
      <c r="I69" s="21">
        <f t="shared" si="68"/>
        <v>-81400.8869948801</v>
      </c>
      <c r="J69" s="21">
        <f t="shared" si="68"/>
        <v>-94370.375494659733</v>
      </c>
      <c r="K69" s="21">
        <f t="shared" si="68"/>
        <v>-82570.769773650216</v>
      </c>
      <c r="L69" s="21">
        <f t="shared" si="68"/>
        <v>-112772.68989377964</v>
      </c>
      <c r="M69" s="21">
        <f t="shared" si="68"/>
        <v>-92106.299986999773</v>
      </c>
      <c r="N69" s="21">
        <f t="shared" si="68"/>
        <v>-91054.03625973023</v>
      </c>
      <c r="O69" s="21">
        <f t="shared" si="68"/>
        <v>-122006.6867451095</v>
      </c>
      <c r="P69" s="21">
        <f t="shared" ref="P69:V69" si="69">+P9-P38</f>
        <v>-4349.3971268403693</v>
      </c>
      <c r="Q69" s="21">
        <f t="shared" si="69"/>
        <v>-151878.82198612974</v>
      </c>
      <c r="R69" s="21">
        <f t="shared" si="69"/>
        <v>-74520.89482395933</v>
      </c>
      <c r="S69" s="21">
        <f t="shared" si="69"/>
        <v>133462.25595768902</v>
      </c>
      <c r="T69" s="21">
        <f t="shared" si="69"/>
        <v>-5984.6283012795029</v>
      </c>
      <c r="U69" s="21">
        <f t="shared" si="69"/>
        <v>-32320.760951270116</v>
      </c>
      <c r="V69" s="21">
        <f t="shared" si="69"/>
        <v>-63865.022345339064</v>
      </c>
      <c r="W69" s="40">
        <f t="shared" ref="W69:AO69" si="70">+D69/C69-1</f>
        <v>-0.18258612127168883</v>
      </c>
      <c r="X69" s="40">
        <f t="shared" si="70"/>
        <v>-0.32302935796271215</v>
      </c>
      <c r="Y69" s="40">
        <f t="shared" si="70"/>
        <v>-2.4563297607362014</v>
      </c>
      <c r="Z69" s="40">
        <f t="shared" si="70"/>
        <v>-0.40068179311345553</v>
      </c>
      <c r="AA69" s="40">
        <f t="shared" si="70"/>
        <v>0.92604707970320743</v>
      </c>
      <c r="AB69" s="40">
        <f t="shared" si="70"/>
        <v>1.3720628357120246</v>
      </c>
      <c r="AC69" s="40">
        <f t="shared" si="70"/>
        <v>0.15932858938742744</v>
      </c>
      <c r="AD69" s="40">
        <f t="shared" si="70"/>
        <v>-0.12503506168286083</v>
      </c>
      <c r="AE69" s="40">
        <f t="shared" si="70"/>
        <v>0.36577011699081163</v>
      </c>
      <c r="AF69" s="40">
        <f t="shared" si="70"/>
        <v>-0.18325704500128082</v>
      </c>
      <c r="AG69" s="40">
        <f t="shared" si="70"/>
        <v>-1.1424449005313031E-2</v>
      </c>
      <c r="AH69" s="40">
        <f t="shared" si="70"/>
        <v>0.33993715991993279</v>
      </c>
      <c r="AI69" s="40">
        <f t="shared" si="70"/>
        <v>-0.96435115776951696</v>
      </c>
      <c r="AJ69" s="40">
        <f t="shared" si="70"/>
        <v>33.91951126947621</v>
      </c>
      <c r="AK69" s="40">
        <f t="shared" si="70"/>
        <v>-0.50933978911974365</v>
      </c>
      <c r="AL69" s="40">
        <f t="shared" si="70"/>
        <v>-2.7909373776706095</v>
      </c>
      <c r="AM69" s="40">
        <f t="shared" si="70"/>
        <v>-1.0448413542715536</v>
      </c>
      <c r="AN69" s="40">
        <f t="shared" si="70"/>
        <v>4.4006296338170232</v>
      </c>
      <c r="AO69" s="40">
        <f t="shared" si="70"/>
        <v>0.97597520805986293</v>
      </c>
    </row>
    <row r="70" spans="1:41" ht="18" x14ac:dyDescent="0.2">
      <c r="A70" s="5"/>
      <c r="B70" s="48" t="s">
        <v>46</v>
      </c>
      <c r="C70" s="47"/>
      <c r="D70" s="47"/>
      <c r="E70" s="47">
        <f t="shared" ref="E70:O70" si="71">E69/E77</f>
        <v>1.2593988977334903E-3</v>
      </c>
      <c r="F70" s="47">
        <f t="shared" si="71"/>
        <v>-1.6866352506356326E-3</v>
      </c>
      <c r="G70" s="47">
        <f t="shared" si="71"/>
        <v>-8.9976016269731503E-4</v>
      </c>
      <c r="H70" s="47">
        <f t="shared" si="71"/>
        <v>-1.5869983064476839E-3</v>
      </c>
      <c r="I70" s="47">
        <f t="shared" si="71"/>
        <v>-3.4269918453083219E-3</v>
      </c>
      <c r="J70" s="47">
        <f t="shared" si="71"/>
        <v>-3.706183236671982E-3</v>
      </c>
      <c r="K70" s="47">
        <f t="shared" si="71"/>
        <v>-2.9488162473285807E-3</v>
      </c>
      <c r="L70" s="47">
        <f t="shared" si="71"/>
        <v>-3.7093957293364331E-3</v>
      </c>
      <c r="M70" s="47">
        <f t="shared" si="71"/>
        <v>-2.8732677786132386E-3</v>
      </c>
      <c r="N70" s="47">
        <f t="shared" si="71"/>
        <v>-2.6512628357174416E-3</v>
      </c>
      <c r="O70" s="47">
        <f t="shared" si="71"/>
        <v>-3.3876895655194856E-3</v>
      </c>
      <c r="P70" s="47">
        <f t="shared" ref="P70:V70" si="72">P69/P77</f>
        <v>-1.14965635044096E-4</v>
      </c>
      <c r="Q70" s="47">
        <f t="shared" si="72"/>
        <v>-4.1616056395391652E-3</v>
      </c>
      <c r="R70" s="47">
        <f t="shared" si="72"/>
        <v>-1.8479328027282177E-3</v>
      </c>
      <c r="S70" s="47">
        <f t="shared" si="72"/>
        <v>2.9784013572552439E-3</v>
      </c>
      <c r="T70" s="47">
        <f t="shared" si="72"/>
        <v>-1.2717213891122402E-4</v>
      </c>
      <c r="U70" s="47">
        <f t="shared" si="72"/>
        <v>-6.5805040968242262E-4</v>
      </c>
      <c r="V70" s="47">
        <f t="shared" si="72"/>
        <v>-1.2356788560476907E-3</v>
      </c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x14ac:dyDescent="0.2">
      <c r="A71" s="4" t="s">
        <v>18</v>
      </c>
      <c r="B71" s="3" t="s">
        <v>20</v>
      </c>
      <c r="C71" s="21">
        <f t="shared" ref="C71:O71" si="73">+C9-C36</f>
        <v>12530.36031927001</v>
      </c>
      <c r="D71" s="21">
        <f t="shared" si="73"/>
        <v>7530.9838093201106</v>
      </c>
      <c r="E71" s="21">
        <f t="shared" si="73"/>
        <v>3751.5648705700296</v>
      </c>
      <c r="F71" s="21">
        <f t="shared" si="73"/>
        <v>-54755.382043730177</v>
      </c>
      <c r="G71" s="21">
        <f t="shared" si="73"/>
        <v>-41381.460279189982</v>
      </c>
      <c r="H71" s="21">
        <f t="shared" si="73"/>
        <v>-44754.911013179837</v>
      </c>
      <c r="I71" s="21">
        <f t="shared" si="73"/>
        <v>-93191.791263050109</v>
      </c>
      <c r="J71" s="21">
        <f t="shared" si="73"/>
        <v>-103882.07908796976</v>
      </c>
      <c r="K71" s="21">
        <f t="shared" si="73"/>
        <v>-90888.049873730168</v>
      </c>
      <c r="L71" s="21">
        <f t="shared" si="73"/>
        <v>-121710.14508489968</v>
      </c>
      <c r="M71" s="21">
        <f t="shared" si="73"/>
        <v>-99038.081202089728</v>
      </c>
      <c r="N71" s="21">
        <f t="shared" si="73"/>
        <v>-101842.29346913029</v>
      </c>
      <c r="O71" s="21">
        <f t="shared" si="73"/>
        <v>-142800.21696976956</v>
      </c>
      <c r="P71" s="21">
        <f t="shared" ref="P71:V71" si="74">+P9-P36</f>
        <v>-106671.29716456047</v>
      </c>
      <c r="Q71" s="21">
        <f t="shared" si="74"/>
        <v>-376254.54760032991</v>
      </c>
      <c r="R71" s="21">
        <f t="shared" si="74"/>
        <v>-353197.20570262929</v>
      </c>
      <c r="S71" s="21">
        <f t="shared" si="74"/>
        <v>-170884.75656948087</v>
      </c>
      <c r="T71" s="21">
        <f t="shared" si="74"/>
        <v>-349713.74332913943</v>
      </c>
      <c r="U71" s="21">
        <f t="shared" si="74"/>
        <v>-348627.2721443302</v>
      </c>
      <c r="V71" s="21">
        <f t="shared" si="74"/>
        <v>-355723.20527263905</v>
      </c>
      <c r="W71" s="40">
        <f t="shared" ref="W71:AO71" si="75">+D71/C71-1</f>
        <v>-0.39898106539374856</v>
      </c>
      <c r="X71" s="40">
        <f t="shared" si="75"/>
        <v>-0.50184929810535372</v>
      </c>
      <c r="Y71" s="40">
        <f t="shared" si="75"/>
        <v>-15.595344591605155</v>
      </c>
      <c r="Z71" s="40">
        <f t="shared" si="75"/>
        <v>-0.24424853348405395</v>
      </c>
      <c r="AA71" s="40">
        <f t="shared" si="75"/>
        <v>8.152082384792747E-2</v>
      </c>
      <c r="AB71" s="40">
        <f t="shared" si="75"/>
        <v>1.0822696136208636</v>
      </c>
      <c r="AC71" s="40">
        <f t="shared" si="75"/>
        <v>0.1147127625730946</v>
      </c>
      <c r="AD71" s="40">
        <f t="shared" si="75"/>
        <v>-0.12508441617957944</v>
      </c>
      <c r="AE71" s="40">
        <f t="shared" si="75"/>
        <v>0.33912153747374196</v>
      </c>
      <c r="AF71" s="40">
        <f t="shared" si="75"/>
        <v>-0.18627916240667453</v>
      </c>
      <c r="AG71" s="40">
        <f t="shared" si="75"/>
        <v>2.8314485024386826E-2</v>
      </c>
      <c r="AH71" s="40">
        <f t="shared" si="75"/>
        <v>0.40217008185360781</v>
      </c>
      <c r="AI71" s="40">
        <f t="shared" si="75"/>
        <v>-0.25300325568032922</v>
      </c>
      <c r="AJ71" s="40">
        <f t="shared" si="75"/>
        <v>2.5272332633199985</v>
      </c>
      <c r="AK71" s="40">
        <f t="shared" si="75"/>
        <v>-6.1281231136621095E-2</v>
      </c>
      <c r="AL71" s="40">
        <f t="shared" si="75"/>
        <v>-0.51617749571508353</v>
      </c>
      <c r="AM71" s="40">
        <f t="shared" si="75"/>
        <v>1.0464888170815141</v>
      </c>
      <c r="AN71" s="40">
        <f t="shared" si="75"/>
        <v>-3.1067443174135345E-3</v>
      </c>
      <c r="AO71" s="40">
        <f t="shared" si="75"/>
        <v>2.0353924363585518E-2</v>
      </c>
    </row>
    <row r="72" spans="1:41" ht="18" x14ac:dyDescent="0.2">
      <c r="B72" s="48" t="s">
        <v>46</v>
      </c>
      <c r="C72" s="47"/>
      <c r="D72" s="47"/>
      <c r="E72" s="47">
        <f t="shared" ref="E72:O72" si="76">E71/E77</f>
        <v>2.3144985663837392E-4</v>
      </c>
      <c r="F72" s="47">
        <f t="shared" si="76"/>
        <v>-3.1064860555849181E-3</v>
      </c>
      <c r="G72" s="47">
        <f t="shared" si="76"/>
        <v>-2.0897605356897434E-3</v>
      </c>
      <c r="H72" s="47">
        <f t="shared" si="76"/>
        <v>-2.0697324715129852E-3</v>
      </c>
      <c r="I72" s="47">
        <f t="shared" si="76"/>
        <v>-3.9233910157297847E-3</v>
      </c>
      <c r="J72" s="47">
        <f t="shared" si="76"/>
        <v>-4.0797339004786885E-3</v>
      </c>
      <c r="K72" s="47">
        <f t="shared" si="76"/>
        <v>-3.2458478816458033E-3</v>
      </c>
      <c r="L72" s="47">
        <f t="shared" si="76"/>
        <v>-4.0033725613895016E-3</v>
      </c>
      <c r="M72" s="47">
        <f t="shared" si="76"/>
        <v>-3.0895055779442903E-3</v>
      </c>
      <c r="N72" s="47">
        <f t="shared" si="76"/>
        <v>-2.9653895518561416E-3</v>
      </c>
      <c r="O72" s="47">
        <f t="shared" si="76"/>
        <v>-3.9650515712557699E-3</v>
      </c>
      <c r="P72" s="47">
        <f t="shared" ref="P72:V72" si="77">P71/P77</f>
        <v>-2.8195938567720643E-3</v>
      </c>
      <c r="Q72" s="47">
        <f t="shared" si="77"/>
        <v>-1.0309686542991414E-2</v>
      </c>
      <c r="R72" s="47">
        <f t="shared" si="77"/>
        <v>-8.7584120372101171E-3</v>
      </c>
      <c r="S72" s="47">
        <f t="shared" si="77"/>
        <v>-3.8135380467577916E-3</v>
      </c>
      <c r="T72" s="47">
        <f t="shared" si="77"/>
        <v>-7.4313461934317673E-3</v>
      </c>
      <c r="U72" s="47">
        <f t="shared" si="77"/>
        <v>-7.0980482052055947E-3</v>
      </c>
      <c r="V72" s="47">
        <f t="shared" si="77"/>
        <v>-6.8826350828481622E-3</v>
      </c>
      <c r="W72" s="47"/>
      <c r="X72" s="47"/>
      <c r="Y72" s="47"/>
      <c r="Z72" s="47"/>
      <c r="AA72" s="47"/>
      <c r="AB72" s="47"/>
      <c r="AC72" s="28"/>
      <c r="AD72" s="28"/>
      <c r="AE72" s="28"/>
      <c r="AF72" s="28"/>
      <c r="AG72" s="28"/>
    </row>
    <row r="73" spans="1:41" ht="18" x14ac:dyDescent="0.2">
      <c r="B73" s="48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28"/>
      <c r="AD73" s="28"/>
      <c r="AE73" s="28"/>
      <c r="AF73" s="28"/>
      <c r="AG73" s="28"/>
    </row>
    <row r="74" spans="1:41" x14ac:dyDescent="0.2">
      <c r="B74" s="33" t="s">
        <v>52</v>
      </c>
      <c r="F74" s="44">
        <f t="shared" ref="F74:O74" si="78">F75+F76</f>
        <v>54755.368970537354</v>
      </c>
      <c r="G74" s="44">
        <f t="shared" si="78"/>
        <v>41381.478712170756</v>
      </c>
      <c r="H74" s="44">
        <f t="shared" si="78"/>
        <v>44754.867821056709</v>
      </c>
      <c r="I74" s="44">
        <f t="shared" si="78"/>
        <v>93191.794294850086</v>
      </c>
      <c r="J74" s="44">
        <f t="shared" si="78"/>
        <v>103882.06351608185</v>
      </c>
      <c r="K74" s="44">
        <f t="shared" si="78"/>
        <v>90888.005212522432</v>
      </c>
      <c r="L74" s="44">
        <f t="shared" si="78"/>
        <v>121710.09258693703</v>
      </c>
      <c r="M74" s="44">
        <f t="shared" si="78"/>
        <v>99038.144598264887</v>
      </c>
      <c r="N74" s="44">
        <f t="shared" si="78"/>
        <v>101842.29178076501</v>
      </c>
      <c r="O74" s="44">
        <f t="shared" si="78"/>
        <v>142800.17411203453</v>
      </c>
      <c r="P74" s="44">
        <f t="shared" ref="P74:V74" si="79">P75+P76</f>
        <v>106671.27347108317</v>
      </c>
      <c r="Q74" s="44">
        <f t="shared" si="79"/>
        <v>376254.51055898896</v>
      </c>
      <c r="R74" s="44">
        <f t="shared" si="79"/>
        <v>353197.23481811694</v>
      </c>
      <c r="S74" s="44">
        <f t="shared" si="79"/>
        <v>170884.7638555083</v>
      </c>
      <c r="T74" s="44">
        <f t="shared" si="79"/>
        <v>349713.66575677047</v>
      </c>
      <c r="U74" s="44">
        <f t="shared" si="79"/>
        <v>348627.25497109268</v>
      </c>
      <c r="V74" s="44">
        <f t="shared" si="79"/>
        <v>355723.18503479427</v>
      </c>
      <c r="AC74" s="6"/>
      <c r="AD74" s="6"/>
      <c r="AE74" s="1"/>
      <c r="AF74" s="1"/>
    </row>
    <row r="75" spans="1:41" x14ac:dyDescent="0.2">
      <c r="B75" s="34" t="s">
        <v>39</v>
      </c>
      <c r="F75" s="45">
        <v>53721.011772500802</v>
      </c>
      <c r="G75" s="45">
        <v>40742.9761812457</v>
      </c>
      <c r="H75" s="45">
        <v>41240.956443609401</v>
      </c>
      <c r="I75" s="45">
        <v>93818.766347771016</v>
      </c>
      <c r="J75" s="45">
        <f>73839.3654401485+29529.1+3.263+9.8</f>
        <v>103381.5284401485</v>
      </c>
      <c r="K75" s="45">
        <v>88653.422864611101</v>
      </c>
      <c r="L75" s="45">
        <v>119363.438547279</v>
      </c>
      <c r="M75" s="45">
        <v>98890.415514328706</v>
      </c>
      <c r="N75" s="45">
        <v>106422.929343875</v>
      </c>
      <c r="O75" s="45">
        <v>145984.95367918402</v>
      </c>
      <c r="P75" s="45">
        <v>109468.557663306</v>
      </c>
      <c r="Q75" s="45">
        <v>378598.87350523798</v>
      </c>
      <c r="R75" s="45">
        <v>353863.95730159496</v>
      </c>
      <c r="S75" s="45">
        <v>139072.76078290399</v>
      </c>
      <c r="T75" s="45">
        <v>356607.6</v>
      </c>
      <c r="U75" s="45">
        <v>359205.32899667899</v>
      </c>
      <c r="V75" s="45">
        <v>237424.87236595599</v>
      </c>
      <c r="AC75" s="18"/>
      <c r="AD75" s="18"/>
    </row>
    <row r="76" spans="1:41" ht="13.5" thickBot="1" x14ac:dyDescent="0.25">
      <c r="B76" s="54" t="s">
        <v>40</v>
      </c>
      <c r="C76" s="9"/>
      <c r="D76" s="9"/>
      <c r="E76" s="9"/>
      <c r="F76" s="55">
        <v>1034.35719803655</v>
      </c>
      <c r="G76" s="55">
        <v>638.50253092505409</v>
      </c>
      <c r="H76" s="55">
        <v>3513.9113774473108</v>
      </c>
      <c r="I76" s="55">
        <v>-626.97205292092372</v>
      </c>
      <c r="J76" s="55">
        <v>500.53507593335377</v>
      </c>
      <c r="K76" s="55">
        <v>2234.5823479113342</v>
      </c>
      <c r="L76" s="55">
        <v>2346.6540396580231</v>
      </c>
      <c r="M76" s="55">
        <v>147.72908393618764</v>
      </c>
      <c r="N76" s="55">
        <v>-4580.63756311</v>
      </c>
      <c r="O76" s="55">
        <v>-3184.7795671495105</v>
      </c>
      <c r="P76" s="55">
        <v>-2797.2841922228217</v>
      </c>
      <c r="Q76" s="55">
        <v>-2344.3629462489998</v>
      </c>
      <c r="R76" s="55">
        <v>-666.72248347800007</v>
      </c>
      <c r="S76" s="55">
        <v>31812.003072604304</v>
      </c>
      <c r="T76" s="55">
        <v>-6893.9342432294998</v>
      </c>
      <c r="U76" s="55">
        <v>-10578.0740255863</v>
      </c>
      <c r="V76" s="55">
        <v>118298.31266883829</v>
      </c>
      <c r="W76" s="9"/>
      <c r="X76" s="9"/>
      <c r="Y76" s="9"/>
      <c r="Z76" s="9"/>
      <c r="AA76" s="9"/>
      <c r="AB76" s="9"/>
      <c r="AC76" s="10"/>
      <c r="AD76" s="10"/>
      <c r="AE76" s="10"/>
      <c r="AF76" s="10"/>
      <c r="AG76" s="9"/>
      <c r="AH76" s="9"/>
      <c r="AI76" s="9"/>
      <c r="AJ76" s="9"/>
      <c r="AK76" s="9"/>
      <c r="AL76" s="9"/>
      <c r="AM76" s="9"/>
      <c r="AN76" s="9"/>
      <c r="AO76" s="9"/>
    </row>
    <row r="77" spans="1:41" ht="15" thickTop="1" x14ac:dyDescent="0.2">
      <c r="B77" s="15" t="s">
        <v>77</v>
      </c>
      <c r="C77" s="103">
        <v>11613320</v>
      </c>
      <c r="D77" s="103">
        <v>13889052.9</v>
      </c>
      <c r="E77" s="103">
        <v>16208974.699999999</v>
      </c>
      <c r="F77" s="103">
        <v>17626147.699999999</v>
      </c>
      <c r="G77" s="46">
        <v>19802010.600000001</v>
      </c>
      <c r="H77" s="46">
        <v>21623524.600000001</v>
      </c>
      <c r="I77" s="46">
        <v>23752868.600000001</v>
      </c>
      <c r="J77" s="46">
        <v>25462954.600000001</v>
      </c>
      <c r="K77" s="46">
        <v>28001327.600000001</v>
      </c>
      <c r="L77" s="46">
        <v>30401903.199999999</v>
      </c>
      <c r="M77" s="46">
        <v>32056288.199999999</v>
      </c>
      <c r="N77" s="46">
        <v>34343647.5</v>
      </c>
      <c r="O77" s="46">
        <v>36014718.700000003</v>
      </c>
      <c r="P77" s="46">
        <v>37832149.799999997</v>
      </c>
      <c r="Q77" s="46">
        <v>36495246.100000001</v>
      </c>
      <c r="R77" s="46">
        <v>40326625.899999999</v>
      </c>
      <c r="S77" s="46">
        <v>44810030.600000001</v>
      </c>
      <c r="T77" s="46">
        <v>47059272.200000003</v>
      </c>
      <c r="U77" s="46">
        <v>49115934.700000003</v>
      </c>
      <c r="V77" s="46">
        <v>51684158.899999999</v>
      </c>
      <c r="W77" s="46"/>
      <c r="X77" s="46"/>
      <c r="Y77" s="46"/>
      <c r="Z77" s="46"/>
      <c r="AA77" s="46"/>
      <c r="AB77" s="46"/>
    </row>
    <row r="78" spans="1:41" x14ac:dyDescent="0.2">
      <c r="W78" s="46"/>
      <c r="X78" s="46"/>
      <c r="Y78" s="46"/>
      <c r="Z78" s="46"/>
      <c r="AA78" s="46"/>
      <c r="AB78" s="46"/>
    </row>
    <row r="79" spans="1:41" x14ac:dyDescent="0.2">
      <c r="W79" s="46"/>
      <c r="X79" s="46"/>
      <c r="Y79" s="46"/>
      <c r="Z79" s="46"/>
      <c r="AA79" s="46"/>
      <c r="AB79" s="46"/>
    </row>
    <row r="80" spans="1:41" ht="12.75" customHeight="1" x14ac:dyDescent="0.2">
      <c r="B80" s="1" t="s">
        <v>78</v>
      </c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09"/>
      <c r="S80" s="109"/>
      <c r="T80" s="109"/>
      <c r="U80" s="109"/>
      <c r="V80" s="109"/>
      <c r="W80" s="46"/>
      <c r="X80" s="46"/>
      <c r="Y80" s="46"/>
      <c r="Z80" s="46"/>
      <c r="AA80" s="46"/>
      <c r="AB80" s="46"/>
    </row>
    <row r="81" spans="1:33" x14ac:dyDescent="0.2">
      <c r="B81" s="201" t="s">
        <v>79</v>
      </c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109"/>
      <c r="S81" s="109"/>
      <c r="T81" s="109"/>
      <c r="U81" s="109"/>
      <c r="V81" s="109"/>
      <c r="W81" s="46"/>
      <c r="X81" s="46"/>
      <c r="Y81" s="46"/>
      <c r="Z81" s="46"/>
      <c r="AA81" s="46"/>
      <c r="AB81" s="46"/>
    </row>
    <row r="82" spans="1:33" x14ac:dyDescent="0.2">
      <c r="B82" s="201" t="s">
        <v>80</v>
      </c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109"/>
      <c r="S82" s="109"/>
      <c r="T82" s="146"/>
      <c r="U82" s="146"/>
      <c r="V82" s="146"/>
      <c r="W82" s="46"/>
      <c r="X82" s="46"/>
      <c r="Y82" s="46"/>
      <c r="Z82" s="46"/>
      <c r="AA82" s="46"/>
      <c r="AB82" s="46"/>
    </row>
    <row r="83" spans="1:33" x14ac:dyDescent="0.2">
      <c r="W83" s="46"/>
      <c r="X83" s="46"/>
      <c r="Y83" s="46"/>
      <c r="Z83" s="46"/>
      <c r="AA83" s="46"/>
      <c r="AB83" s="46"/>
    </row>
    <row r="84" spans="1:33" x14ac:dyDescent="0.2">
      <c r="W84" s="46"/>
      <c r="X84" s="46"/>
      <c r="Y84" s="46"/>
      <c r="Z84" s="46"/>
      <c r="AA84" s="46"/>
      <c r="AB84" s="46"/>
    </row>
    <row r="85" spans="1:33" x14ac:dyDescent="0.2">
      <c r="A85" s="200" t="s">
        <v>43</v>
      </c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</row>
    <row r="87" spans="1:33" x14ac:dyDescent="0.2">
      <c r="P87" s="6"/>
      <c r="R87" s="6"/>
      <c r="S87" s="6"/>
      <c r="T87" s="6"/>
      <c r="U87" s="6"/>
      <c r="V87" s="6"/>
    </row>
    <row r="88" spans="1:33" x14ac:dyDescent="0.2">
      <c r="P88" s="6"/>
      <c r="Q88" s="6"/>
      <c r="R88" s="6"/>
      <c r="S88" s="6"/>
      <c r="T88" s="6"/>
      <c r="U88" s="6"/>
      <c r="V88" s="6"/>
    </row>
    <row r="89" spans="1:33" x14ac:dyDescent="0.2">
      <c r="Q89" s="6"/>
      <c r="R89" s="6"/>
      <c r="S89" s="6"/>
      <c r="T89" s="6"/>
      <c r="U89" s="6"/>
      <c r="V89" s="6"/>
    </row>
  </sheetData>
  <mergeCells count="8">
    <mergeCell ref="A2:AN2"/>
    <mergeCell ref="A3:AN3"/>
    <mergeCell ref="A4:AN4"/>
    <mergeCell ref="A85:AG85"/>
    <mergeCell ref="B81:Q81"/>
    <mergeCell ref="B82:Q82"/>
    <mergeCell ref="C6:V6"/>
    <mergeCell ref="W6:AO6"/>
  </mergeCells>
  <phoneticPr fontId="0" type="noConversion"/>
  <pageMargins left="0.23622047244094491" right="0.27559055118110237" top="0.42" bottom="0.19685039370078741" header="0" footer="0"/>
  <pageSetup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3AEB-A3EC-4BC8-AA9E-5B943C11E8A6}">
  <sheetPr>
    <pageSetUpPr fitToPage="1"/>
  </sheetPr>
  <dimension ref="A2:AO91"/>
  <sheetViews>
    <sheetView tabSelected="1" zoomScaleNormal="100" workbookViewId="0">
      <pane xSplit="2" ySplit="7" topLeftCell="P67" activePane="bottomRight" state="frozen"/>
      <selection activeCell="C13" sqref="C13"/>
      <selection pane="topRight" activeCell="C13" sqref="C13"/>
      <selection pane="bottomLeft" activeCell="C13" sqref="C13"/>
      <selection pane="bottomRight" activeCell="B82" sqref="B82:Q82"/>
    </sheetView>
  </sheetViews>
  <sheetFormatPr baseColWidth="10" defaultRowHeight="12.75" x14ac:dyDescent="0.2"/>
  <cols>
    <col min="1" max="1" width="3.85546875" style="1" customWidth="1"/>
    <col min="2" max="2" width="45.7109375" style="1" customWidth="1"/>
    <col min="3" max="11" width="10.7109375" style="1" hidden="1" customWidth="1"/>
    <col min="12" max="15" width="11.28515625" style="1" hidden="1" customWidth="1"/>
    <col min="16" max="18" width="11.28515625" style="1" bestFit="1" customWidth="1"/>
    <col min="19" max="20" width="10.7109375" style="1" bestFit="1" customWidth="1"/>
    <col min="21" max="22" width="11.28515625" style="1" bestFit="1" customWidth="1"/>
    <col min="23" max="26" width="6.85546875" style="1" hidden="1" customWidth="1"/>
    <col min="27" max="27" width="7.140625" style="1" hidden="1" customWidth="1"/>
    <col min="28" max="28" width="6.28515625" style="1" hidden="1" customWidth="1"/>
    <col min="29" max="29" width="6.7109375" style="1" hidden="1" customWidth="1"/>
    <col min="30" max="30" width="6.28515625" style="7" hidden="1" customWidth="1"/>
    <col min="31" max="31" width="7.140625" style="7" hidden="1" customWidth="1"/>
    <col min="32" max="32" width="6.5703125" style="7" hidden="1" customWidth="1"/>
    <col min="33" max="33" width="6.7109375" style="1" hidden="1" customWidth="1"/>
    <col min="34" max="34" width="6.140625" style="1" hidden="1" customWidth="1"/>
    <col min="35" max="38" width="7.42578125" style="1" bestFit="1" customWidth="1"/>
    <col min="39" max="39" width="6.5703125" style="1" customWidth="1"/>
    <col min="40" max="41" width="7.42578125" style="1" bestFit="1" customWidth="1"/>
    <col min="42" max="16384" width="11.42578125" style="1"/>
  </cols>
  <sheetData>
    <row r="2" spans="1:41" x14ac:dyDescent="0.2">
      <c r="A2" s="203" t="s">
        <v>41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</row>
    <row r="3" spans="1:41" x14ac:dyDescent="0.2">
      <c r="A3" s="203" t="s">
        <v>75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</row>
    <row r="4" spans="1:41" x14ac:dyDescent="0.2">
      <c r="A4" s="204" t="s">
        <v>42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</row>
    <row r="5" spans="1:41" ht="13.5" thickBo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0"/>
      <c r="AE5" s="10"/>
      <c r="AF5" s="10"/>
      <c r="AG5" s="11"/>
      <c r="AH5" s="11"/>
      <c r="AI5" s="11"/>
      <c r="AJ5" s="11"/>
      <c r="AK5" s="9"/>
      <c r="AL5" s="9"/>
      <c r="AM5" s="9"/>
      <c r="AN5" s="9"/>
      <c r="AO5" s="9"/>
    </row>
    <row r="6" spans="1:41" ht="13.5" thickTop="1" x14ac:dyDescent="0.2">
      <c r="C6" s="202" t="s">
        <v>68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 t="s">
        <v>19</v>
      </c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</row>
    <row r="7" spans="1:41" x14ac:dyDescent="0.2">
      <c r="B7" s="12" t="s">
        <v>0</v>
      </c>
      <c r="C7" s="31">
        <v>2006</v>
      </c>
      <c r="D7" s="31">
        <v>2007</v>
      </c>
      <c r="E7" s="31">
        <v>2008</v>
      </c>
      <c r="F7" s="31">
        <v>2009</v>
      </c>
      <c r="G7" s="31">
        <v>2010</v>
      </c>
      <c r="H7" s="31">
        <v>2011</v>
      </c>
      <c r="I7" s="31">
        <v>2012</v>
      </c>
      <c r="J7" s="31">
        <v>2013</v>
      </c>
      <c r="K7" s="31">
        <v>2014</v>
      </c>
      <c r="L7" s="31">
        <v>2015</v>
      </c>
      <c r="M7" s="31">
        <v>2016</v>
      </c>
      <c r="N7" s="31">
        <v>2017</v>
      </c>
      <c r="O7" s="31">
        <v>2018</v>
      </c>
      <c r="P7" s="31">
        <v>2019</v>
      </c>
      <c r="Q7" s="31">
        <v>2020</v>
      </c>
      <c r="R7" s="31">
        <v>2021</v>
      </c>
      <c r="S7" s="31">
        <v>2022</v>
      </c>
      <c r="T7" s="31">
        <v>2023</v>
      </c>
      <c r="U7" s="31">
        <v>2024</v>
      </c>
      <c r="V7" s="31">
        <v>2025</v>
      </c>
      <c r="W7" s="13" t="s">
        <v>53</v>
      </c>
      <c r="X7" s="13" t="s">
        <v>54</v>
      </c>
      <c r="Y7" s="13" t="s">
        <v>55</v>
      </c>
      <c r="Z7" s="13" t="s">
        <v>56</v>
      </c>
      <c r="AA7" s="13" t="s">
        <v>57</v>
      </c>
      <c r="AB7" s="13" t="s">
        <v>58</v>
      </c>
      <c r="AC7" s="13" t="s">
        <v>59</v>
      </c>
      <c r="AD7" s="13" t="s">
        <v>60</v>
      </c>
      <c r="AE7" s="13" t="s">
        <v>61</v>
      </c>
      <c r="AF7" s="13" t="s">
        <v>62</v>
      </c>
      <c r="AG7" s="13" t="s">
        <v>63</v>
      </c>
      <c r="AH7" s="13" t="s">
        <v>74</v>
      </c>
      <c r="AI7" s="13" t="s">
        <v>64</v>
      </c>
      <c r="AJ7" s="13" t="s">
        <v>65</v>
      </c>
      <c r="AK7" s="13" t="s">
        <v>66</v>
      </c>
      <c r="AL7" s="13" t="s">
        <v>69</v>
      </c>
      <c r="AM7" s="13" t="s">
        <v>72</v>
      </c>
      <c r="AN7" s="13" t="s">
        <v>73</v>
      </c>
      <c r="AO7" s="13" t="s">
        <v>84</v>
      </c>
    </row>
    <row r="9" spans="1:41" x14ac:dyDescent="0.2">
      <c r="A9" s="1">
        <v>1</v>
      </c>
      <c r="B9" s="3" t="s">
        <v>10</v>
      </c>
      <c r="C9" s="21">
        <f t="shared" ref="C9:V9" si="0">+C11+C34</f>
        <v>1005899.4481414701</v>
      </c>
      <c r="D9" s="21">
        <f t="shared" si="0"/>
        <v>1298231.2198896599</v>
      </c>
      <c r="E9" s="21">
        <f t="shared" si="0"/>
        <v>1618277.5480019897</v>
      </c>
      <c r="F9" s="21">
        <f t="shared" si="0"/>
        <v>1482789.73416892</v>
      </c>
      <c r="G9" s="21">
        <f t="shared" si="0"/>
        <v>1685385.5326585199</v>
      </c>
      <c r="H9" s="21">
        <f t="shared" si="0"/>
        <v>1826440.0113489297</v>
      </c>
      <c r="I9" s="21">
        <f t="shared" si="0"/>
        <v>2005705.1545345902</v>
      </c>
      <c r="J9" s="21">
        <f t="shared" si="0"/>
        <v>2178818.2637469098</v>
      </c>
      <c r="K9" s="21">
        <f t="shared" si="0"/>
        <v>2345026.2033187696</v>
      </c>
      <c r="L9" s="21">
        <f t="shared" si="0"/>
        <v>2553308.7853456298</v>
      </c>
      <c r="M9" s="21">
        <f t="shared" si="0"/>
        <v>2782780.5469479905</v>
      </c>
      <c r="N9" s="21">
        <f t="shared" si="0"/>
        <v>2936127.6913427897</v>
      </c>
      <c r="O9" s="21">
        <f t="shared" si="0"/>
        <v>3009285.74362667</v>
      </c>
      <c r="P9" s="21">
        <f t="shared" si="0"/>
        <v>3337935.2200200004</v>
      </c>
      <c r="Q9" s="21">
        <f t="shared" si="0"/>
        <v>2943650.9816862298</v>
      </c>
      <c r="R9" s="21">
        <f t="shared" si="0"/>
        <v>4025472.2311503999</v>
      </c>
      <c r="S9" s="21">
        <f t="shared" si="0"/>
        <v>4809698.3030247707</v>
      </c>
      <c r="T9" s="21">
        <f t="shared" si="0"/>
        <v>4699229.6445844108</v>
      </c>
      <c r="U9" s="21">
        <f t="shared" si="0"/>
        <v>4803990.082704531</v>
      </c>
      <c r="V9" s="21">
        <f t="shared" si="0"/>
        <v>4889165.8634693287</v>
      </c>
      <c r="W9" s="40">
        <f>+D9/C9-1</f>
        <v>0.29061729011613502</v>
      </c>
      <c r="X9" s="40">
        <f t="shared" ref="X9:AG9" si="1">+E9/D9-1</f>
        <v>0.24652490496995716</v>
      </c>
      <c r="Y9" s="40">
        <f t="shared" si="1"/>
        <v>-8.3723471292270091E-2</v>
      </c>
      <c r="Z9" s="40">
        <f t="shared" si="1"/>
        <v>0.13663150871701424</v>
      </c>
      <c r="AA9" s="40">
        <f t="shared" si="1"/>
        <v>8.369270766666137E-2</v>
      </c>
      <c r="AB9" s="40">
        <f t="shared" si="1"/>
        <v>9.8150030700030033E-2</v>
      </c>
      <c r="AC9" s="40">
        <f t="shared" si="1"/>
        <v>8.631034767046275E-2</v>
      </c>
      <c r="AD9" s="40">
        <f t="shared" si="1"/>
        <v>7.6283525954125464E-2</v>
      </c>
      <c r="AE9" s="40">
        <f t="shared" si="1"/>
        <v>8.8818871930766097E-2</v>
      </c>
      <c r="AF9" s="40">
        <f t="shared" si="1"/>
        <v>8.9872311143635697E-2</v>
      </c>
      <c r="AG9" s="40">
        <f t="shared" si="1"/>
        <v>5.5105726739028027E-2</v>
      </c>
      <c r="AH9" s="40">
        <f t="shared" ref="AH9:AO9" si="2">+O9/N9-1</f>
        <v>2.4916509080850968E-2</v>
      </c>
      <c r="AI9" s="40">
        <f t="shared" si="2"/>
        <v>0.10921178790992947</v>
      </c>
      <c r="AJ9" s="40">
        <f t="shared" si="2"/>
        <v>-0.11812219601176321</v>
      </c>
      <c r="AK9" s="40">
        <f t="shared" si="2"/>
        <v>0.36751002622072537</v>
      </c>
      <c r="AL9" s="40">
        <f t="shared" si="2"/>
        <v>0.19481591893884564</v>
      </c>
      <c r="AM9" s="40">
        <f t="shared" si="2"/>
        <v>-2.2967897668526804E-2</v>
      </c>
      <c r="AN9" s="40">
        <f t="shared" si="2"/>
        <v>2.2293108880271584E-2</v>
      </c>
      <c r="AO9" s="40">
        <f t="shared" si="2"/>
        <v>1.7730215778639868E-2</v>
      </c>
    </row>
    <row r="10" spans="1:41" x14ac:dyDescent="0.2">
      <c r="B10" s="3"/>
      <c r="C10" s="6"/>
      <c r="D10" s="6"/>
      <c r="E10" s="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x14ac:dyDescent="0.2">
      <c r="B11" s="3" t="s">
        <v>30</v>
      </c>
      <c r="C11" s="20">
        <f t="shared" ref="C11:V11" si="3">+C12+C30+C31+C32</f>
        <v>1005799.4481414701</v>
      </c>
      <c r="D11" s="20">
        <f t="shared" si="3"/>
        <v>1298076.98785166</v>
      </c>
      <c r="E11" s="20">
        <f t="shared" si="3"/>
        <v>1617965.7480019897</v>
      </c>
      <c r="F11" s="20">
        <f t="shared" si="3"/>
        <v>1482789.73416892</v>
      </c>
      <c r="G11" s="20">
        <f t="shared" si="3"/>
        <v>1685220.53777589</v>
      </c>
      <c r="H11" s="20">
        <f t="shared" si="3"/>
        <v>1826361.5113489297</v>
      </c>
      <c r="I11" s="20">
        <f t="shared" si="3"/>
        <v>2005622.1545345902</v>
      </c>
      <c r="J11" s="20">
        <f t="shared" si="3"/>
        <v>2178818.2637469098</v>
      </c>
      <c r="K11" s="20">
        <f t="shared" si="3"/>
        <v>2344245.7033187696</v>
      </c>
      <c r="L11" s="20">
        <f t="shared" si="3"/>
        <v>2552466.6436018199</v>
      </c>
      <c r="M11" s="20">
        <f t="shared" si="3"/>
        <v>2778301.0595500004</v>
      </c>
      <c r="N11" s="20">
        <f t="shared" si="3"/>
        <v>2929792.9106049598</v>
      </c>
      <c r="O11" s="20">
        <f t="shared" si="3"/>
        <v>3007815.57540518</v>
      </c>
      <c r="P11" s="20">
        <f t="shared" si="3"/>
        <v>3237559.5450200005</v>
      </c>
      <c r="Q11" s="20">
        <f t="shared" si="3"/>
        <v>2868650.9816862298</v>
      </c>
      <c r="R11" s="20">
        <f t="shared" si="3"/>
        <v>4018937.2822054001</v>
      </c>
      <c r="S11" s="20">
        <f t="shared" si="3"/>
        <v>4802088.1679347707</v>
      </c>
      <c r="T11" s="20">
        <f t="shared" si="3"/>
        <v>4691878.8999164104</v>
      </c>
      <c r="U11" s="20">
        <f t="shared" si="3"/>
        <v>4796406.6463505309</v>
      </c>
      <c r="V11" s="20">
        <f t="shared" si="3"/>
        <v>4872804.759656189</v>
      </c>
      <c r="W11" s="27">
        <f t="shared" ref="W11:W66" si="4">+D11/C11-1</f>
        <v>0.29059226493936174</v>
      </c>
      <c r="X11" s="27">
        <f t="shared" ref="X11:X32" si="5">+E11/D11-1</f>
        <v>0.24643281033719822</v>
      </c>
      <c r="Y11" s="27">
        <f t="shared" ref="Y11:Y32" si="6">+F11/E11-1</f>
        <v>-8.3546894611333578E-2</v>
      </c>
      <c r="Z11" s="27">
        <f t="shared" ref="Z11:Z32" si="7">+G11/F11-1</f>
        <v>0.13652023543340031</v>
      </c>
      <c r="AA11" s="27">
        <f t="shared" ref="AA11:AA32" si="8">+H11/G11-1</f>
        <v>8.3752227325281758E-2</v>
      </c>
      <c r="AB11" s="27">
        <f t="shared" ref="AB11:AB32" si="9">+I11/H11-1</f>
        <v>9.8151785433356231E-2</v>
      </c>
      <c r="AC11" s="27">
        <f t="shared" ref="AC11:AC32" si="10">+J11/I11-1</f>
        <v>8.6355303176490095E-2</v>
      </c>
      <c r="AD11" s="27">
        <f t="shared" ref="AD11:AD32" si="11">+K11/J11-1</f>
        <v>7.5925304246061476E-2</v>
      </c>
      <c r="AE11" s="27">
        <f t="shared" ref="AE11:AE32" si="12">+L11/K11-1</f>
        <v>8.8822148628989739E-2</v>
      </c>
      <c r="AF11" s="27">
        <f t="shared" ref="AF11:AF32" si="13">+M11/L11-1</f>
        <v>8.8476931330041753E-2</v>
      </c>
      <c r="AG11" s="27">
        <f t="shared" ref="AG11:AG32" si="14">+N11/M11-1</f>
        <v>5.4526794543819701E-2</v>
      </c>
      <c r="AH11" s="27">
        <f t="shared" ref="AH11:AH32" si="15">+O11/N11-1</f>
        <v>2.6630778072334715E-2</v>
      </c>
      <c r="AI11" s="27">
        <f t="shared" ref="AI11:AI32" si="16">+P11/O11-1</f>
        <v>7.6382332578310397E-2</v>
      </c>
      <c r="AJ11" s="27">
        <f t="shared" ref="AJ11:AO32" si="17">+Q11/P11-1</f>
        <v>-0.11394649525480516</v>
      </c>
      <c r="AK11" s="27">
        <f t="shared" si="17"/>
        <v>0.40098509991724995</v>
      </c>
      <c r="AL11" s="27">
        <f t="shared" si="17"/>
        <v>0.19486516726621206</v>
      </c>
      <c r="AM11" s="27">
        <f t="shared" si="17"/>
        <v>-2.2950279995745615E-2</v>
      </c>
      <c r="AN11" s="27">
        <f t="shared" si="17"/>
        <v>2.2278440825909351E-2</v>
      </c>
      <c r="AO11" s="27">
        <f t="shared" si="17"/>
        <v>1.5928197698539037E-2</v>
      </c>
    </row>
    <row r="12" spans="1:41" x14ac:dyDescent="0.2">
      <c r="B12" s="22" t="s">
        <v>29</v>
      </c>
      <c r="C12" s="6">
        <f t="shared" ref="C12:R12" si="18">C13+C14+C17+C21+C24+C27</f>
        <v>967856.75042509008</v>
      </c>
      <c r="D12" s="6">
        <f t="shared" si="18"/>
        <v>1244640.4456483601</v>
      </c>
      <c r="E12" s="6">
        <f t="shared" si="18"/>
        <v>1566883.1926451498</v>
      </c>
      <c r="F12" s="6">
        <f t="shared" si="18"/>
        <v>1425535.15091883</v>
      </c>
      <c r="G12" s="26">
        <f t="shared" si="18"/>
        <v>1532039.9939911999</v>
      </c>
      <c r="H12" s="26">
        <f t="shared" si="18"/>
        <v>1670974.2402851698</v>
      </c>
      <c r="I12" s="26">
        <f t="shared" si="18"/>
        <v>1844861.4955132501</v>
      </c>
      <c r="J12" s="26">
        <f t="shared" si="18"/>
        <v>2022888.3834771498</v>
      </c>
      <c r="K12" s="26">
        <f t="shared" si="18"/>
        <v>2167266.9856068697</v>
      </c>
      <c r="L12" s="26">
        <f t="shared" si="18"/>
        <v>2356003.80959854</v>
      </c>
      <c r="M12" s="26">
        <f t="shared" si="18"/>
        <v>2558441.49568782</v>
      </c>
      <c r="N12" s="26">
        <f t="shared" si="18"/>
        <v>2705512.0861762799</v>
      </c>
      <c r="O12" s="26">
        <f t="shared" si="18"/>
        <v>2758457.1386642801</v>
      </c>
      <c r="P12" s="26">
        <f t="shared" si="18"/>
        <v>2972816.4270334202</v>
      </c>
      <c r="Q12" s="26">
        <f t="shared" si="18"/>
        <v>2629853.8751520799</v>
      </c>
      <c r="R12" s="26">
        <f t="shared" si="18"/>
        <v>3484668.1875510397</v>
      </c>
      <c r="S12" s="26">
        <f>S13+S14+S17+S21+S24+S27+S28+S29</f>
        <v>4045930.60109611</v>
      </c>
      <c r="T12" s="26">
        <f>T13+T14+T17+T21+T24+T27+T28+T29</f>
        <v>4195337.7862856705</v>
      </c>
      <c r="U12" s="26">
        <f>U13+U14+U17+U21+U24+U27+U28+U29</f>
        <v>4253128.5362485405</v>
      </c>
      <c r="V12" s="26">
        <f>V13+V14+V17+V21+V24+V27+V28+V29</f>
        <v>4323751.6273883693</v>
      </c>
      <c r="W12" s="29">
        <f t="shared" si="4"/>
        <v>0.28597588961559084</v>
      </c>
      <c r="X12" s="29">
        <f t="shared" si="5"/>
        <v>0.25890428687533662</v>
      </c>
      <c r="Y12" s="29">
        <f t="shared" si="6"/>
        <v>-9.0209686586593452E-2</v>
      </c>
      <c r="Z12" s="29">
        <f t="shared" si="7"/>
        <v>7.4712183002798804E-2</v>
      </c>
      <c r="AA12" s="29">
        <f t="shared" si="8"/>
        <v>9.0685782903111356E-2</v>
      </c>
      <c r="AB12" s="29">
        <f t="shared" si="9"/>
        <v>0.10406339669150411</v>
      </c>
      <c r="AC12" s="29">
        <f t="shared" si="10"/>
        <v>9.649878237302123E-2</v>
      </c>
      <c r="AD12" s="29">
        <f t="shared" si="11"/>
        <v>7.1372500484454315E-2</v>
      </c>
      <c r="AE12" s="29">
        <f t="shared" si="12"/>
        <v>8.7085174667033804E-2</v>
      </c>
      <c r="AF12" s="29">
        <f t="shared" si="13"/>
        <v>8.5924176041028977E-2</v>
      </c>
      <c r="AG12" s="29">
        <f t="shared" si="14"/>
        <v>5.7484445408012341E-2</v>
      </c>
      <c r="AH12" s="29">
        <f t="shared" si="15"/>
        <v>1.9569327654650248E-2</v>
      </c>
      <c r="AI12" s="29">
        <f t="shared" si="16"/>
        <v>7.7709849235844564E-2</v>
      </c>
      <c r="AJ12" s="29">
        <f t="shared" si="17"/>
        <v>-0.11536620585199853</v>
      </c>
      <c r="AK12" s="29">
        <f t="shared" si="17"/>
        <v>0.32504251299876019</v>
      </c>
      <c r="AL12" s="29">
        <f t="shared" si="17"/>
        <v>0.161066243136198</v>
      </c>
      <c r="AM12" s="29">
        <f t="shared" si="17"/>
        <v>3.6927767655995813E-2</v>
      </c>
      <c r="AN12" s="29">
        <f t="shared" si="17"/>
        <v>1.3774993315623929E-2</v>
      </c>
      <c r="AO12" s="29">
        <f t="shared" si="17"/>
        <v>1.6604974558827257E-2</v>
      </c>
    </row>
    <row r="13" spans="1:41" x14ac:dyDescent="0.2">
      <c r="B13" s="23" t="s">
        <v>22</v>
      </c>
      <c r="C13" s="6">
        <v>220055.00032348998</v>
      </c>
      <c r="D13" s="6">
        <v>301186.36414264998</v>
      </c>
      <c r="E13" s="6">
        <v>428163.36430306995</v>
      </c>
      <c r="F13" s="6">
        <v>410703.33875760005</v>
      </c>
      <c r="G13" s="26">
        <v>413131.08989665</v>
      </c>
      <c r="H13" s="26">
        <v>447600.93247429002</v>
      </c>
      <c r="I13" s="26">
        <v>506774.60481580999</v>
      </c>
      <c r="J13" s="26">
        <v>584788.68931369996</v>
      </c>
      <c r="K13" s="26">
        <v>626306.48143979989</v>
      </c>
      <c r="L13" s="26">
        <v>722216.72573293</v>
      </c>
      <c r="M13" s="26">
        <v>818073.28749190003</v>
      </c>
      <c r="N13" s="26">
        <v>919546.7463710201</v>
      </c>
      <c r="O13" s="26">
        <v>948100.27557208005</v>
      </c>
      <c r="P13" s="26">
        <v>1120187.3686450899</v>
      </c>
      <c r="Q13" s="26">
        <v>1020068.9455718701</v>
      </c>
      <c r="R13" s="26">
        <v>1332461.0657819598</v>
      </c>
      <c r="S13" s="26">
        <v>1574871.55229638</v>
      </c>
      <c r="T13" s="26">
        <v>1605153.5564186098</v>
      </c>
      <c r="U13" s="26">
        <v>1532819.0728380701</v>
      </c>
      <c r="V13" s="26">
        <v>1569629.7963810698</v>
      </c>
      <c r="W13" s="29">
        <f t="shared" si="4"/>
        <v>0.36868675422005204</v>
      </c>
      <c r="X13" s="29">
        <f t="shared" si="5"/>
        <v>0.42158947176068118</v>
      </c>
      <c r="Y13" s="29">
        <f t="shared" si="6"/>
        <v>-4.0778887221913362E-2</v>
      </c>
      <c r="Z13" s="29">
        <f t="shared" si="7"/>
        <v>5.9112038056325922E-3</v>
      </c>
      <c r="AA13" s="29">
        <f t="shared" si="8"/>
        <v>8.3435605357764508E-2</v>
      </c>
      <c r="AB13" s="29">
        <f t="shared" si="9"/>
        <v>0.13220185224908776</v>
      </c>
      <c r="AC13" s="29">
        <f t="shared" si="10"/>
        <v>0.15394237153269463</v>
      </c>
      <c r="AD13" s="29">
        <f t="shared" si="11"/>
        <v>7.099622972329489E-2</v>
      </c>
      <c r="AE13" s="29">
        <f t="shared" si="12"/>
        <v>0.15313627933826357</v>
      </c>
      <c r="AF13" s="29">
        <f t="shared" si="13"/>
        <v>0.13272548023820896</v>
      </c>
      <c r="AG13" s="29">
        <f t="shared" si="14"/>
        <v>0.12403957008573618</v>
      </c>
      <c r="AH13" s="29">
        <f t="shared" si="15"/>
        <v>3.1051742952433958E-2</v>
      </c>
      <c r="AI13" s="29">
        <f t="shared" si="16"/>
        <v>0.18150727038780068</v>
      </c>
      <c r="AJ13" s="29">
        <f t="shared" si="17"/>
        <v>-8.9376497071482763E-2</v>
      </c>
      <c r="AK13" s="29">
        <f t="shared" si="17"/>
        <v>0.30624608421439281</v>
      </c>
      <c r="AL13" s="29">
        <f t="shared" si="17"/>
        <v>0.18192688157245396</v>
      </c>
      <c r="AM13" s="29">
        <f t="shared" si="17"/>
        <v>1.9228237425505945E-2</v>
      </c>
      <c r="AN13" s="29">
        <f t="shared" si="17"/>
        <v>-4.5063902634917441E-2</v>
      </c>
      <c r="AO13" s="29">
        <f t="shared" si="17"/>
        <v>2.4015047956601476E-2</v>
      </c>
    </row>
    <row r="14" spans="1:41" x14ac:dyDescent="0.2">
      <c r="B14" s="23" t="s">
        <v>23</v>
      </c>
      <c r="C14" s="6">
        <v>63439.607674709994</v>
      </c>
      <c r="D14" s="6">
        <v>81246.027882189999</v>
      </c>
      <c r="E14" s="6">
        <v>98578.057481339973</v>
      </c>
      <c r="F14" s="6">
        <f>+F15+F16</f>
        <v>73497.480736109996</v>
      </c>
      <c r="G14" s="26">
        <f t="shared" ref="G14:O14" si="19">G15+G16</f>
        <v>77799.721622650002</v>
      </c>
      <c r="H14" s="26">
        <f t="shared" si="19"/>
        <v>91506.222853860003</v>
      </c>
      <c r="I14" s="26">
        <f t="shared" si="19"/>
        <v>94667.066685760001</v>
      </c>
      <c r="J14" s="26">
        <f t="shared" si="19"/>
        <v>95376.853079829991</v>
      </c>
      <c r="K14" s="26">
        <f t="shared" si="19"/>
        <v>107665.00997017999</v>
      </c>
      <c r="L14" s="26">
        <f t="shared" si="19"/>
        <v>106891.67069494999</v>
      </c>
      <c r="M14" s="26">
        <f t="shared" si="19"/>
        <v>117000.47260174001</v>
      </c>
      <c r="N14" s="26">
        <f t="shared" si="19"/>
        <v>112988.25233174</v>
      </c>
      <c r="O14" s="26">
        <f t="shared" si="19"/>
        <v>109872.98500444999</v>
      </c>
      <c r="P14" s="26">
        <f t="shared" ref="P14:V14" si="20">P15+P16</f>
        <v>107217.81458637999</v>
      </c>
      <c r="Q14" s="26">
        <f t="shared" si="20"/>
        <v>75778.103439019993</v>
      </c>
      <c r="R14" s="26">
        <f t="shared" si="20"/>
        <v>111429.7884569</v>
      </c>
      <c r="S14" s="26">
        <f t="shared" si="20"/>
        <v>101535.59855163</v>
      </c>
      <c r="T14" s="26">
        <f t="shared" si="20"/>
        <v>108148.79411881001</v>
      </c>
      <c r="U14" s="26">
        <f t="shared" si="20"/>
        <v>116995.71989666998</v>
      </c>
      <c r="V14" s="26">
        <f t="shared" si="20"/>
        <v>127065.36619691001</v>
      </c>
      <c r="W14" s="29">
        <f t="shared" si="4"/>
        <v>0.28068301271318363</v>
      </c>
      <c r="X14" s="29">
        <f t="shared" si="5"/>
        <v>0.21332771645503845</v>
      </c>
      <c r="Y14" s="29">
        <f t="shared" si="6"/>
        <v>-0.25442352371345445</v>
      </c>
      <c r="Z14" s="29">
        <f t="shared" si="7"/>
        <v>5.8535895971550955E-2</v>
      </c>
      <c r="AA14" s="29">
        <f t="shared" si="8"/>
        <v>0.17617673875094675</v>
      </c>
      <c r="AB14" s="29">
        <f t="shared" si="9"/>
        <v>3.4542392127232979E-2</v>
      </c>
      <c r="AC14" s="29">
        <f t="shared" si="10"/>
        <v>7.4977119173458284E-3</v>
      </c>
      <c r="AD14" s="29">
        <f t="shared" si="11"/>
        <v>0.12883793597241944</v>
      </c>
      <c r="AE14" s="29">
        <f t="shared" si="12"/>
        <v>-7.1828282507399033E-3</v>
      </c>
      <c r="AF14" s="29">
        <f t="shared" si="13"/>
        <v>9.4570529593823505E-2</v>
      </c>
      <c r="AG14" s="29">
        <f t="shared" si="14"/>
        <v>-3.4292342422045374E-2</v>
      </c>
      <c r="AH14" s="29">
        <f t="shared" si="15"/>
        <v>-2.7571603799511957E-2</v>
      </c>
      <c r="AI14" s="29">
        <f t="shared" si="16"/>
        <v>-2.4165816719755706E-2</v>
      </c>
      <c r="AJ14" s="29">
        <f t="shared" si="17"/>
        <v>-0.29323215800141689</v>
      </c>
      <c r="AK14" s="29">
        <f t="shared" si="17"/>
        <v>0.47047475985684395</v>
      </c>
      <c r="AL14" s="29">
        <f t="shared" si="17"/>
        <v>-8.8793042168405334E-2</v>
      </c>
      <c r="AM14" s="29">
        <f t="shared" si="17"/>
        <v>6.5131792804838273E-2</v>
      </c>
      <c r="AN14" s="29">
        <f t="shared" si="17"/>
        <v>8.1803277141869302E-2</v>
      </c>
      <c r="AO14" s="29">
        <f t="shared" si="17"/>
        <v>8.6068501558292043E-2</v>
      </c>
    </row>
    <row r="15" spans="1:41" x14ac:dyDescent="0.2">
      <c r="B15" s="24" t="s">
        <v>34</v>
      </c>
      <c r="C15" s="6">
        <v>50416.133697959995</v>
      </c>
      <c r="D15" s="6">
        <v>64280.473793540004</v>
      </c>
      <c r="E15" s="6">
        <v>77367.876159859981</v>
      </c>
      <c r="F15" s="6">
        <v>60724.324864129994</v>
      </c>
      <c r="G15" s="26">
        <v>62920.863834520002</v>
      </c>
      <c r="H15" s="26">
        <v>75808.19230707</v>
      </c>
      <c r="I15" s="26">
        <v>78991.946176790007</v>
      </c>
      <c r="J15" s="26">
        <v>79992.383628309995</v>
      </c>
      <c r="K15" s="26">
        <v>89767.664675740001</v>
      </c>
      <c r="L15" s="26">
        <v>90292.741141849998</v>
      </c>
      <c r="M15" s="26">
        <v>99517.053856640006</v>
      </c>
      <c r="N15" s="26">
        <v>95670.838028290003</v>
      </c>
      <c r="O15" s="26">
        <v>92762.901768369993</v>
      </c>
      <c r="P15" s="26">
        <v>91601.299041819992</v>
      </c>
      <c r="Q15" s="26">
        <v>64844.338449999996</v>
      </c>
      <c r="R15" s="26">
        <v>92998.940041289999</v>
      </c>
      <c r="S15" s="26">
        <v>81745.360621679996</v>
      </c>
      <c r="T15" s="26">
        <v>87909.554602720003</v>
      </c>
      <c r="U15" s="26">
        <v>95635.77403037998</v>
      </c>
      <c r="V15" s="26">
        <v>104704.59801507001</v>
      </c>
      <c r="W15" s="29">
        <f t="shared" si="4"/>
        <v>0.27499808253128721</v>
      </c>
      <c r="X15" s="29">
        <f t="shared" si="5"/>
        <v>0.2035984116787144</v>
      </c>
      <c r="Y15" s="29">
        <f t="shared" si="6"/>
        <v>-0.21512224610302799</v>
      </c>
      <c r="Z15" s="29">
        <f t="shared" si="7"/>
        <v>3.6172307807534221E-2</v>
      </c>
      <c r="AA15" s="29">
        <f t="shared" si="8"/>
        <v>0.2048180474197443</v>
      </c>
      <c r="AB15" s="29">
        <f t="shared" si="9"/>
        <v>4.1997490941662941E-2</v>
      </c>
      <c r="AC15" s="29">
        <f t="shared" si="10"/>
        <v>1.2665056375252837E-2</v>
      </c>
      <c r="AD15" s="29">
        <f t="shared" si="11"/>
        <v>0.12220264735267183</v>
      </c>
      <c r="AE15" s="29">
        <f t="shared" si="12"/>
        <v>5.8492829016627557E-3</v>
      </c>
      <c r="AF15" s="29">
        <f t="shared" si="13"/>
        <v>0.10216006954865398</v>
      </c>
      <c r="AG15" s="29">
        <f t="shared" si="14"/>
        <v>-3.8648811226774216E-2</v>
      </c>
      <c r="AH15" s="29">
        <f t="shared" si="15"/>
        <v>-3.0395220945593993E-2</v>
      </c>
      <c r="AI15" s="29">
        <f t="shared" si="16"/>
        <v>-1.2522276733543114E-2</v>
      </c>
      <c r="AJ15" s="29">
        <f t="shared" si="17"/>
        <v>-0.2921024141765094</v>
      </c>
      <c r="AK15" s="29">
        <f t="shared" si="17"/>
        <v>0.43418750602258638</v>
      </c>
      <c r="AL15" s="29">
        <f t="shared" si="17"/>
        <v>-0.12100760949117917</v>
      </c>
      <c r="AM15" s="29">
        <f t="shared" si="17"/>
        <v>7.5407263900493238E-2</v>
      </c>
      <c r="AN15" s="29">
        <f t="shared" si="17"/>
        <v>8.7888278612902049E-2</v>
      </c>
      <c r="AO15" s="29">
        <f t="shared" si="17"/>
        <v>9.4826690918078382E-2</v>
      </c>
    </row>
    <row r="16" spans="1:41" x14ac:dyDescent="0.2">
      <c r="B16" s="24" t="s">
        <v>35</v>
      </c>
      <c r="C16" s="6">
        <v>13023.473976749998</v>
      </c>
      <c r="D16" s="6">
        <v>16965.554088649998</v>
      </c>
      <c r="E16" s="6">
        <v>21210.181321479995</v>
      </c>
      <c r="F16" s="6">
        <v>12773.15587198</v>
      </c>
      <c r="G16" s="26">
        <v>14878.857788129999</v>
      </c>
      <c r="H16" s="26">
        <v>15698.03054679</v>
      </c>
      <c r="I16" s="26">
        <v>15675.120508969998</v>
      </c>
      <c r="J16" s="26">
        <v>15384.469451519997</v>
      </c>
      <c r="K16" s="26">
        <v>17897.345294439998</v>
      </c>
      <c r="L16" s="26">
        <v>16598.929553099999</v>
      </c>
      <c r="M16" s="26">
        <v>17483.4187451</v>
      </c>
      <c r="N16" s="26">
        <v>17317.414303449998</v>
      </c>
      <c r="O16" s="26">
        <v>17110.083236080001</v>
      </c>
      <c r="P16" s="26">
        <v>15616.515544560001</v>
      </c>
      <c r="Q16" s="26">
        <v>10933.764989019999</v>
      </c>
      <c r="R16" s="26">
        <v>18430.848415610002</v>
      </c>
      <c r="S16" s="26">
        <v>19790.237929949999</v>
      </c>
      <c r="T16" s="26">
        <v>20239.239516090001</v>
      </c>
      <c r="U16" s="26">
        <v>21359.94586629</v>
      </c>
      <c r="V16" s="26">
        <v>22360.768181839998</v>
      </c>
      <c r="W16" s="29">
        <f t="shared" si="4"/>
        <v>0.30269036655945669</v>
      </c>
      <c r="X16" s="29">
        <f t="shared" si="5"/>
        <v>0.25019089919790272</v>
      </c>
      <c r="Y16" s="29">
        <f t="shared" si="6"/>
        <v>-0.3977818634183784</v>
      </c>
      <c r="Z16" s="29">
        <f t="shared" si="7"/>
        <v>0.16485369295220131</v>
      </c>
      <c r="AA16" s="29">
        <f t="shared" si="8"/>
        <v>5.5056158901761743E-2</v>
      </c>
      <c r="AB16" s="29">
        <f t="shared" si="9"/>
        <v>-1.4594211516989475E-3</v>
      </c>
      <c r="AC16" s="29">
        <f t="shared" si="10"/>
        <v>-1.8542189661870712E-2</v>
      </c>
      <c r="AD16" s="29">
        <f t="shared" si="11"/>
        <v>0.16333847916164101</v>
      </c>
      <c r="AE16" s="29">
        <f t="shared" si="12"/>
        <v>-7.2547951664282073E-2</v>
      </c>
      <c r="AF16" s="29">
        <f t="shared" si="13"/>
        <v>5.3285917575017105E-2</v>
      </c>
      <c r="AG16" s="29">
        <f t="shared" si="14"/>
        <v>-9.4949645758800605E-3</v>
      </c>
      <c r="AH16" s="29">
        <f t="shared" si="15"/>
        <v>-1.1972403254722153E-2</v>
      </c>
      <c r="AI16" s="29">
        <f t="shared" si="16"/>
        <v>-8.729166719484549E-2</v>
      </c>
      <c r="AJ16" s="29">
        <f t="shared" si="17"/>
        <v>-0.29985886045951105</v>
      </c>
      <c r="AK16" s="29">
        <f t="shared" si="17"/>
        <v>0.68568177879429371</v>
      </c>
      <c r="AL16" s="29">
        <f t="shared" si="17"/>
        <v>7.3756209355433811E-2</v>
      </c>
      <c r="AM16" s="29">
        <f t="shared" si="17"/>
        <v>2.2688033753272663E-2</v>
      </c>
      <c r="AN16" s="29">
        <f t="shared" si="17"/>
        <v>5.5372947649986903E-2</v>
      </c>
      <c r="AO16" s="29">
        <f t="shared" si="17"/>
        <v>4.6855096066956037E-2</v>
      </c>
    </row>
    <row r="17" spans="2:41" x14ac:dyDescent="0.2">
      <c r="B17" s="23" t="s">
        <v>24</v>
      </c>
      <c r="C17" s="6">
        <v>982.51142854</v>
      </c>
      <c r="D17" s="6">
        <v>2694.8337655</v>
      </c>
      <c r="E17" s="6">
        <v>3459.9766959099998</v>
      </c>
      <c r="F17" s="6">
        <f>+F18+F19</f>
        <v>2680.7814826299996</v>
      </c>
      <c r="G17" s="26">
        <f>G18+G19</f>
        <v>2658.69622411</v>
      </c>
      <c r="H17" s="26">
        <f>H18+H19</f>
        <v>2563.7895088099999</v>
      </c>
      <c r="I17" s="26">
        <f>I18+I19</f>
        <v>2473.2343775499999</v>
      </c>
      <c r="J17" s="26">
        <f t="shared" ref="J17:O17" si="21">J18+J19+J20</f>
        <v>1975.2755582300001</v>
      </c>
      <c r="K17" s="26">
        <f t="shared" si="21"/>
        <v>3262.6344137899996</v>
      </c>
      <c r="L17" s="26">
        <f t="shared" si="21"/>
        <v>2939.7083165499998</v>
      </c>
      <c r="M17" s="26">
        <f t="shared" si="21"/>
        <v>3347.3064661199996</v>
      </c>
      <c r="N17" s="26">
        <f t="shared" si="21"/>
        <v>3732.5138075599998</v>
      </c>
      <c r="O17" s="26">
        <f t="shared" si="21"/>
        <v>3694.6518312599997</v>
      </c>
      <c r="P17" s="26">
        <f t="shared" ref="P17:V17" si="22">P18+P19+P20</f>
        <v>3567.05601587</v>
      </c>
      <c r="Q17" s="26">
        <f t="shared" si="22"/>
        <v>3520.0237669399999</v>
      </c>
      <c r="R17" s="26">
        <f t="shared" si="22"/>
        <v>4304.7813984100003</v>
      </c>
      <c r="S17" s="26">
        <f t="shared" si="22"/>
        <v>2762.0341039000004</v>
      </c>
      <c r="T17" s="26">
        <f t="shared" si="22"/>
        <v>3696.3010553200002</v>
      </c>
      <c r="U17" s="26">
        <f t="shared" si="22"/>
        <v>3421.9779967100003</v>
      </c>
      <c r="V17" s="26">
        <f t="shared" si="22"/>
        <v>3071.0938687300004</v>
      </c>
      <c r="W17" s="29">
        <f t="shared" si="4"/>
        <v>1.7428014445638462</v>
      </c>
      <c r="X17" s="29">
        <f t="shared" si="5"/>
        <v>0.28392954704871554</v>
      </c>
      <c r="Y17" s="29">
        <f t="shared" si="6"/>
        <v>-0.22520244549654866</v>
      </c>
      <c r="Z17" s="29">
        <f t="shared" si="7"/>
        <v>-8.2383658135136706E-3</v>
      </c>
      <c r="AA17" s="29">
        <f t="shared" si="8"/>
        <v>-3.5696712711799194E-2</v>
      </c>
      <c r="AB17" s="29">
        <f t="shared" si="9"/>
        <v>-3.5320813564773457E-2</v>
      </c>
      <c r="AC17" s="29">
        <f t="shared" si="10"/>
        <v>-0.2013391144163541</v>
      </c>
      <c r="AD17" s="29">
        <f t="shared" si="11"/>
        <v>0.65173633632847294</v>
      </c>
      <c r="AE17" s="29">
        <f t="shared" si="12"/>
        <v>-9.8977101410781865E-2</v>
      </c>
      <c r="AF17" s="29">
        <f t="shared" si="13"/>
        <v>0.13865258239237521</v>
      </c>
      <c r="AG17" s="29">
        <f t="shared" si="14"/>
        <v>0.11507979485562614</v>
      </c>
      <c r="AH17" s="29">
        <f t="shared" si="15"/>
        <v>-1.0143827525383231E-2</v>
      </c>
      <c r="AI17" s="29">
        <f t="shared" si="16"/>
        <v>-3.453527455832972E-2</v>
      </c>
      <c r="AJ17" s="29">
        <f t="shared" si="17"/>
        <v>-1.3185172512220622E-2</v>
      </c>
      <c r="AK17" s="29">
        <f t="shared" si="17"/>
        <v>0.22294100364901803</v>
      </c>
      <c r="AL17" s="29">
        <f t="shared" si="17"/>
        <v>-0.35837993889302344</v>
      </c>
      <c r="AM17" s="29">
        <f t="shared" si="17"/>
        <v>0.33825322797456114</v>
      </c>
      <c r="AN17" s="29">
        <f t="shared" si="17"/>
        <v>-7.4215561585594614E-2</v>
      </c>
      <c r="AO17" s="29">
        <f t="shared" si="17"/>
        <v>-0.10253839396902942</v>
      </c>
    </row>
    <row r="18" spans="2:41" x14ac:dyDescent="0.2">
      <c r="B18" s="24" t="s">
        <v>36</v>
      </c>
      <c r="C18" s="6">
        <v>982.51142854</v>
      </c>
      <c r="D18" s="6">
        <v>115.26419899000001</v>
      </c>
      <c r="E18" s="6">
        <v>105.26987812</v>
      </c>
      <c r="F18" s="6">
        <v>91.401571250000018</v>
      </c>
      <c r="G18" s="26">
        <v>103.59281976999999</v>
      </c>
      <c r="H18" s="26">
        <v>105.41838750000001</v>
      </c>
      <c r="I18" s="26">
        <v>102.73452</v>
      </c>
      <c r="J18" s="26">
        <v>100.53865116000001</v>
      </c>
      <c r="K18" s="26">
        <v>118.571619</v>
      </c>
      <c r="L18" s="26">
        <v>101.9362035</v>
      </c>
      <c r="M18" s="26">
        <v>121.74949892999999</v>
      </c>
      <c r="N18" s="26">
        <v>131.64685865999999</v>
      </c>
      <c r="O18" s="26">
        <v>133.15235699999999</v>
      </c>
      <c r="P18" s="26">
        <v>118.34358300000001</v>
      </c>
      <c r="Q18" s="26">
        <v>131.68327350000001</v>
      </c>
      <c r="R18" s="26">
        <v>141.36766950000003</v>
      </c>
      <c r="S18" s="26">
        <v>81.976804500000014</v>
      </c>
      <c r="T18" s="26">
        <v>133.7976405</v>
      </c>
      <c r="U18" s="26">
        <v>129.58283549999999</v>
      </c>
      <c r="V18" s="26">
        <v>112.7272485</v>
      </c>
      <c r="W18" s="29">
        <f t="shared" si="4"/>
        <v>-0.88268411374992228</v>
      </c>
      <c r="X18" s="29">
        <f t="shared" si="5"/>
        <v>-8.6707936701725496E-2</v>
      </c>
      <c r="Y18" s="29">
        <f t="shared" si="6"/>
        <v>-0.13174050466925713</v>
      </c>
      <c r="Z18" s="29">
        <f t="shared" si="7"/>
        <v>0.13338117007479755</v>
      </c>
      <c r="AA18" s="29">
        <f t="shared" si="8"/>
        <v>1.7622531504144723E-2</v>
      </c>
      <c r="AB18" s="29">
        <f t="shared" si="9"/>
        <v>-2.5459197049471083E-2</v>
      </c>
      <c r="AC18" s="29">
        <f t="shared" si="10"/>
        <v>-2.1374206449789157E-2</v>
      </c>
      <c r="AD18" s="29">
        <f t="shared" si="11"/>
        <v>0.17936353464004418</v>
      </c>
      <c r="AE18" s="29">
        <f t="shared" si="12"/>
        <v>-0.14029845961705212</v>
      </c>
      <c r="AF18" s="29">
        <f t="shared" si="13"/>
        <v>0.19436956399891803</v>
      </c>
      <c r="AG18" s="29">
        <f t="shared" si="14"/>
        <v>8.1292816947776458E-2</v>
      </c>
      <c r="AH18" s="29">
        <f t="shared" si="15"/>
        <v>1.1435885028507897E-2</v>
      </c>
      <c r="AI18" s="29">
        <f t="shared" si="16"/>
        <v>-0.11121676201345787</v>
      </c>
      <c r="AJ18" s="29">
        <f t="shared" si="17"/>
        <v>0.11272001541477761</v>
      </c>
      <c r="AK18" s="29">
        <f t="shared" si="17"/>
        <v>7.3543098850743727E-2</v>
      </c>
      <c r="AL18" s="29">
        <f t="shared" si="17"/>
        <v>-0.42011631945308403</v>
      </c>
      <c r="AM18" s="29">
        <f t="shared" si="17"/>
        <v>0.6321402293742735</v>
      </c>
      <c r="AN18" s="29">
        <f t="shared" si="17"/>
        <v>-3.1501340264666444E-2</v>
      </c>
      <c r="AO18" s="29">
        <f t="shared" si="17"/>
        <v>-0.13007576917854979</v>
      </c>
    </row>
    <row r="19" spans="2:41" x14ac:dyDescent="0.2">
      <c r="B19" s="24" t="s">
        <v>45</v>
      </c>
      <c r="C19" s="6">
        <v>0</v>
      </c>
      <c r="D19" s="6">
        <v>2579.5695665100002</v>
      </c>
      <c r="E19" s="6">
        <v>3354.7068177899996</v>
      </c>
      <c r="F19" s="6">
        <v>2589.3799113799996</v>
      </c>
      <c r="G19" s="26">
        <v>2555.10340434</v>
      </c>
      <c r="H19" s="26">
        <v>2458.37112131</v>
      </c>
      <c r="I19" s="26">
        <v>2370.4998575499999</v>
      </c>
      <c r="J19" s="26">
        <v>1762.2369070700001</v>
      </c>
      <c r="K19" s="26">
        <v>2061.7728796299998</v>
      </c>
      <c r="L19" s="26">
        <v>1759.7248658000001</v>
      </c>
      <c r="M19" s="26">
        <v>2129.68978419</v>
      </c>
      <c r="N19" s="26">
        <v>2418.8144596499997</v>
      </c>
      <c r="O19" s="26">
        <v>2452.2265482599996</v>
      </c>
      <c r="P19" s="26">
        <v>2272.8226533700004</v>
      </c>
      <c r="Q19" s="26">
        <v>2454.7871036900001</v>
      </c>
      <c r="R19" s="26">
        <v>2804.4498396600002</v>
      </c>
      <c r="S19" s="26">
        <v>1720.0457244000002</v>
      </c>
      <c r="T19" s="26">
        <v>2384.6823885700001</v>
      </c>
      <c r="U19" s="26">
        <v>2185.2670239600002</v>
      </c>
      <c r="V19" s="26">
        <v>1859.61460298</v>
      </c>
      <c r="W19" s="53" t="e">
        <f t="shared" si="4"/>
        <v>#DIV/0!</v>
      </c>
      <c r="X19" s="29">
        <f t="shared" si="5"/>
        <v>0.30049092737929639</v>
      </c>
      <c r="Y19" s="29">
        <f t="shared" si="6"/>
        <v>-0.22813525830378789</v>
      </c>
      <c r="Z19" s="29">
        <f t="shared" si="7"/>
        <v>-1.3237341839781314E-2</v>
      </c>
      <c r="AA19" s="29">
        <f t="shared" si="8"/>
        <v>-3.7858461174484881E-2</v>
      </c>
      <c r="AB19" s="29">
        <f t="shared" si="9"/>
        <v>-3.5743693455516978E-2</v>
      </c>
      <c r="AC19" s="29">
        <f t="shared" si="10"/>
        <v>-0.25659691501043258</v>
      </c>
      <c r="AD19" s="29">
        <f t="shared" si="11"/>
        <v>0.16997486056402367</v>
      </c>
      <c r="AE19" s="29">
        <f t="shared" si="12"/>
        <v>-0.14649916914427763</v>
      </c>
      <c r="AF19" s="29">
        <f t="shared" si="13"/>
        <v>0.21024020605733029</v>
      </c>
      <c r="AG19" s="29">
        <f t="shared" si="14"/>
        <v>0.13575905636884311</v>
      </c>
      <c r="AH19" s="29">
        <f t="shared" si="15"/>
        <v>1.381341527734814E-2</v>
      </c>
      <c r="AI19" s="29">
        <f t="shared" si="16"/>
        <v>-7.3159592459879796E-2</v>
      </c>
      <c r="AJ19" s="29">
        <f t="shared" si="17"/>
        <v>8.0060998182235776E-2</v>
      </c>
      <c r="AK19" s="29">
        <f t="shared" si="17"/>
        <v>0.14244116544542385</v>
      </c>
      <c r="AL19" s="29">
        <f t="shared" si="17"/>
        <v>-0.386672672808963</v>
      </c>
      <c r="AM19" s="29">
        <f t="shared" si="17"/>
        <v>0.38640639300553703</v>
      </c>
      <c r="AN19" s="29">
        <f t="shared" si="17"/>
        <v>-8.3623448374431697E-2</v>
      </c>
      <c r="AO19" s="29">
        <f t="shared" si="17"/>
        <v>-0.14902179798140813</v>
      </c>
    </row>
    <row r="20" spans="2:41" x14ac:dyDescent="0.2">
      <c r="B20" s="24" t="s">
        <v>44</v>
      </c>
      <c r="C20" s="6"/>
      <c r="D20" s="6"/>
      <c r="E20" s="6"/>
      <c r="F20" s="6"/>
      <c r="G20" s="26"/>
      <c r="H20" s="26"/>
      <c r="I20" s="26"/>
      <c r="J20" s="26">
        <v>112.5</v>
      </c>
      <c r="K20" s="26">
        <v>1082.2899151600002</v>
      </c>
      <c r="L20" s="26">
        <v>1078.0472472500001</v>
      </c>
      <c r="M20" s="26">
        <v>1095.8671830000001</v>
      </c>
      <c r="N20" s="26">
        <v>1182.05248925</v>
      </c>
      <c r="O20" s="26">
        <v>1109.2729260000001</v>
      </c>
      <c r="P20" s="26">
        <v>1175.8897794999998</v>
      </c>
      <c r="Q20" s="26">
        <v>933.55338975000006</v>
      </c>
      <c r="R20" s="26">
        <v>1358.96388925</v>
      </c>
      <c r="S20" s="26">
        <v>960.01157499999999</v>
      </c>
      <c r="T20" s="26">
        <v>1177.8210262500002</v>
      </c>
      <c r="U20" s="26">
        <v>1107.12813725</v>
      </c>
      <c r="V20" s="26">
        <v>1098.7520172500001</v>
      </c>
      <c r="W20" s="53" t="e">
        <f t="shared" si="4"/>
        <v>#DIV/0!</v>
      </c>
      <c r="X20" s="53" t="e">
        <f t="shared" si="5"/>
        <v>#DIV/0!</v>
      </c>
      <c r="Y20" s="53" t="e">
        <f t="shared" si="6"/>
        <v>#DIV/0!</v>
      </c>
      <c r="Z20" s="53" t="e">
        <f t="shared" si="7"/>
        <v>#DIV/0!</v>
      </c>
      <c r="AA20" s="53" t="e">
        <f t="shared" si="8"/>
        <v>#DIV/0!</v>
      </c>
      <c r="AB20" s="53" t="e">
        <f t="shared" si="9"/>
        <v>#DIV/0!</v>
      </c>
      <c r="AC20" s="53" t="e">
        <f t="shared" si="10"/>
        <v>#DIV/0!</v>
      </c>
      <c r="AD20" s="29">
        <f t="shared" si="11"/>
        <v>8.6203548014222235</v>
      </c>
      <c r="AE20" s="29">
        <f t="shared" si="12"/>
        <v>-3.920084489905773E-3</v>
      </c>
      <c r="AF20" s="29">
        <f t="shared" si="13"/>
        <v>1.6529828164263627E-2</v>
      </c>
      <c r="AG20" s="29">
        <f t="shared" si="14"/>
        <v>7.8645758890290463E-2</v>
      </c>
      <c r="AH20" s="29">
        <f t="shared" si="15"/>
        <v>-6.157050038968892E-2</v>
      </c>
      <c r="AI20" s="29">
        <f t="shared" si="16"/>
        <v>6.0054520342633699E-2</v>
      </c>
      <c r="AJ20" s="29">
        <f t="shared" si="17"/>
        <v>-0.20608767418069029</v>
      </c>
      <c r="AK20" s="29">
        <f t="shared" si="17"/>
        <v>0.45568952367461524</v>
      </c>
      <c r="AL20" s="29">
        <f t="shared" si="17"/>
        <v>-0.29357094578147924</v>
      </c>
      <c r="AM20" s="29">
        <f t="shared" si="17"/>
        <v>0.22688210946831577</v>
      </c>
      <c r="AN20" s="29">
        <f t="shared" si="17"/>
        <v>-6.0020060284604826E-2</v>
      </c>
      <c r="AO20" s="29">
        <f t="shared" si="17"/>
        <v>-7.5656283298927152E-3</v>
      </c>
    </row>
    <row r="21" spans="2:41" x14ac:dyDescent="0.2">
      <c r="B21" s="23" t="s">
        <v>25</v>
      </c>
      <c r="C21" s="6">
        <v>395469.85069137003</v>
      </c>
      <c r="D21" s="6">
        <v>495826.03768733004</v>
      </c>
      <c r="E21" s="6">
        <v>627352.73894184001</v>
      </c>
      <c r="F21" s="6">
        <f>+F22+F23</f>
        <v>541504.26175068994</v>
      </c>
      <c r="G21" s="26">
        <f t="shared" ref="G21:O21" si="23">G22+G23</f>
        <v>609399.33759199001</v>
      </c>
      <c r="H21" s="26">
        <f t="shared" si="23"/>
        <v>663391.53572979989</v>
      </c>
      <c r="I21" s="26">
        <f t="shared" si="23"/>
        <v>744409.5717816801</v>
      </c>
      <c r="J21" s="26">
        <f t="shared" si="23"/>
        <v>763712.41885770997</v>
      </c>
      <c r="K21" s="26">
        <f t="shared" si="23"/>
        <v>838212.72700939991</v>
      </c>
      <c r="L21" s="26">
        <f t="shared" si="23"/>
        <v>864813.80290080002</v>
      </c>
      <c r="M21" s="26">
        <f t="shared" si="23"/>
        <v>930068.55187933007</v>
      </c>
      <c r="N21" s="26">
        <f t="shared" si="23"/>
        <v>963310.77640941017</v>
      </c>
      <c r="O21" s="26">
        <f t="shared" si="23"/>
        <v>975394.4577099001</v>
      </c>
      <c r="P21" s="26">
        <f t="shared" ref="P21:V21" si="24">P22+P23</f>
        <v>1017519.56870756</v>
      </c>
      <c r="Q21" s="26">
        <f t="shared" si="24"/>
        <v>964489.76514022995</v>
      </c>
      <c r="R21" s="26">
        <f t="shared" si="24"/>
        <v>1296547.6718552499</v>
      </c>
      <c r="S21" s="26">
        <f t="shared" si="24"/>
        <v>1414875.96358178</v>
      </c>
      <c r="T21" s="26">
        <f t="shared" si="24"/>
        <v>1533021.6862322001</v>
      </c>
      <c r="U21" s="26">
        <f t="shared" si="24"/>
        <v>1602616.0678007798</v>
      </c>
      <c r="V21" s="26">
        <f t="shared" si="24"/>
        <v>1651299.20800411</v>
      </c>
      <c r="W21" s="29">
        <f t="shared" si="4"/>
        <v>0.25376444454745384</v>
      </c>
      <c r="X21" s="29">
        <f t="shared" si="5"/>
        <v>0.26526783842975843</v>
      </c>
      <c r="Y21" s="29">
        <f t="shared" si="6"/>
        <v>-0.13684243625994408</v>
      </c>
      <c r="Z21" s="29">
        <f t="shared" si="7"/>
        <v>0.12538234809416737</v>
      </c>
      <c r="AA21" s="29">
        <f t="shared" si="8"/>
        <v>8.8599043036635461E-2</v>
      </c>
      <c r="AB21" s="29">
        <f t="shared" si="9"/>
        <v>0.12212702708476963</v>
      </c>
      <c r="AC21" s="29">
        <f t="shared" si="10"/>
        <v>2.5930412245815493E-2</v>
      </c>
      <c r="AD21" s="29">
        <f t="shared" si="11"/>
        <v>9.7550211718595126E-2</v>
      </c>
      <c r="AE21" s="29">
        <f t="shared" si="12"/>
        <v>3.1735471240466939E-2</v>
      </c>
      <c r="AF21" s="29">
        <f t="shared" si="13"/>
        <v>7.5455258414758752E-2</v>
      </c>
      <c r="AG21" s="29">
        <f t="shared" si="14"/>
        <v>3.574169287082074E-2</v>
      </c>
      <c r="AH21" s="29">
        <f t="shared" si="15"/>
        <v>1.2543907528502762E-2</v>
      </c>
      <c r="AI21" s="29">
        <f t="shared" si="16"/>
        <v>4.3187769486166872E-2</v>
      </c>
      <c r="AJ21" s="29">
        <f t="shared" si="17"/>
        <v>-5.2116740746998902E-2</v>
      </c>
      <c r="AK21" s="29">
        <f t="shared" si="17"/>
        <v>0.34428349446169726</v>
      </c>
      <c r="AL21" s="29">
        <f t="shared" si="17"/>
        <v>9.1264127262835171E-2</v>
      </c>
      <c r="AM21" s="29">
        <f t="shared" si="17"/>
        <v>8.3502530038981337E-2</v>
      </c>
      <c r="AN21" s="29">
        <f t="shared" si="17"/>
        <v>4.539686698080958E-2</v>
      </c>
      <c r="AO21" s="29">
        <f t="shared" si="17"/>
        <v>3.037729446338111E-2</v>
      </c>
    </row>
    <row r="22" spans="2:41" x14ac:dyDescent="0.2">
      <c r="B22" s="24" t="s">
        <v>26</v>
      </c>
      <c r="C22" s="6">
        <v>197093.70842077001</v>
      </c>
      <c r="D22" s="6">
        <v>242450.06460351002</v>
      </c>
      <c r="E22" s="6">
        <v>297813.03312819003</v>
      </c>
      <c r="F22" s="6">
        <v>301838.78398190998</v>
      </c>
      <c r="G22" s="26">
        <v>325445.19817282003</v>
      </c>
      <c r="H22" s="26">
        <v>347370.41653230001</v>
      </c>
      <c r="I22" s="26">
        <v>390330.94814035005</v>
      </c>
      <c r="J22" s="26">
        <v>413373.08785358001</v>
      </c>
      <c r="K22" s="26">
        <v>435285.31758319994</v>
      </c>
      <c r="L22" s="26">
        <v>458845.42704431002</v>
      </c>
      <c r="M22" s="26">
        <v>498361.29668638005</v>
      </c>
      <c r="N22" s="26">
        <v>511642.80493413011</v>
      </c>
      <c r="O22" s="26">
        <v>520369.01707073004</v>
      </c>
      <c r="P22" s="26">
        <v>576474.03470812994</v>
      </c>
      <c r="Q22" s="26">
        <v>624119.4587019399</v>
      </c>
      <c r="R22" s="26">
        <v>785555.54650826985</v>
      </c>
      <c r="S22" s="26">
        <v>898087.59561547998</v>
      </c>
      <c r="T22" s="26">
        <v>966021.02474367013</v>
      </c>
      <c r="U22" s="26">
        <v>1011415.826408</v>
      </c>
      <c r="V22" s="26">
        <v>1037064.01981652</v>
      </c>
      <c r="W22" s="29">
        <f t="shared" si="4"/>
        <v>0.23012584494026544</v>
      </c>
      <c r="X22" s="29">
        <f t="shared" si="5"/>
        <v>0.22834792234523693</v>
      </c>
      <c r="Y22" s="29">
        <f t="shared" si="6"/>
        <v>1.351771214118469E-2</v>
      </c>
      <c r="Z22" s="29">
        <f t="shared" si="7"/>
        <v>7.8208684382736093E-2</v>
      </c>
      <c r="AA22" s="29">
        <f t="shared" si="8"/>
        <v>6.7369924283956051E-2</v>
      </c>
      <c r="AB22" s="29">
        <f t="shared" si="9"/>
        <v>0.12367354720909396</v>
      </c>
      <c r="AC22" s="29">
        <f t="shared" si="10"/>
        <v>5.9032315585042294E-2</v>
      </c>
      <c r="AD22" s="29">
        <f t="shared" si="11"/>
        <v>5.3008360663724163E-2</v>
      </c>
      <c r="AE22" s="29">
        <f t="shared" si="12"/>
        <v>5.412567001322488E-2</v>
      </c>
      <c r="AF22" s="29">
        <f t="shared" si="13"/>
        <v>8.6120221131143593E-2</v>
      </c>
      <c r="AG22" s="29">
        <f t="shared" si="14"/>
        <v>2.6650360563830411E-2</v>
      </c>
      <c r="AH22" s="29">
        <f t="shared" si="15"/>
        <v>1.7055281638766351E-2</v>
      </c>
      <c r="AI22" s="29">
        <f t="shared" si="16"/>
        <v>0.10781775201226851</v>
      </c>
      <c r="AJ22" s="29">
        <f t="shared" si="17"/>
        <v>8.2649731167740992E-2</v>
      </c>
      <c r="AK22" s="29">
        <f t="shared" si="17"/>
        <v>0.25866216083390348</v>
      </c>
      <c r="AL22" s="29">
        <f t="shared" si="17"/>
        <v>0.1432515493110651</v>
      </c>
      <c r="AM22" s="29">
        <f t="shared" si="17"/>
        <v>7.5642319813618908E-2</v>
      </c>
      <c r="AN22" s="29">
        <f t="shared" si="17"/>
        <v>4.6991525548188973E-2</v>
      </c>
      <c r="AO22" s="29">
        <f t="shared" si="17"/>
        <v>2.5358702858752524E-2</v>
      </c>
    </row>
    <row r="23" spans="2:41" x14ac:dyDescent="0.2">
      <c r="B23" s="24" t="s">
        <v>27</v>
      </c>
      <c r="C23" s="6">
        <v>198376.14227060002</v>
      </c>
      <c r="D23" s="6">
        <v>253375.97308381999</v>
      </c>
      <c r="E23" s="6">
        <v>329539.70581364998</v>
      </c>
      <c r="F23" s="6">
        <v>239665.47776877997</v>
      </c>
      <c r="G23" s="26">
        <v>283954.13941916998</v>
      </c>
      <c r="H23" s="26">
        <v>316021.11919749994</v>
      </c>
      <c r="I23" s="26">
        <v>354078.62364133005</v>
      </c>
      <c r="J23" s="26">
        <v>350339.33100413001</v>
      </c>
      <c r="K23" s="26">
        <v>402927.40942619997</v>
      </c>
      <c r="L23" s="26">
        <v>405968.37585648999</v>
      </c>
      <c r="M23" s="26">
        <v>431707.25519295002</v>
      </c>
      <c r="N23" s="26">
        <v>451667.97147528001</v>
      </c>
      <c r="O23" s="26">
        <v>455025.44063917006</v>
      </c>
      <c r="P23" s="26">
        <v>441045.53399943002</v>
      </c>
      <c r="Q23" s="26">
        <v>340370.30643829005</v>
      </c>
      <c r="R23" s="26">
        <v>510992.12534698</v>
      </c>
      <c r="S23" s="26">
        <v>516788.36796629999</v>
      </c>
      <c r="T23" s="26">
        <v>567000.66148852999</v>
      </c>
      <c r="U23" s="26">
        <v>591200.24139277986</v>
      </c>
      <c r="V23" s="26">
        <v>614235.18818758987</v>
      </c>
      <c r="W23" s="29">
        <f t="shared" si="4"/>
        <v>0.27725022870036486</v>
      </c>
      <c r="X23" s="29">
        <f t="shared" si="5"/>
        <v>0.30059571869758184</v>
      </c>
      <c r="Y23" s="29">
        <f t="shared" si="6"/>
        <v>-0.27272655300509563</v>
      </c>
      <c r="Z23" s="29">
        <f t="shared" si="7"/>
        <v>0.1847936634959082</v>
      </c>
      <c r="AA23" s="29">
        <f t="shared" si="8"/>
        <v>0.11293013669011187</v>
      </c>
      <c r="AB23" s="29">
        <f t="shared" si="9"/>
        <v>0.12042709215280567</v>
      </c>
      <c r="AC23" s="29">
        <f t="shared" si="10"/>
        <v>-1.0560628028727925E-2</v>
      </c>
      <c r="AD23" s="29">
        <f t="shared" si="11"/>
        <v>0.15010612217401875</v>
      </c>
      <c r="AE23" s="29">
        <f t="shared" si="12"/>
        <v>7.5471818475207897E-3</v>
      </c>
      <c r="AF23" s="29">
        <f t="shared" si="13"/>
        <v>6.3401192967697417E-2</v>
      </c>
      <c r="AG23" s="29">
        <f t="shared" si="14"/>
        <v>4.623669406113784E-2</v>
      </c>
      <c r="AH23" s="29">
        <f t="shared" si="15"/>
        <v>7.4334895895398212E-3</v>
      </c>
      <c r="AI23" s="29">
        <f t="shared" si="16"/>
        <v>-3.0723351687990452E-2</v>
      </c>
      <c r="AJ23" s="29">
        <f t="shared" si="17"/>
        <v>-0.22826492912922247</v>
      </c>
      <c r="AK23" s="29">
        <f t="shared" si="17"/>
        <v>0.50128291358348576</v>
      </c>
      <c r="AL23" s="29">
        <f t="shared" si="17"/>
        <v>1.1343115347196786E-2</v>
      </c>
      <c r="AM23" s="29">
        <f t="shared" si="17"/>
        <v>9.7162197593240629E-2</v>
      </c>
      <c r="AN23" s="29">
        <f t="shared" si="17"/>
        <v>4.2679985312044311E-2</v>
      </c>
      <c r="AO23" s="29">
        <f t="shared" si="17"/>
        <v>3.8963019941505861E-2</v>
      </c>
    </row>
    <row r="24" spans="2:41" x14ac:dyDescent="0.2">
      <c r="B24" s="23" t="s">
        <v>28</v>
      </c>
      <c r="C24" s="6">
        <v>71248.033558829993</v>
      </c>
      <c r="D24" s="6">
        <v>93017.415097759993</v>
      </c>
      <c r="E24" s="6">
        <v>117194.38792063999</v>
      </c>
      <c r="F24" s="6">
        <f>+F25+F26</f>
        <v>74694.588191799994</v>
      </c>
      <c r="G24" s="26">
        <f t="shared" ref="G24:O24" si="25">G25+G26</f>
        <v>94240.448238559999</v>
      </c>
      <c r="H24" s="26">
        <f t="shared" si="25"/>
        <v>112737.32421831001</v>
      </c>
      <c r="I24" s="26">
        <f t="shared" si="25"/>
        <v>126313.97124186999</v>
      </c>
      <c r="J24" s="26">
        <f t="shared" si="25"/>
        <v>116125.14666767999</v>
      </c>
      <c r="K24" s="26">
        <f t="shared" si="25"/>
        <v>125632.1246373</v>
      </c>
      <c r="L24" s="26">
        <f t="shared" si="25"/>
        <v>142788.70604645001</v>
      </c>
      <c r="M24" s="26">
        <f t="shared" si="25"/>
        <v>168876.05137770998</v>
      </c>
      <c r="N24" s="26">
        <f t="shared" si="25"/>
        <v>162918.33274367001</v>
      </c>
      <c r="O24" s="26">
        <f t="shared" si="25"/>
        <v>144586.52929707</v>
      </c>
      <c r="P24" s="26">
        <f t="shared" ref="P24:V24" si="26">P25+P26</f>
        <v>127193.71006828999</v>
      </c>
      <c r="Q24" s="26">
        <f t="shared" si="26"/>
        <v>79884.621270290008</v>
      </c>
      <c r="R24" s="26">
        <f t="shared" si="26"/>
        <v>126145.09552621002</v>
      </c>
      <c r="S24" s="26">
        <f t="shared" si="26"/>
        <v>128173.70149610001</v>
      </c>
      <c r="T24" s="26">
        <f t="shared" si="26"/>
        <v>177971.99968481</v>
      </c>
      <c r="U24" s="26">
        <f t="shared" si="26"/>
        <v>213292.84581473001</v>
      </c>
      <c r="V24" s="26">
        <f t="shared" si="26"/>
        <v>192153.35746711999</v>
      </c>
      <c r="W24" s="29">
        <f t="shared" si="4"/>
        <v>0.30554361224516979</v>
      </c>
      <c r="X24" s="29">
        <f t="shared" si="5"/>
        <v>0.2599187775479499</v>
      </c>
      <c r="Y24" s="29">
        <f t="shared" si="6"/>
        <v>-0.36264364260871773</v>
      </c>
      <c r="Z24" s="29">
        <f t="shared" si="7"/>
        <v>0.26167705746727399</v>
      </c>
      <c r="AA24" s="29">
        <f t="shared" si="8"/>
        <v>0.19627321734428804</v>
      </c>
      <c r="AB24" s="29">
        <f t="shared" si="9"/>
        <v>0.12042725971808155</v>
      </c>
      <c r="AC24" s="29">
        <f t="shared" si="10"/>
        <v>-8.0662688964786899E-2</v>
      </c>
      <c r="AD24" s="29">
        <f t="shared" si="11"/>
        <v>8.1868382882017032E-2</v>
      </c>
      <c r="AE24" s="29">
        <f t="shared" si="12"/>
        <v>0.13656205734545246</v>
      </c>
      <c r="AF24" s="29">
        <f t="shared" si="13"/>
        <v>0.18269894064852443</v>
      </c>
      <c r="AG24" s="29">
        <f t="shared" si="14"/>
        <v>-3.5278647181978928E-2</v>
      </c>
      <c r="AH24" s="29">
        <f t="shared" si="15"/>
        <v>-0.11252142799326714</v>
      </c>
      <c r="AI24" s="29">
        <f t="shared" si="16"/>
        <v>-0.12029349700375214</v>
      </c>
      <c r="AJ24" s="29">
        <f t="shared" si="17"/>
        <v>-0.37194519109946433</v>
      </c>
      <c r="AK24" s="29">
        <f t="shared" si="17"/>
        <v>0.57909111316178707</v>
      </c>
      <c r="AL24" s="29">
        <f t="shared" si="17"/>
        <v>1.6081528666871403E-2</v>
      </c>
      <c r="AM24" s="29">
        <f t="shared" si="17"/>
        <v>0.3885219636122097</v>
      </c>
      <c r="AN24" s="29">
        <f t="shared" si="17"/>
        <v>0.19846293907172785</v>
      </c>
      <c r="AO24" s="29">
        <f t="shared" si="17"/>
        <v>-9.9110161275508313E-2</v>
      </c>
    </row>
    <row r="25" spans="2:41" x14ac:dyDescent="0.2">
      <c r="B25" s="24" t="s">
        <v>26</v>
      </c>
      <c r="C25" s="6">
        <v>11538.81033905</v>
      </c>
      <c r="D25" s="6">
        <v>12901.989266470002</v>
      </c>
      <c r="E25" s="6">
        <v>15243.05015865</v>
      </c>
      <c r="F25" s="6">
        <v>16514.2080054</v>
      </c>
      <c r="G25" s="26">
        <v>16589.159646619999</v>
      </c>
      <c r="H25" s="26">
        <v>17887.31295028</v>
      </c>
      <c r="I25" s="26">
        <v>18033.741237390001</v>
      </c>
      <c r="J25" s="26">
        <v>15892.185132290002</v>
      </c>
      <c r="K25" s="26">
        <v>14768.321646260001</v>
      </c>
      <c r="L25" s="26">
        <v>14748.651210080001</v>
      </c>
      <c r="M25" s="26">
        <v>15068.446181979998</v>
      </c>
      <c r="N25" s="26">
        <v>17777.166487120001</v>
      </c>
      <c r="O25" s="26">
        <v>15293.789743130001</v>
      </c>
      <c r="P25" s="26">
        <v>6472.9530456200009</v>
      </c>
      <c r="Q25" s="26">
        <v>4524.9492520000003</v>
      </c>
      <c r="R25" s="26">
        <v>7022.0570209999996</v>
      </c>
      <c r="S25" s="26">
        <v>7720.5319909999998</v>
      </c>
      <c r="T25" s="26">
        <v>7754.2625189999999</v>
      </c>
      <c r="U25" s="26">
        <v>8445.3501880000003</v>
      </c>
      <c r="V25" s="26">
        <v>7350.5958279999995</v>
      </c>
      <c r="W25" s="29">
        <f t="shared" si="4"/>
        <v>0.11813860245251528</v>
      </c>
      <c r="X25" s="29">
        <f t="shared" si="5"/>
        <v>0.18144960779528807</v>
      </c>
      <c r="Y25" s="29">
        <f t="shared" si="6"/>
        <v>8.3392617194049778E-2</v>
      </c>
      <c r="Z25" s="29">
        <f t="shared" si="7"/>
        <v>4.5386155482292079E-3</v>
      </c>
      <c r="AA25" s="29">
        <f t="shared" si="8"/>
        <v>7.8253108132846139E-2</v>
      </c>
      <c r="AB25" s="29">
        <f t="shared" si="9"/>
        <v>8.1861533656293339E-3</v>
      </c>
      <c r="AC25" s="29">
        <f t="shared" si="10"/>
        <v>-0.11875273560318333</v>
      </c>
      <c r="AD25" s="29">
        <f t="shared" si="11"/>
        <v>-7.071799608894036E-2</v>
      </c>
      <c r="AE25" s="29">
        <f t="shared" si="12"/>
        <v>-1.3319344371797159E-3</v>
      </c>
      <c r="AF25" s="29">
        <f t="shared" si="13"/>
        <v>2.1682997810771543E-2</v>
      </c>
      <c r="AG25" s="29">
        <f t="shared" si="14"/>
        <v>0.17976108965895232</v>
      </c>
      <c r="AH25" s="29">
        <f t="shared" si="15"/>
        <v>-0.1396947452671532</v>
      </c>
      <c r="AI25" s="29">
        <f t="shared" si="16"/>
        <v>-0.57675938048463993</v>
      </c>
      <c r="AJ25" s="29">
        <f t="shared" si="17"/>
        <v>-0.30094514511242132</v>
      </c>
      <c r="AK25" s="29">
        <f t="shared" si="17"/>
        <v>0.5518532098224731</v>
      </c>
      <c r="AL25" s="29">
        <f t="shared" si="17"/>
        <v>9.9468712360375022E-2</v>
      </c>
      <c r="AM25" s="29">
        <f t="shared" si="17"/>
        <v>4.3689383114169367E-3</v>
      </c>
      <c r="AN25" s="29">
        <f t="shared" si="17"/>
        <v>8.9123584261772359E-2</v>
      </c>
      <c r="AO25" s="29">
        <f t="shared" si="17"/>
        <v>-0.12962805989448933</v>
      </c>
    </row>
    <row r="26" spans="2:41" x14ac:dyDescent="0.2">
      <c r="B26" s="24" t="s">
        <v>27</v>
      </c>
      <c r="C26" s="6">
        <v>59709.223219779997</v>
      </c>
      <c r="D26" s="6">
        <v>80115.425831289991</v>
      </c>
      <c r="E26" s="6">
        <v>101951.33776198998</v>
      </c>
      <c r="F26" s="6">
        <v>58180.380186399991</v>
      </c>
      <c r="G26" s="26">
        <v>77651.28859194</v>
      </c>
      <c r="H26" s="26">
        <v>94850.011268030008</v>
      </c>
      <c r="I26" s="26">
        <v>108280.23000447999</v>
      </c>
      <c r="J26" s="26">
        <v>100232.96153538999</v>
      </c>
      <c r="K26" s="26">
        <v>110863.80299104001</v>
      </c>
      <c r="L26" s="26">
        <v>128040.05483637001</v>
      </c>
      <c r="M26" s="26">
        <v>153807.60519572999</v>
      </c>
      <c r="N26" s="26">
        <v>145141.16625655</v>
      </c>
      <c r="O26" s="26">
        <v>129292.73955393999</v>
      </c>
      <c r="P26" s="26">
        <v>120720.75702266999</v>
      </c>
      <c r="Q26" s="26">
        <v>75359.672018290003</v>
      </c>
      <c r="R26" s="26">
        <v>119123.03850521002</v>
      </c>
      <c r="S26" s="26">
        <v>120453.16950510001</v>
      </c>
      <c r="T26" s="26">
        <v>170217.73716580999</v>
      </c>
      <c r="U26" s="26">
        <v>204847.49562673</v>
      </c>
      <c r="V26" s="26">
        <v>184802.76163912</v>
      </c>
      <c r="W26" s="29">
        <f t="shared" si="4"/>
        <v>0.34175963965228728</v>
      </c>
      <c r="X26" s="29">
        <f t="shared" si="5"/>
        <v>0.27255564960339673</v>
      </c>
      <c r="Y26" s="29">
        <f t="shared" si="6"/>
        <v>-0.42933186102741761</v>
      </c>
      <c r="Z26" s="29">
        <f t="shared" si="7"/>
        <v>0.33466450963638517</v>
      </c>
      <c r="AA26" s="29">
        <f t="shared" si="8"/>
        <v>0.22148663580420203</v>
      </c>
      <c r="AB26" s="29">
        <f t="shared" si="9"/>
        <v>0.14159427665747426</v>
      </c>
      <c r="AC26" s="29">
        <f t="shared" si="10"/>
        <v>-7.4318908158553576E-2</v>
      </c>
      <c r="AD26" s="29">
        <f t="shared" si="11"/>
        <v>0.10606133244797422</v>
      </c>
      <c r="AE26" s="29">
        <f t="shared" si="12"/>
        <v>0.15493110809772759</v>
      </c>
      <c r="AF26" s="29">
        <f t="shared" si="13"/>
        <v>0.20124601158824773</v>
      </c>
      <c r="AG26" s="29">
        <f t="shared" si="14"/>
        <v>-5.6345971502198444E-2</v>
      </c>
      <c r="AH26" s="29">
        <f t="shared" si="15"/>
        <v>-0.10919318833773528</v>
      </c>
      <c r="AI26" s="29">
        <f t="shared" si="16"/>
        <v>-6.6299024684938535E-2</v>
      </c>
      <c r="AJ26" s="29">
        <f t="shared" si="17"/>
        <v>-0.3757521583124408</v>
      </c>
      <c r="AK26" s="29">
        <f t="shared" si="17"/>
        <v>0.5807266050242168</v>
      </c>
      <c r="AL26" s="29">
        <f t="shared" si="17"/>
        <v>1.1166026459540124E-2</v>
      </c>
      <c r="AM26" s="29">
        <f t="shared" si="17"/>
        <v>0.41314452633480037</v>
      </c>
      <c r="AN26" s="29">
        <f t="shared" si="17"/>
        <v>0.20344388920636969</v>
      </c>
      <c r="AO26" s="29">
        <f t="shared" si="17"/>
        <v>-9.7851984600950237E-2</v>
      </c>
    </row>
    <row r="27" spans="2:41" x14ac:dyDescent="0.2">
      <c r="B27" s="23" t="s">
        <v>31</v>
      </c>
      <c r="C27" s="6">
        <v>216661.74674814998</v>
      </c>
      <c r="D27" s="6">
        <v>270669.76707293</v>
      </c>
      <c r="E27" s="6">
        <v>292134.66730234993</v>
      </c>
      <c r="F27" s="6">
        <v>322454.7</v>
      </c>
      <c r="G27" s="26">
        <v>334810.70041724003</v>
      </c>
      <c r="H27" s="26">
        <v>353174.43550009985</v>
      </c>
      <c r="I27" s="26">
        <v>370223.04661057994</v>
      </c>
      <c r="J27" s="26">
        <v>460910</v>
      </c>
      <c r="K27" s="26">
        <v>466188.00813639996</v>
      </c>
      <c r="L27" s="26">
        <v>516353.19590686</v>
      </c>
      <c r="M27" s="26">
        <v>521075.82587101997</v>
      </c>
      <c r="N27" s="26">
        <v>543015.46451288008</v>
      </c>
      <c r="O27" s="26">
        <v>576808.23924952</v>
      </c>
      <c r="P27" s="26">
        <v>597130.9090102301</v>
      </c>
      <c r="Q27" s="26">
        <v>486112.41596373002</v>
      </c>
      <c r="R27" s="26">
        <v>613779.78453230998</v>
      </c>
      <c r="S27" s="26">
        <v>641354.39097544004</v>
      </c>
      <c r="T27" s="26">
        <v>766278.78297507006</v>
      </c>
      <c r="U27" s="26">
        <v>783982.85190158035</v>
      </c>
      <c r="V27" s="26">
        <v>780532.80547043006</v>
      </c>
      <c r="W27" s="43">
        <f t="shared" si="4"/>
        <v>0.24927344644534566</v>
      </c>
      <c r="X27" s="43">
        <f t="shared" si="5"/>
        <v>7.9302910190321985E-2</v>
      </c>
      <c r="Y27" s="43">
        <f t="shared" si="6"/>
        <v>0.10378786255542138</v>
      </c>
      <c r="Z27" s="43">
        <f t="shared" si="7"/>
        <v>3.8318562009609369E-2</v>
      </c>
      <c r="AA27" s="43">
        <f t="shared" si="8"/>
        <v>5.4848112858922882E-2</v>
      </c>
      <c r="AB27" s="43">
        <f t="shared" si="9"/>
        <v>4.8272494826356871E-2</v>
      </c>
      <c r="AC27" s="43">
        <f t="shared" si="10"/>
        <v>0.24495220980883281</v>
      </c>
      <c r="AD27" s="43">
        <f t="shared" si="11"/>
        <v>1.1451277117875414E-2</v>
      </c>
      <c r="AE27" s="43">
        <f t="shared" si="12"/>
        <v>0.10760720330623008</v>
      </c>
      <c r="AF27" s="43">
        <f t="shared" si="13"/>
        <v>9.1461232381175872E-3</v>
      </c>
      <c r="AG27" s="43">
        <f t="shared" si="14"/>
        <v>4.2104502939061206E-2</v>
      </c>
      <c r="AH27" s="43">
        <f t="shared" si="15"/>
        <v>6.2231698625663023E-2</v>
      </c>
      <c r="AI27" s="43">
        <f t="shared" si="16"/>
        <v>3.5232974111381932E-2</v>
      </c>
      <c r="AJ27" s="43">
        <f t="shared" si="17"/>
        <v>-0.18591985672039313</v>
      </c>
      <c r="AK27" s="43">
        <f t="shared" si="17"/>
        <v>0.26262931037356085</v>
      </c>
      <c r="AL27" s="43">
        <f t="shared" si="17"/>
        <v>4.4925895472659461E-2</v>
      </c>
      <c r="AM27" s="43">
        <f t="shared" si="17"/>
        <v>0.19478215750520045</v>
      </c>
      <c r="AN27" s="43">
        <f t="shared" si="17"/>
        <v>2.3103952921382565E-2</v>
      </c>
      <c r="AO27" s="43">
        <f t="shared" si="17"/>
        <v>-4.4006656813756484E-3</v>
      </c>
    </row>
    <row r="28" spans="2:41" x14ac:dyDescent="0.2">
      <c r="B28" s="23" t="s">
        <v>70</v>
      </c>
      <c r="C28" s="6"/>
      <c r="D28" s="6"/>
      <c r="E28" s="6"/>
      <c r="F28" s="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>
        <v>8690.1417373199984</v>
      </c>
      <c r="T28" s="26">
        <v>0</v>
      </c>
      <c r="U28" s="26">
        <v>0</v>
      </c>
      <c r="V28" s="26">
        <v>0</v>
      </c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</row>
    <row r="29" spans="2:41" x14ac:dyDescent="0.2">
      <c r="B29" s="23" t="s">
        <v>71</v>
      </c>
      <c r="C29" s="6"/>
      <c r="D29" s="6"/>
      <c r="E29" s="6"/>
      <c r="F29" s="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>
        <v>173667.21835355999</v>
      </c>
      <c r="T29" s="26">
        <v>1066.6658008499999</v>
      </c>
      <c r="U29" s="26">
        <v>0</v>
      </c>
      <c r="V29" s="26">
        <v>0</v>
      </c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29">
        <f t="shared" si="17"/>
        <v>-0.99385798994788743</v>
      </c>
      <c r="AN29" s="29">
        <f t="shared" si="17"/>
        <v>-1</v>
      </c>
      <c r="AO29" s="53" t="e">
        <f t="shared" si="17"/>
        <v>#DIV/0!</v>
      </c>
    </row>
    <row r="30" spans="2:41" x14ac:dyDescent="0.2">
      <c r="B30" s="22" t="s">
        <v>32</v>
      </c>
      <c r="C30" s="6">
        <v>21255.470762070003</v>
      </c>
      <c r="D30" s="6">
        <v>24985.59640378</v>
      </c>
      <c r="E30" s="6">
        <v>28184.638193460003</v>
      </c>
      <c r="F30" s="6">
        <v>34731.024553030002</v>
      </c>
      <c r="G30" s="26">
        <v>39043.622165529996</v>
      </c>
      <c r="H30" s="26">
        <v>43663.132997789995</v>
      </c>
      <c r="I30" s="26">
        <v>47407.893591649998</v>
      </c>
      <c r="J30" s="26">
        <v>37104.37558385</v>
      </c>
      <c r="K30" s="26">
        <v>40195.416864020001</v>
      </c>
      <c r="L30" s="26">
        <v>42698.848959400006</v>
      </c>
      <c r="M30" s="26">
        <v>69511.962473520005</v>
      </c>
      <c r="N30" s="26">
        <v>47073.276898010001</v>
      </c>
      <c r="O30" s="26">
        <v>50922.75622861</v>
      </c>
      <c r="P30" s="26">
        <v>50747.551613660005</v>
      </c>
      <c r="Q30" s="26">
        <v>50442.863960850002</v>
      </c>
      <c r="R30" s="26">
        <v>310235.88371423003</v>
      </c>
      <c r="S30" s="26">
        <v>336501.29757598002</v>
      </c>
      <c r="T30" s="26">
        <v>369314.83425382007</v>
      </c>
      <c r="U30" s="26">
        <v>391066.09845488996</v>
      </c>
      <c r="V30" s="26">
        <v>409670.99179038999</v>
      </c>
      <c r="W30" s="29">
        <f t="shared" si="4"/>
        <v>0.17549014479445635</v>
      </c>
      <c r="X30" s="29">
        <f t="shared" si="5"/>
        <v>0.12803543841747267</v>
      </c>
      <c r="Y30" s="29">
        <f t="shared" si="6"/>
        <v>0.23226788701829171</v>
      </c>
      <c r="Z30" s="29">
        <f t="shared" si="7"/>
        <v>0.12417133292210214</v>
      </c>
      <c r="AA30" s="29">
        <f t="shared" si="8"/>
        <v>0.11831665649962098</v>
      </c>
      <c r="AB30" s="29">
        <f t="shared" si="9"/>
        <v>8.5764816602820204E-2</v>
      </c>
      <c r="AC30" s="29">
        <f t="shared" si="10"/>
        <v>-0.21733760408234559</v>
      </c>
      <c r="AD30" s="29">
        <f t="shared" si="11"/>
        <v>8.3306651345870009E-2</v>
      </c>
      <c r="AE30" s="29">
        <f t="shared" si="12"/>
        <v>6.2281530848381284E-2</v>
      </c>
      <c r="AF30" s="29">
        <f t="shared" si="13"/>
        <v>0.62795869602047394</v>
      </c>
      <c r="AG30" s="29">
        <f t="shared" si="14"/>
        <v>-0.32280322374811143</v>
      </c>
      <c r="AH30" s="29">
        <f t="shared" si="15"/>
        <v>8.1776319480378667E-2</v>
      </c>
      <c r="AI30" s="29">
        <f t="shared" si="16"/>
        <v>-3.440595677175029E-3</v>
      </c>
      <c r="AJ30" s="29">
        <f t="shared" si="17"/>
        <v>-6.0039872490713631E-3</v>
      </c>
      <c r="AK30" s="29">
        <f t="shared" si="17"/>
        <v>5.1502432525443451</v>
      </c>
      <c r="AL30" s="29">
        <f t="shared" si="17"/>
        <v>8.4662720338128494E-2</v>
      </c>
      <c r="AM30" s="29">
        <f t="shared" si="17"/>
        <v>9.75138488743299E-2</v>
      </c>
      <c r="AN30" s="29">
        <f t="shared" si="17"/>
        <v>5.8896264605826421E-2</v>
      </c>
      <c r="AO30" s="29">
        <f t="shared" si="17"/>
        <v>4.7574804896175715E-2</v>
      </c>
    </row>
    <row r="31" spans="2:41" x14ac:dyDescent="0.2">
      <c r="B31" s="22" t="s">
        <v>12</v>
      </c>
      <c r="C31" s="6">
        <v>6198.0269174100004</v>
      </c>
      <c r="D31" s="6">
        <v>12674.716157820001</v>
      </c>
      <c r="E31" s="6">
        <v>7060.6823789300006</v>
      </c>
      <c r="F31" s="6">
        <v>8677.0905093000019</v>
      </c>
      <c r="G31" s="26">
        <v>11046.348307590002</v>
      </c>
      <c r="H31" s="26">
        <v>13224.885423920001</v>
      </c>
      <c r="I31" s="26">
        <v>13234.96086173</v>
      </c>
      <c r="J31" s="26">
        <v>8772.2097528600007</v>
      </c>
      <c r="K31" s="26">
        <v>14168.55257138</v>
      </c>
      <c r="L31" s="26">
        <v>24524.452117730001</v>
      </c>
      <c r="M31" s="26">
        <v>26302.643818389999</v>
      </c>
      <c r="N31" s="26">
        <v>56786.138991500004</v>
      </c>
      <c r="O31" s="26">
        <v>44005.375805809999</v>
      </c>
      <c r="P31" s="26">
        <v>62443.921262319993</v>
      </c>
      <c r="Q31" s="26">
        <v>35095.328107859998</v>
      </c>
      <c r="R31" s="26">
        <v>96679.357869380008</v>
      </c>
      <c r="S31" s="26">
        <v>223459.26692682001</v>
      </c>
      <c r="T31" s="26">
        <v>113873.69043026</v>
      </c>
      <c r="U31" s="26">
        <v>135393.90903454999</v>
      </c>
      <c r="V31" s="26">
        <v>124156.09181386001</v>
      </c>
      <c r="W31" s="29">
        <f t="shared" si="4"/>
        <v>1.0449598439492491</v>
      </c>
      <c r="X31" s="29">
        <f t="shared" si="5"/>
        <v>-0.44293171610208204</v>
      </c>
      <c r="Y31" s="29">
        <f t="shared" si="6"/>
        <v>0.22893086583154831</v>
      </c>
      <c r="Z31" s="29">
        <f t="shared" si="7"/>
        <v>0.27304749163912234</v>
      </c>
      <c r="AA31" s="29">
        <f t="shared" si="8"/>
        <v>0.19721785477587339</v>
      </c>
      <c r="AB31" s="29">
        <f t="shared" si="9"/>
        <v>7.618544499279345E-4</v>
      </c>
      <c r="AC31" s="29">
        <f t="shared" si="10"/>
        <v>-0.33719412966111739</v>
      </c>
      <c r="AD31" s="29">
        <f t="shared" si="11"/>
        <v>0.61516345032226694</v>
      </c>
      <c r="AE31" s="29">
        <f t="shared" si="12"/>
        <v>0.73090737350747959</v>
      </c>
      <c r="AF31" s="29">
        <f t="shared" si="13"/>
        <v>7.2506887906150341E-2</v>
      </c>
      <c r="AG31" s="29">
        <f t="shared" si="14"/>
        <v>1.1589517534278011</v>
      </c>
      <c r="AH31" s="29">
        <f t="shared" si="15"/>
        <v>-0.22506836021380294</v>
      </c>
      <c r="AI31" s="29">
        <f t="shared" si="16"/>
        <v>0.41900665813824411</v>
      </c>
      <c r="AJ31" s="29">
        <f t="shared" si="17"/>
        <v>-0.43797046376334359</v>
      </c>
      <c r="AK31" s="29">
        <f t="shared" si="17"/>
        <v>1.7547643256746634</v>
      </c>
      <c r="AL31" s="29">
        <f t="shared" si="17"/>
        <v>1.3113441364466629</v>
      </c>
      <c r="AM31" s="29">
        <f t="shared" si="17"/>
        <v>-0.49040515528249651</v>
      </c>
      <c r="AN31" s="29">
        <f t="shared" si="17"/>
        <v>0.18898323680367302</v>
      </c>
      <c r="AO31" s="29">
        <f t="shared" si="17"/>
        <v>-8.3000906767691451E-2</v>
      </c>
    </row>
    <row r="32" spans="2:41" x14ac:dyDescent="0.2">
      <c r="B32" s="22" t="s">
        <v>33</v>
      </c>
      <c r="C32" s="6">
        <v>10489.2000369</v>
      </c>
      <c r="D32" s="6">
        <v>15776.229641700002</v>
      </c>
      <c r="E32" s="6">
        <v>15837.23478445</v>
      </c>
      <c r="F32" s="6">
        <v>13846.46818776</v>
      </c>
      <c r="G32" s="26">
        <v>103090.57331157</v>
      </c>
      <c r="H32" s="26">
        <v>98499.252642049993</v>
      </c>
      <c r="I32" s="26">
        <v>100117.80456795999</v>
      </c>
      <c r="J32" s="26">
        <v>110053.29493304998</v>
      </c>
      <c r="K32" s="26">
        <v>122614.7482765</v>
      </c>
      <c r="L32" s="26">
        <v>129239.53292614999</v>
      </c>
      <c r="M32" s="26">
        <v>124044.95757027001</v>
      </c>
      <c r="N32" s="26">
        <v>120421.40853917001</v>
      </c>
      <c r="O32" s="26">
        <v>154430.30470648</v>
      </c>
      <c r="P32" s="26">
        <v>151551.64511059999</v>
      </c>
      <c r="Q32" s="26">
        <v>153258.91446543997</v>
      </c>
      <c r="R32" s="26">
        <v>127353.85307074999</v>
      </c>
      <c r="S32" s="26">
        <v>196197.00233585999</v>
      </c>
      <c r="T32" s="26">
        <v>13352.58894666</v>
      </c>
      <c r="U32" s="26">
        <v>16818.102612549999</v>
      </c>
      <c r="V32" s="26">
        <v>15226.04866357</v>
      </c>
      <c r="W32" s="29">
        <f t="shared" si="4"/>
        <v>0.50404507361864948</v>
      </c>
      <c r="X32" s="29">
        <f t="shared" si="5"/>
        <v>3.8669025575508442E-3</v>
      </c>
      <c r="Y32" s="29">
        <f t="shared" si="6"/>
        <v>-0.1257016533368982</v>
      </c>
      <c r="Z32" s="29">
        <f t="shared" si="7"/>
        <v>6.4452612690577658</v>
      </c>
      <c r="AA32" s="29">
        <f t="shared" si="8"/>
        <v>-4.4536765312611859E-2</v>
      </c>
      <c r="AB32" s="29">
        <f t="shared" si="9"/>
        <v>1.6432123924755793E-2</v>
      </c>
      <c r="AC32" s="29">
        <f t="shared" si="10"/>
        <v>9.9237996757567615E-2</v>
      </c>
      <c r="AD32" s="29">
        <f t="shared" si="11"/>
        <v>0.11413972976539855</v>
      </c>
      <c r="AE32" s="29">
        <f t="shared" si="12"/>
        <v>5.4029264364763741E-2</v>
      </c>
      <c r="AF32" s="29">
        <f t="shared" si="13"/>
        <v>-4.0193393138059808E-2</v>
      </c>
      <c r="AG32" s="29">
        <f t="shared" si="14"/>
        <v>-2.9211578625010226E-2</v>
      </c>
      <c r="AH32" s="29">
        <f t="shared" si="15"/>
        <v>0.28241569817087608</v>
      </c>
      <c r="AI32" s="29">
        <f t="shared" si="16"/>
        <v>-1.8640509719587639E-2</v>
      </c>
      <c r="AJ32" s="29">
        <f t="shared" si="17"/>
        <v>1.1265264415929233E-2</v>
      </c>
      <c r="AK32" s="29">
        <f t="shared" si="17"/>
        <v>-0.16902808874149766</v>
      </c>
      <c r="AL32" s="29">
        <f t="shared" si="17"/>
        <v>0.54056589263039379</v>
      </c>
      <c r="AM32" s="29">
        <f t="shared" si="17"/>
        <v>-0.9319429512801507</v>
      </c>
      <c r="AN32" s="29">
        <f t="shared" si="17"/>
        <v>0.2595387066683319</v>
      </c>
      <c r="AO32" s="29">
        <f t="shared" si="17"/>
        <v>-9.4663113054856529E-2</v>
      </c>
    </row>
    <row r="33" spans="1:41" x14ac:dyDescent="0.2">
      <c r="C33" s="6"/>
      <c r="D33" s="6"/>
      <c r="E33" s="6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</row>
    <row r="34" spans="1:41" ht="15" x14ac:dyDescent="0.25">
      <c r="B34" s="14" t="s">
        <v>11</v>
      </c>
      <c r="C34" s="5">
        <v>100</v>
      </c>
      <c r="D34" s="5">
        <v>154.23203799999999</v>
      </c>
      <c r="E34" s="20">
        <v>311.8</v>
      </c>
      <c r="F34" s="14"/>
      <c r="G34" s="20">
        <v>164.99488263000001</v>
      </c>
      <c r="H34" s="20">
        <v>78.5</v>
      </c>
      <c r="I34" s="20">
        <v>83</v>
      </c>
      <c r="J34" s="20">
        <v>0</v>
      </c>
      <c r="K34" s="20">
        <v>780.5</v>
      </c>
      <c r="L34" s="20">
        <v>842.14174380999987</v>
      </c>
      <c r="M34" s="20">
        <v>4479.4873979900003</v>
      </c>
      <c r="N34" s="20">
        <v>6334.7807378300004</v>
      </c>
      <c r="O34" s="20">
        <v>1470.1682214900002</v>
      </c>
      <c r="P34" s="20">
        <v>100375.675</v>
      </c>
      <c r="Q34" s="20">
        <v>75000</v>
      </c>
      <c r="R34" s="20">
        <v>6534.9489450000001</v>
      </c>
      <c r="S34" s="20">
        <v>7610.1350899999998</v>
      </c>
      <c r="T34" s="20">
        <v>7350.7446680000003</v>
      </c>
      <c r="U34" s="20">
        <v>7583.4363540000004</v>
      </c>
      <c r="V34" s="20">
        <v>16361.10381314</v>
      </c>
      <c r="W34" s="29">
        <f t="shared" si="4"/>
        <v>0.54232037999999982</v>
      </c>
      <c r="X34" s="29">
        <f t="shared" ref="X34:AO34" si="27">+E34/D34-1</f>
        <v>1.02162925448732</v>
      </c>
      <c r="Y34" s="29">
        <f t="shared" si="27"/>
        <v>-1</v>
      </c>
      <c r="Z34" s="29" t="e">
        <f t="shared" si="27"/>
        <v>#DIV/0!</v>
      </c>
      <c r="AA34" s="29">
        <f t="shared" si="27"/>
        <v>-0.52422766846632596</v>
      </c>
      <c r="AB34" s="29">
        <f t="shared" si="27"/>
        <v>5.7324840764331197E-2</v>
      </c>
      <c r="AC34" s="29">
        <f t="shared" si="27"/>
        <v>-1</v>
      </c>
      <c r="AD34" s="104" t="e">
        <f t="shared" si="27"/>
        <v>#DIV/0!</v>
      </c>
      <c r="AE34" s="29">
        <f t="shared" si="27"/>
        <v>7.8977250237027397E-2</v>
      </c>
      <c r="AF34" s="29">
        <f t="shared" si="27"/>
        <v>4.3191608549458644</v>
      </c>
      <c r="AG34" s="29">
        <f t="shared" si="27"/>
        <v>0.41417536762632534</v>
      </c>
      <c r="AH34" s="29">
        <f t="shared" si="27"/>
        <v>-0.76792121427179638</v>
      </c>
      <c r="AI34" s="29">
        <f t="shared" si="27"/>
        <v>67.27495896916497</v>
      </c>
      <c r="AJ34" s="29">
        <f t="shared" si="27"/>
        <v>-0.25280701723799115</v>
      </c>
      <c r="AK34" s="29">
        <f t="shared" si="27"/>
        <v>-0.91286734739999997</v>
      </c>
      <c r="AL34" s="29">
        <f t="shared" si="27"/>
        <v>0.16452862203654139</v>
      </c>
      <c r="AM34" s="29">
        <f t="shared" si="27"/>
        <v>-3.4084864320062858E-2</v>
      </c>
      <c r="AN34" s="29">
        <f t="shared" si="27"/>
        <v>3.1655525597695799E-2</v>
      </c>
      <c r="AO34" s="29">
        <f t="shared" si="27"/>
        <v>1.1574788854804701</v>
      </c>
    </row>
    <row r="35" spans="1:41" x14ac:dyDescent="0.2">
      <c r="C35" s="35"/>
      <c r="D35" s="35"/>
      <c r="E35" s="35"/>
      <c r="F35" s="21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x14ac:dyDescent="0.2">
      <c r="A36" s="15">
        <v>2</v>
      </c>
      <c r="B36" s="3" t="s">
        <v>51</v>
      </c>
      <c r="C36" s="21">
        <f>+C40+C56</f>
        <v>1044815.2100000002</v>
      </c>
      <c r="D36" s="21">
        <f>+D40+D56</f>
        <v>1238282.5</v>
      </c>
      <c r="E36" s="35">
        <f t="shared" ref="E36:J36" si="28">+E40+E56</f>
        <v>1451737.6795529102</v>
      </c>
      <c r="F36" s="21">
        <f t="shared" si="28"/>
        <v>1780581.2106469502</v>
      </c>
      <c r="G36" s="21">
        <f t="shared" si="28"/>
        <v>2186402.0999999996</v>
      </c>
      <c r="H36" s="21">
        <f t="shared" si="28"/>
        <v>2410505.2909037592</v>
      </c>
      <c r="I36" s="21">
        <f t="shared" si="28"/>
        <v>2667749.47874957</v>
      </c>
      <c r="J36" s="21">
        <f t="shared" si="28"/>
        <v>3020309.9436542094</v>
      </c>
      <c r="K36" s="21">
        <f t="shared" ref="K36:P36" si="29">+K40+K56+K65</f>
        <v>3290896.7874448197</v>
      </c>
      <c r="L36" s="21">
        <f t="shared" si="29"/>
        <v>3605876.0636898102</v>
      </c>
      <c r="M36" s="21">
        <f t="shared" si="29"/>
        <v>3678265.6894273493</v>
      </c>
      <c r="N36" s="21">
        <f t="shared" si="29"/>
        <v>3994802.7326419</v>
      </c>
      <c r="O36" s="21">
        <f t="shared" si="29"/>
        <v>4305978.3972887006</v>
      </c>
      <c r="P36" s="21">
        <f t="shared" si="29"/>
        <v>4825466.5400145808</v>
      </c>
      <c r="Q36" s="21">
        <f t="shared" ref="Q36:V36" si="30">+Q40+Q56+Q65</f>
        <v>4950714.2493598694</v>
      </c>
      <c r="R36" s="21">
        <f t="shared" si="30"/>
        <v>5347874.886169659</v>
      </c>
      <c r="S36" s="21">
        <f t="shared" si="30"/>
        <v>5472023.9802623605</v>
      </c>
      <c r="T36" s="21">
        <f t="shared" si="30"/>
        <v>5651385.210102899</v>
      </c>
      <c r="U36" s="21">
        <f t="shared" si="30"/>
        <v>6056307.1810486093</v>
      </c>
      <c r="V36" s="21">
        <f t="shared" si="30"/>
        <v>5905176.4123230195</v>
      </c>
      <c r="W36" s="40">
        <f t="shared" si="4"/>
        <v>0.18516890656674079</v>
      </c>
      <c r="X36" s="40">
        <f t="shared" ref="X36:AO36" si="31">+E36/D36-1</f>
        <v>0.17238003408181091</v>
      </c>
      <c r="Y36" s="40">
        <f t="shared" si="31"/>
        <v>0.2265171840103466</v>
      </c>
      <c r="Z36" s="40">
        <f t="shared" si="31"/>
        <v>0.22791484428031228</v>
      </c>
      <c r="AA36" s="40">
        <f t="shared" si="31"/>
        <v>0.10249861674746819</v>
      </c>
      <c r="AB36" s="40">
        <f t="shared" si="31"/>
        <v>0.10671795196490264</v>
      </c>
      <c r="AC36" s="40">
        <f t="shared" si="31"/>
        <v>0.1321565115888963</v>
      </c>
      <c r="AD36" s="40">
        <f t="shared" si="31"/>
        <v>8.9589098085487651E-2</v>
      </c>
      <c r="AE36" s="40">
        <f t="shared" si="31"/>
        <v>9.571229260263503E-2</v>
      </c>
      <c r="AF36" s="40">
        <f t="shared" si="31"/>
        <v>2.0075461402149442E-2</v>
      </c>
      <c r="AG36" s="40">
        <f t="shared" si="31"/>
        <v>8.6056057376276973E-2</v>
      </c>
      <c r="AH36" s="40">
        <f t="shared" si="31"/>
        <v>7.7895126611423393E-2</v>
      </c>
      <c r="AI36" s="40">
        <f t="shared" si="31"/>
        <v>0.12064346236687595</v>
      </c>
      <c r="AJ36" s="40">
        <f t="shared" si="31"/>
        <v>2.5955564774242657E-2</v>
      </c>
      <c r="AK36" s="40">
        <f t="shared" si="31"/>
        <v>8.022289649642822E-2</v>
      </c>
      <c r="AL36" s="40">
        <f t="shared" si="31"/>
        <v>2.3214659418036909E-2</v>
      </c>
      <c r="AM36" s="40">
        <f t="shared" si="31"/>
        <v>3.277785888502982E-2</v>
      </c>
      <c r="AN36" s="40">
        <f t="shared" si="31"/>
        <v>7.1650039042080671E-2</v>
      </c>
      <c r="AO36" s="40">
        <f t="shared" si="31"/>
        <v>-2.4954277286084237E-2</v>
      </c>
    </row>
    <row r="37" spans="1:41" x14ac:dyDescent="0.2">
      <c r="A37" s="15"/>
      <c r="B37" s="16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x14ac:dyDescent="0.2">
      <c r="A38" s="15">
        <v>3</v>
      </c>
      <c r="B38" s="3" t="s">
        <v>15</v>
      </c>
      <c r="C38" s="5">
        <f>+C36-C46</f>
        <v>753059.7100000002</v>
      </c>
      <c r="D38" s="5">
        <f>+D36-D46</f>
        <v>947068.1</v>
      </c>
      <c r="E38" s="37">
        <f t="shared" ref="E38:O38" si="32">+E36-E46</f>
        <v>1221282.6795529102</v>
      </c>
      <c r="F38" s="5">
        <f t="shared" si="32"/>
        <v>1542563.1106469501</v>
      </c>
      <c r="G38" s="5">
        <f t="shared" si="32"/>
        <v>1929878.2999999996</v>
      </c>
      <c r="H38" s="5">
        <f t="shared" si="32"/>
        <v>2127588.1549430192</v>
      </c>
      <c r="I38" s="5">
        <f t="shared" si="32"/>
        <v>2368852.4469985799</v>
      </c>
      <c r="J38" s="5">
        <f t="shared" si="32"/>
        <v>2634206.6536720195</v>
      </c>
      <c r="K38" s="5">
        <f t="shared" si="32"/>
        <v>2904380.88565847</v>
      </c>
      <c r="L38" s="5">
        <f t="shared" si="32"/>
        <v>3167945.2205735901</v>
      </c>
      <c r="M38" s="5">
        <f t="shared" si="32"/>
        <v>3210448.7795050894</v>
      </c>
      <c r="N38" s="5">
        <f t="shared" si="32"/>
        <v>3424646.4657099899</v>
      </c>
      <c r="O38" s="5">
        <f t="shared" si="32"/>
        <v>3628284.4915086506</v>
      </c>
      <c r="P38" s="5">
        <f t="shared" ref="P38:V38" si="33">+P36-P46</f>
        <v>3903071.7651834809</v>
      </c>
      <c r="Q38" s="5">
        <f t="shared" si="33"/>
        <v>3813857.5105507295</v>
      </c>
      <c r="R38" s="5">
        <f t="shared" si="33"/>
        <v>3999540.3725942289</v>
      </c>
      <c r="S38" s="5">
        <f t="shared" si="33"/>
        <v>3963696.2001752905</v>
      </c>
      <c r="T38" s="5">
        <f t="shared" si="33"/>
        <v>4049432.269155229</v>
      </c>
      <c r="U38" s="5">
        <f t="shared" si="33"/>
        <v>4365627.4402029999</v>
      </c>
      <c r="V38" s="5">
        <f t="shared" si="33"/>
        <v>4344149.1671443796</v>
      </c>
      <c r="W38" s="30">
        <f t="shared" si="4"/>
        <v>0.25762683546036436</v>
      </c>
      <c r="X38" s="30">
        <f t="shared" ref="X38:AO38" si="34">+E38/D38-1</f>
        <v>0.28954050881125681</v>
      </c>
      <c r="Y38" s="30">
        <f t="shared" si="34"/>
        <v>0.2630680320559815</v>
      </c>
      <c r="Z38" s="30">
        <f t="shared" si="34"/>
        <v>0.25108547370266732</v>
      </c>
      <c r="AA38" s="30">
        <f t="shared" si="34"/>
        <v>0.10244679933600964</v>
      </c>
      <c r="AB38" s="30">
        <f t="shared" si="34"/>
        <v>0.1133980237176222</v>
      </c>
      <c r="AC38" s="30">
        <f t="shared" si="34"/>
        <v>0.11201803937161769</v>
      </c>
      <c r="AD38" s="30">
        <f t="shared" si="34"/>
        <v>0.10256379529291459</v>
      </c>
      <c r="AE38" s="30">
        <f t="shared" si="34"/>
        <v>9.0747166191794459E-2</v>
      </c>
      <c r="AF38" s="30">
        <f t="shared" si="34"/>
        <v>1.3416759436201131E-2</v>
      </c>
      <c r="AG38" s="30">
        <f t="shared" si="34"/>
        <v>6.6718923401706043E-2</v>
      </c>
      <c r="AH38" s="30">
        <f t="shared" si="34"/>
        <v>5.9462495716749331E-2</v>
      </c>
      <c r="AI38" s="30">
        <f t="shared" si="34"/>
        <v>7.5734765098470325E-2</v>
      </c>
      <c r="AJ38" s="30">
        <f t="shared" si="34"/>
        <v>-2.28574466471686E-2</v>
      </c>
      <c r="AK38" s="30">
        <f t="shared" si="34"/>
        <v>4.868636584608188E-2</v>
      </c>
      <c r="AL38" s="30">
        <f t="shared" si="34"/>
        <v>-8.9620729083149664E-3</v>
      </c>
      <c r="AM38" s="30">
        <f t="shared" si="34"/>
        <v>2.1630333065421947E-2</v>
      </c>
      <c r="AN38" s="30">
        <f t="shared" si="34"/>
        <v>7.8083827566705732E-2</v>
      </c>
      <c r="AO38" s="30">
        <f t="shared" si="34"/>
        <v>-4.9198593679403713E-3</v>
      </c>
    </row>
    <row r="39" spans="1:41" x14ac:dyDescent="0.2">
      <c r="C39" s="6"/>
      <c r="D39" s="6"/>
      <c r="E39" s="3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x14ac:dyDescent="0.2">
      <c r="B40" s="16" t="s">
        <v>1</v>
      </c>
      <c r="C40" s="20">
        <f>+C43+C44+C45+C46+C50</f>
        <v>1002415.4100000001</v>
      </c>
      <c r="D40" s="20">
        <f>+D43+D44+D45+D46+D50</f>
        <v>1151632.6000000001</v>
      </c>
      <c r="E40" s="38">
        <f t="shared" ref="E40:O40" si="35">+E43+E44+E45+E46+E50</f>
        <v>1305481.4795529102</v>
      </c>
      <c r="F40" s="20">
        <f t="shared" si="35"/>
        <v>1617045.7106469502</v>
      </c>
      <c r="G40" s="20">
        <f t="shared" si="35"/>
        <v>2021518.2999999998</v>
      </c>
      <c r="H40" s="20">
        <f t="shared" si="35"/>
        <v>2250367.2296574693</v>
      </c>
      <c r="I40" s="20">
        <f t="shared" si="35"/>
        <v>2484521.9181956798</v>
      </c>
      <c r="J40" s="20">
        <f t="shared" si="35"/>
        <v>2822705.2882079193</v>
      </c>
      <c r="K40" s="20">
        <f t="shared" si="35"/>
        <v>3027049.9504051097</v>
      </c>
      <c r="L40" s="20">
        <f t="shared" si="35"/>
        <v>3302040.8980511702</v>
      </c>
      <c r="M40" s="20">
        <f t="shared" si="35"/>
        <v>3462133.4502210394</v>
      </c>
      <c r="N40" s="20">
        <f t="shared" si="35"/>
        <v>3714788.92640496</v>
      </c>
      <c r="O40" s="20">
        <f t="shared" si="35"/>
        <v>4047240.8167445501</v>
      </c>
      <c r="P40" s="20">
        <f t="shared" ref="P40:V40" si="36">+P43+P44+P45+P46+P50</f>
        <v>4445094.9152041506</v>
      </c>
      <c r="Q40" s="20">
        <f t="shared" si="36"/>
        <v>4726486.3887463799</v>
      </c>
      <c r="R40" s="20">
        <f t="shared" si="36"/>
        <v>5020442.6004566588</v>
      </c>
      <c r="S40" s="20">
        <f t="shared" si="36"/>
        <v>5171068.6105115106</v>
      </c>
      <c r="T40" s="20">
        <f t="shared" si="36"/>
        <v>5313133.2813297398</v>
      </c>
      <c r="U40" s="20">
        <f t="shared" si="36"/>
        <v>5638192.0331768394</v>
      </c>
      <c r="V40" s="20">
        <f t="shared" si="36"/>
        <v>5473057.30176262</v>
      </c>
      <c r="W40" s="27">
        <f t="shared" si="4"/>
        <v>0.14885763777314631</v>
      </c>
      <c r="X40" s="27">
        <f t="shared" ref="X40:AO40" si="37">+E40/D40-1</f>
        <v>0.13359198024865759</v>
      </c>
      <c r="Y40" s="27">
        <f t="shared" si="37"/>
        <v>0.23865848422510116</v>
      </c>
      <c r="Z40" s="27">
        <f t="shared" si="37"/>
        <v>0.25013058486220996</v>
      </c>
      <c r="AA40" s="27">
        <f t="shared" si="37"/>
        <v>0.11320645954947306</v>
      </c>
      <c r="AB40" s="27">
        <f t="shared" si="37"/>
        <v>0.10405176784139858</v>
      </c>
      <c r="AC40" s="27">
        <f t="shared" si="37"/>
        <v>0.13611607429804295</v>
      </c>
      <c r="AD40" s="27">
        <f t="shared" si="37"/>
        <v>7.2393197777627316E-2</v>
      </c>
      <c r="AE40" s="27">
        <f t="shared" si="37"/>
        <v>9.0844535819192052E-2</v>
      </c>
      <c r="AF40" s="27">
        <f t="shared" si="37"/>
        <v>4.8482910149403091E-2</v>
      </c>
      <c r="AG40" s="27">
        <f t="shared" si="37"/>
        <v>7.2976816121224308E-2</v>
      </c>
      <c r="AH40" s="27">
        <f t="shared" si="37"/>
        <v>8.9494153483795635E-2</v>
      </c>
      <c r="AI40" s="27">
        <f t="shared" si="37"/>
        <v>9.8302551410721195E-2</v>
      </c>
      <c r="AJ40" s="27">
        <f t="shared" si="37"/>
        <v>6.3303816658615952E-2</v>
      </c>
      <c r="AK40" s="27">
        <f t="shared" si="37"/>
        <v>6.2193390085747424E-2</v>
      </c>
      <c r="AL40" s="27">
        <f t="shared" si="37"/>
        <v>3.0002536039581695E-2</v>
      </c>
      <c r="AM40" s="27">
        <f t="shared" si="37"/>
        <v>2.7472981218900516E-2</v>
      </c>
      <c r="AN40" s="27">
        <f t="shared" si="37"/>
        <v>6.1180236714435621E-2</v>
      </c>
      <c r="AO40" s="27">
        <f t="shared" si="37"/>
        <v>-2.9288596493790231E-2</v>
      </c>
    </row>
    <row r="41" spans="1:41" x14ac:dyDescent="0.2">
      <c r="C41" s="19"/>
      <c r="D41" s="6"/>
      <c r="E41" s="36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1:41" x14ac:dyDescent="0.2">
      <c r="B42" s="25" t="s">
        <v>38</v>
      </c>
      <c r="C42" s="5">
        <f>SUM(C43:C44)</f>
        <v>381668.61000000004</v>
      </c>
      <c r="D42" s="5">
        <f>SUM(D43:D44)</f>
        <v>429957.2</v>
      </c>
      <c r="E42" s="37">
        <f t="shared" ref="E42:O42" si="38">SUM(E43:E44)</f>
        <v>525151.1</v>
      </c>
      <c r="F42" s="5">
        <f t="shared" si="38"/>
        <v>693813</v>
      </c>
      <c r="G42" s="5">
        <f t="shared" si="38"/>
        <v>851824.79999999993</v>
      </c>
      <c r="H42" s="5">
        <f t="shared" si="38"/>
        <v>959030.81602500984</v>
      </c>
      <c r="I42" s="5">
        <f t="shared" si="38"/>
        <v>1046195.3699102</v>
      </c>
      <c r="J42" s="5">
        <f t="shared" si="38"/>
        <v>1153987.96871162</v>
      </c>
      <c r="K42" s="5">
        <f t="shared" si="38"/>
        <v>1249279.4269308501</v>
      </c>
      <c r="L42" s="5">
        <f t="shared" si="38"/>
        <v>1351743.7453111</v>
      </c>
      <c r="M42" s="5">
        <f t="shared" si="38"/>
        <v>1397312.9912159997</v>
      </c>
      <c r="N42" s="5">
        <f t="shared" si="38"/>
        <v>1433914.8736480703</v>
      </c>
      <c r="O42" s="5">
        <f t="shared" si="38"/>
        <v>1511501.1815382002</v>
      </c>
      <c r="P42" s="5">
        <f t="shared" ref="P42:V42" si="39">SUM(P43:P44)</f>
        <v>1562250.4056702701</v>
      </c>
      <c r="Q42" s="5">
        <f t="shared" si="39"/>
        <v>1593987.1256415399</v>
      </c>
      <c r="R42" s="5">
        <f t="shared" si="39"/>
        <v>1677709.1165301292</v>
      </c>
      <c r="S42" s="5">
        <f t="shared" si="39"/>
        <v>1685376.2113799504</v>
      </c>
      <c r="T42" s="5">
        <f t="shared" si="39"/>
        <v>1709506.7675120295</v>
      </c>
      <c r="U42" s="5">
        <f t="shared" si="39"/>
        <v>1820940.65212972</v>
      </c>
      <c r="V42" s="5">
        <f t="shared" si="39"/>
        <v>1838971.9322191796</v>
      </c>
      <c r="W42" s="30">
        <f t="shared" si="4"/>
        <v>0.12651967894346861</v>
      </c>
      <c r="X42" s="30">
        <f t="shared" ref="X42:AO48" si="40">+E42/D42-1</f>
        <v>0.22140320013247816</v>
      </c>
      <c r="Y42" s="30">
        <f t="shared" si="40"/>
        <v>0.32116832660162009</v>
      </c>
      <c r="Z42" s="30">
        <f t="shared" si="40"/>
        <v>0.2277440751326365</v>
      </c>
      <c r="AA42" s="30">
        <f t="shared" si="40"/>
        <v>0.12585453725344675</v>
      </c>
      <c r="AB42" s="30">
        <f t="shared" si="40"/>
        <v>9.0888167959471522E-2</v>
      </c>
      <c r="AC42" s="30">
        <f t="shared" si="40"/>
        <v>0.10303295340589425</v>
      </c>
      <c r="AD42" s="30">
        <f t="shared" si="40"/>
        <v>8.257578137978272E-2</v>
      </c>
      <c r="AE42" s="30">
        <f t="shared" si="40"/>
        <v>8.2018735097541429E-2</v>
      </c>
      <c r="AF42" s="30">
        <f t="shared" si="40"/>
        <v>3.3711453123396629E-2</v>
      </c>
      <c r="AG42" s="30">
        <f t="shared" si="40"/>
        <v>2.6194476586250071E-2</v>
      </c>
      <c r="AH42" s="30">
        <f t="shared" si="40"/>
        <v>5.4108029225431009E-2</v>
      </c>
      <c r="AI42" s="30">
        <f t="shared" si="40"/>
        <v>3.3575378406534906E-2</v>
      </c>
      <c r="AJ42" s="30">
        <f t="shared" si="40"/>
        <v>2.0314745866654826E-2</v>
      </c>
      <c r="AK42" s="30">
        <f t="shared" si="40"/>
        <v>5.2523630549960343E-2</v>
      </c>
      <c r="AL42" s="30">
        <f t="shared" si="40"/>
        <v>4.5699786537958254E-3</v>
      </c>
      <c r="AM42" s="30">
        <f t="shared" si="40"/>
        <v>1.4317608121644065E-2</v>
      </c>
      <c r="AN42" s="30">
        <f t="shared" si="40"/>
        <v>6.5184816308079485E-2</v>
      </c>
      <c r="AO42" s="30">
        <f t="shared" si="40"/>
        <v>9.9021788921955789E-3</v>
      </c>
    </row>
    <row r="43" spans="1:41" x14ac:dyDescent="0.2">
      <c r="B43" s="25" t="s">
        <v>2</v>
      </c>
      <c r="C43" s="6">
        <v>318187.21000000002</v>
      </c>
      <c r="D43" s="6">
        <v>358589.4</v>
      </c>
      <c r="E43" s="39">
        <v>438653.3</v>
      </c>
      <c r="F43" s="26">
        <v>578560.5</v>
      </c>
      <c r="G43" s="26">
        <v>711213.29999999993</v>
      </c>
      <c r="H43" s="26">
        <v>796568.3066193799</v>
      </c>
      <c r="I43" s="26">
        <v>868422.15827321005</v>
      </c>
      <c r="J43" s="26">
        <v>958516.78224879992</v>
      </c>
      <c r="K43" s="26">
        <v>1040898.0442778801</v>
      </c>
      <c r="L43" s="26">
        <v>1118634.4780681799</v>
      </c>
      <c r="M43" s="26">
        <v>1160640.9761666297</v>
      </c>
      <c r="N43" s="26">
        <v>1181622.3189553001</v>
      </c>
      <c r="O43" s="26">
        <v>1248525.3781669603</v>
      </c>
      <c r="P43" s="26">
        <v>1283021.49385043</v>
      </c>
      <c r="Q43" s="26">
        <v>1310757.5188406899</v>
      </c>
      <c r="R43" s="26">
        <v>1378801.0626029493</v>
      </c>
      <c r="S43" s="26">
        <v>1372741.6775760604</v>
      </c>
      <c r="T43" s="26">
        <v>1378449.2639770096</v>
      </c>
      <c r="U43" s="26">
        <v>1495074.42119844</v>
      </c>
      <c r="V43" s="26">
        <v>1501391.7627280494</v>
      </c>
      <c r="W43" s="29">
        <f t="shared" si="4"/>
        <v>0.1269761597268475</v>
      </c>
      <c r="X43" s="29">
        <f t="shared" si="40"/>
        <v>0.22327458647690079</v>
      </c>
      <c r="Y43" s="29">
        <f t="shared" si="40"/>
        <v>0.31894710469521148</v>
      </c>
      <c r="Z43" s="29">
        <f t="shared" si="40"/>
        <v>0.2292807753035333</v>
      </c>
      <c r="AA43" s="29">
        <f t="shared" si="40"/>
        <v>0.12001323178205459</v>
      </c>
      <c r="AB43" s="29">
        <f t="shared" si="40"/>
        <v>9.0204256253649362E-2</v>
      </c>
      <c r="AC43" s="29">
        <f t="shared" si="40"/>
        <v>0.10374519249340208</v>
      </c>
      <c r="AD43" s="29">
        <f t="shared" si="40"/>
        <v>8.594660370557472E-2</v>
      </c>
      <c r="AE43" s="29">
        <f t="shared" si="40"/>
        <v>7.4682082666635452E-2</v>
      </c>
      <c r="AF43" s="29">
        <f t="shared" si="40"/>
        <v>3.7551585367717966E-2</v>
      </c>
      <c r="AG43" s="29">
        <f t="shared" si="40"/>
        <v>1.8077375536031504E-2</v>
      </c>
      <c r="AH43" s="29">
        <f t="shared" si="40"/>
        <v>5.6619664454891749E-2</v>
      </c>
      <c r="AI43" s="29">
        <f t="shared" si="40"/>
        <v>2.7629486982567952E-2</v>
      </c>
      <c r="AJ43" s="29">
        <f t="shared" si="40"/>
        <v>2.1617739939042036E-2</v>
      </c>
      <c r="AK43" s="29">
        <f t="shared" si="40"/>
        <v>5.191161811716416E-2</v>
      </c>
      <c r="AL43" s="29">
        <f t="shared" si="40"/>
        <v>-4.3946767893040528E-3</v>
      </c>
      <c r="AM43" s="29">
        <f t="shared" si="40"/>
        <v>4.1578007677507411E-3</v>
      </c>
      <c r="AN43" s="29">
        <f t="shared" si="40"/>
        <v>8.4606057160893533E-2</v>
      </c>
      <c r="AO43" s="29">
        <f t="shared" si="40"/>
        <v>4.2254361656093309E-3</v>
      </c>
    </row>
    <row r="44" spans="1:41" ht="14.25" x14ac:dyDescent="0.2">
      <c r="B44" s="25" t="s">
        <v>81</v>
      </c>
      <c r="C44" s="6">
        <v>63481.4</v>
      </c>
      <c r="D44" s="6">
        <v>71367.8</v>
      </c>
      <c r="E44" s="36">
        <v>86497.8</v>
      </c>
      <c r="F44" s="26">
        <v>115252.5</v>
      </c>
      <c r="G44" s="26">
        <v>140611.5</v>
      </c>
      <c r="H44" s="26">
        <v>162462.50940563</v>
      </c>
      <c r="I44" s="26">
        <v>177773.21163698996</v>
      </c>
      <c r="J44" s="26">
        <v>195471.18646282004</v>
      </c>
      <c r="K44" s="26">
        <v>208381.38265297003</v>
      </c>
      <c r="L44" s="26">
        <v>233109.26724292</v>
      </c>
      <c r="M44" s="26">
        <v>236672.01504937001</v>
      </c>
      <c r="N44" s="26">
        <v>252292.55469277006</v>
      </c>
      <c r="O44" s="26">
        <v>262975.80337123992</v>
      </c>
      <c r="P44" s="26">
        <v>279228.91181984008</v>
      </c>
      <c r="Q44" s="26">
        <v>283229.60680085002</v>
      </c>
      <c r="R44" s="26">
        <v>298908.05392717995</v>
      </c>
      <c r="S44" s="26">
        <v>312634.53380388999</v>
      </c>
      <c r="T44" s="26">
        <v>331057.50353502005</v>
      </c>
      <c r="U44" s="26">
        <v>325866.23093127995</v>
      </c>
      <c r="V44" s="26">
        <v>337580.1694911301</v>
      </c>
      <c r="W44" s="29">
        <f t="shared" si="4"/>
        <v>0.12423166470808766</v>
      </c>
      <c r="X44" s="29">
        <f t="shared" si="40"/>
        <v>0.21200036991472349</v>
      </c>
      <c r="Y44" s="29">
        <f t="shared" si="40"/>
        <v>0.33243273239319371</v>
      </c>
      <c r="Z44" s="29">
        <f t="shared" si="40"/>
        <v>0.22002993427474449</v>
      </c>
      <c r="AA44" s="29">
        <f t="shared" si="40"/>
        <v>0.15539987416128831</v>
      </c>
      <c r="AB44" s="29">
        <f t="shared" si="40"/>
        <v>9.4241448610970391E-2</v>
      </c>
      <c r="AC44" s="29">
        <f t="shared" si="40"/>
        <v>9.9553665385587298E-2</v>
      </c>
      <c r="AD44" s="29">
        <f t="shared" si="40"/>
        <v>6.6046543348758924E-2</v>
      </c>
      <c r="AE44" s="29">
        <f t="shared" si="40"/>
        <v>0.11866647718299661</v>
      </c>
      <c r="AF44" s="29">
        <f t="shared" si="40"/>
        <v>1.5283595751417689E-2</v>
      </c>
      <c r="AG44" s="29">
        <f t="shared" si="40"/>
        <v>6.6000788644747788E-2</v>
      </c>
      <c r="AH44" s="29">
        <f t="shared" si="40"/>
        <v>4.234468469146635E-2</v>
      </c>
      <c r="AI44" s="29">
        <f t="shared" si="40"/>
        <v>6.1804577608441935E-2</v>
      </c>
      <c r="AJ44" s="29">
        <f t="shared" si="40"/>
        <v>1.4327653089129866E-2</v>
      </c>
      <c r="AK44" s="29">
        <f t="shared" si="40"/>
        <v>5.5355961205546089E-2</v>
      </c>
      <c r="AL44" s="29">
        <f t="shared" si="40"/>
        <v>4.5922081042533813E-2</v>
      </c>
      <c r="AM44" s="29">
        <f t="shared" si="40"/>
        <v>5.89281340963006E-2</v>
      </c>
      <c r="AN44" s="29">
        <f t="shared" si="40"/>
        <v>-1.5680878845239499E-2</v>
      </c>
      <c r="AO44" s="29">
        <f t="shared" si="40"/>
        <v>3.5947077199049993E-2</v>
      </c>
    </row>
    <row r="45" spans="1:41" ht="14.25" x14ac:dyDescent="0.2">
      <c r="B45" s="1" t="s">
        <v>86</v>
      </c>
      <c r="C45" s="6">
        <v>28072.3</v>
      </c>
      <c r="D45" s="6">
        <v>35624.5</v>
      </c>
      <c r="E45" s="36">
        <v>41941.4</v>
      </c>
      <c r="F45" s="26">
        <v>56062.8</v>
      </c>
      <c r="G45" s="26">
        <v>64493.899999999994</v>
      </c>
      <c r="H45" s="26">
        <v>70543.889531620007</v>
      </c>
      <c r="I45" s="26">
        <v>75295.410079519992</v>
      </c>
      <c r="J45" s="26">
        <v>85552.382133759995</v>
      </c>
      <c r="K45" s="26">
        <v>96678.625153780013</v>
      </c>
      <c r="L45" s="26">
        <v>102914.54234793999</v>
      </c>
      <c r="M45" s="26">
        <v>101276.71740434</v>
      </c>
      <c r="N45" s="26">
        <v>115496.06228731999</v>
      </c>
      <c r="O45" s="26">
        <v>120981.86027956005</v>
      </c>
      <c r="P45" s="26">
        <v>121072.76139001001</v>
      </c>
      <c r="Q45" s="26">
        <v>122746.21689891</v>
      </c>
      <c r="R45" s="26">
        <v>171127.56508750998</v>
      </c>
      <c r="S45" s="26">
        <v>175234.93556898003</v>
      </c>
      <c r="T45" s="26">
        <v>175520.88886067999</v>
      </c>
      <c r="U45" s="26">
        <v>182604.59476664002</v>
      </c>
      <c r="V45" s="26">
        <v>185889.52149274989</v>
      </c>
      <c r="W45" s="29">
        <f t="shared" si="4"/>
        <v>0.26902676303687278</v>
      </c>
      <c r="X45" s="29">
        <f t="shared" si="40"/>
        <v>0.17731897991550771</v>
      </c>
      <c r="Y45" s="29">
        <f t="shared" si="40"/>
        <v>0.3366935772291817</v>
      </c>
      <c r="Z45" s="29">
        <f t="shared" si="40"/>
        <v>0.15038670919040764</v>
      </c>
      <c r="AA45" s="29">
        <f t="shared" si="40"/>
        <v>9.3807158996742634E-2</v>
      </c>
      <c r="AB45" s="29">
        <f t="shared" si="40"/>
        <v>6.735552263205169E-2</v>
      </c>
      <c r="AC45" s="29">
        <f t="shared" si="40"/>
        <v>0.136223071810188</v>
      </c>
      <c r="AD45" s="29">
        <f t="shared" si="40"/>
        <v>0.13005182021260708</v>
      </c>
      <c r="AE45" s="29">
        <f t="shared" si="40"/>
        <v>6.4501508831356746E-2</v>
      </c>
      <c r="AF45" s="29">
        <f t="shared" si="40"/>
        <v>-1.5914417012735993E-2</v>
      </c>
      <c r="AG45" s="29">
        <f t="shared" si="40"/>
        <v>0.1404009257745813</v>
      </c>
      <c r="AH45" s="29">
        <f t="shared" si="40"/>
        <v>4.7497705840334303E-2</v>
      </c>
      <c r="AI45" s="29">
        <f t="shared" si="40"/>
        <v>7.5136148708510042E-4</v>
      </c>
      <c r="AJ45" s="29">
        <f t="shared" si="40"/>
        <v>1.3821899242136837E-2</v>
      </c>
      <c r="AK45" s="29">
        <f t="shared" si="40"/>
        <v>0.39415755052105084</v>
      </c>
      <c r="AL45" s="29">
        <f t="shared" si="40"/>
        <v>2.4001805199353132E-2</v>
      </c>
      <c r="AM45" s="29">
        <f t="shared" si="40"/>
        <v>1.6318280984981559E-3</v>
      </c>
      <c r="AN45" s="29">
        <f t="shared" si="40"/>
        <v>4.0358192987404173E-2</v>
      </c>
      <c r="AO45" s="29">
        <f t="shared" si="40"/>
        <v>1.7989288442100015E-2</v>
      </c>
    </row>
    <row r="46" spans="1:41" x14ac:dyDescent="0.2">
      <c r="B46" s="1" t="s">
        <v>16</v>
      </c>
      <c r="C46" s="5">
        <f>+C47+C48</f>
        <v>291755.5</v>
      </c>
      <c r="D46" s="5">
        <f>+D47+D48</f>
        <v>291214.40000000002</v>
      </c>
      <c r="E46" s="37">
        <f t="shared" ref="E46:O46" si="41">+E47+E48</f>
        <v>230455</v>
      </c>
      <c r="F46" s="5">
        <f t="shared" si="41"/>
        <v>238018.09999999998</v>
      </c>
      <c r="G46" s="5">
        <f t="shared" si="41"/>
        <v>256523.80000000002</v>
      </c>
      <c r="H46" s="5">
        <f t="shared" si="41"/>
        <v>282917.13596073998</v>
      </c>
      <c r="I46" s="5">
        <f t="shared" si="41"/>
        <v>298897.03175099002</v>
      </c>
      <c r="J46" s="5">
        <f t="shared" si="41"/>
        <v>386103.28998219001</v>
      </c>
      <c r="K46" s="5">
        <f t="shared" si="41"/>
        <v>386515.90178634995</v>
      </c>
      <c r="L46" s="5">
        <f t="shared" si="41"/>
        <v>437930.84311621997</v>
      </c>
      <c r="M46" s="5">
        <f t="shared" si="41"/>
        <v>467816.90992225998</v>
      </c>
      <c r="N46" s="5">
        <f t="shared" si="41"/>
        <v>570156.26693190995</v>
      </c>
      <c r="O46" s="5">
        <f t="shared" si="41"/>
        <v>677693.90578005009</v>
      </c>
      <c r="P46" s="5">
        <f t="shared" ref="P46:V46" si="42">+P47+P48</f>
        <v>922394.7748310999</v>
      </c>
      <c r="Q46" s="5">
        <f t="shared" si="42"/>
        <v>1136856.7388091399</v>
      </c>
      <c r="R46" s="5">
        <f t="shared" si="42"/>
        <v>1348334.5135754298</v>
      </c>
      <c r="S46" s="5">
        <f t="shared" si="42"/>
        <v>1508327.7800870701</v>
      </c>
      <c r="T46" s="5">
        <f t="shared" si="42"/>
        <v>1601952.94094767</v>
      </c>
      <c r="U46" s="5">
        <f t="shared" si="42"/>
        <v>1690679.7408456099</v>
      </c>
      <c r="V46" s="5">
        <f t="shared" si="42"/>
        <v>1561027.2451786399</v>
      </c>
      <c r="W46" s="30">
        <f t="shared" si="4"/>
        <v>-1.8546351311286013E-3</v>
      </c>
      <c r="X46" s="30">
        <f t="shared" si="40"/>
        <v>-0.20864146827904118</v>
      </c>
      <c r="Y46" s="30">
        <f t="shared" si="40"/>
        <v>3.2818120674318108E-2</v>
      </c>
      <c r="Z46" s="30">
        <f t="shared" si="40"/>
        <v>7.774912916286647E-2</v>
      </c>
      <c r="AA46" s="30">
        <f t="shared" si="40"/>
        <v>0.10288844918381823</v>
      </c>
      <c r="AB46" s="30">
        <f t="shared" si="40"/>
        <v>5.6482601295905877E-2</v>
      </c>
      <c r="AC46" s="30">
        <f t="shared" si="40"/>
        <v>0.29176020156617399</v>
      </c>
      <c r="AD46" s="30">
        <f t="shared" si="40"/>
        <v>1.0686565353508204E-3</v>
      </c>
      <c r="AE46" s="30">
        <f t="shared" si="40"/>
        <v>0.13302154217264284</v>
      </c>
      <c r="AF46" s="30">
        <f t="shared" si="40"/>
        <v>6.824380441755884E-2</v>
      </c>
      <c r="AG46" s="30">
        <f t="shared" si="40"/>
        <v>0.21875942241304691</v>
      </c>
      <c r="AH46" s="30">
        <f t="shared" si="40"/>
        <v>0.18861081616591724</v>
      </c>
      <c r="AI46" s="30">
        <f t="shared" si="40"/>
        <v>0.36107875098771958</v>
      </c>
      <c r="AJ46" s="30">
        <f t="shared" si="40"/>
        <v>0.23250561454807706</v>
      </c>
      <c r="AK46" s="30">
        <f t="shared" si="40"/>
        <v>0.18601972222798557</v>
      </c>
      <c r="AL46" s="30">
        <f t="shared" si="40"/>
        <v>0.11865992073983178</v>
      </c>
      <c r="AM46" s="30">
        <f t="shared" si="40"/>
        <v>6.2072158384032017E-2</v>
      </c>
      <c r="AN46" s="30">
        <f t="shared" si="40"/>
        <v>5.5386645656052558E-2</v>
      </c>
      <c r="AO46" s="30">
        <f t="shared" si="40"/>
        <v>-7.6686608666714728E-2</v>
      </c>
    </row>
    <row r="47" spans="1:41" x14ac:dyDescent="0.2">
      <c r="B47" s="1" t="s">
        <v>3</v>
      </c>
      <c r="C47" s="6">
        <v>220086.1</v>
      </c>
      <c r="D47" s="6">
        <v>218655.7</v>
      </c>
      <c r="E47" s="36">
        <v>161730.4</v>
      </c>
      <c r="F47" s="36">
        <v>166800.4</v>
      </c>
      <c r="G47" s="36">
        <v>198411.80000000002</v>
      </c>
      <c r="H47" s="36">
        <v>232764.92847302</v>
      </c>
      <c r="I47" s="36">
        <v>260213.22276208</v>
      </c>
      <c r="J47" s="36">
        <v>343935.93070385</v>
      </c>
      <c r="K47" s="36">
        <v>327293.64184358995</v>
      </c>
      <c r="L47" s="36">
        <v>363955.24634575</v>
      </c>
      <c r="M47" s="36">
        <v>356946.16753809998</v>
      </c>
      <c r="N47" s="36">
        <v>448743.54597222997</v>
      </c>
      <c r="O47" s="36">
        <v>551656.11461102008</v>
      </c>
      <c r="P47" s="36">
        <v>781096.08162079996</v>
      </c>
      <c r="Q47" s="36">
        <v>980656.54933287005</v>
      </c>
      <c r="R47" s="36">
        <v>1185430.5451773598</v>
      </c>
      <c r="S47" s="36">
        <v>1319317.65789547</v>
      </c>
      <c r="T47" s="36">
        <v>1363699.3217303499</v>
      </c>
      <c r="U47" s="36">
        <v>1383695.7914190399</v>
      </c>
      <c r="V47" s="36">
        <v>1285141.3793729998</v>
      </c>
      <c r="W47" s="29">
        <f t="shared" si="4"/>
        <v>-6.4992746020761105E-3</v>
      </c>
      <c r="X47" s="29">
        <f t="shared" si="40"/>
        <v>-0.26034217264859782</v>
      </c>
      <c r="Y47" s="29">
        <f t="shared" si="40"/>
        <v>3.1348466336569958E-2</v>
      </c>
      <c r="Z47" s="29">
        <f t="shared" si="40"/>
        <v>0.18951633209512697</v>
      </c>
      <c r="AA47" s="29">
        <f t="shared" si="40"/>
        <v>0.17314055148443774</v>
      </c>
      <c r="AB47" s="29">
        <f t="shared" si="40"/>
        <v>0.11792280937306909</v>
      </c>
      <c r="AC47" s="29">
        <f t="shared" si="40"/>
        <v>0.3217465548179308</v>
      </c>
      <c r="AD47" s="29">
        <f t="shared" si="40"/>
        <v>-4.8387758807875381E-2</v>
      </c>
      <c r="AE47" s="29">
        <f t="shared" si="40"/>
        <v>0.11201441096029674</v>
      </c>
      <c r="AF47" s="29">
        <f t="shared" si="40"/>
        <v>-1.9258078783102706E-2</v>
      </c>
      <c r="AG47" s="29">
        <f t="shared" si="40"/>
        <v>0.25717429344393139</v>
      </c>
      <c r="AH47" s="29">
        <f t="shared" si="40"/>
        <v>0.22933492762736862</v>
      </c>
      <c r="AI47" s="29">
        <f t="shared" si="40"/>
        <v>0.41591121884248672</v>
      </c>
      <c r="AJ47" s="29">
        <f t="shared" si="40"/>
        <v>0.25548773372153599</v>
      </c>
      <c r="AK47" s="29">
        <f t="shared" si="40"/>
        <v>0.20881316296087071</v>
      </c>
      <c r="AL47" s="29">
        <f t="shared" si="40"/>
        <v>0.11294386943444112</v>
      </c>
      <c r="AM47" s="29">
        <f t="shared" si="40"/>
        <v>3.3639861915951252E-2</v>
      </c>
      <c r="AN47" s="29">
        <f t="shared" si="40"/>
        <v>1.4663400773212487E-2</v>
      </c>
      <c r="AO47" s="29">
        <f t="shared" si="40"/>
        <v>-7.1225490933211844E-2</v>
      </c>
    </row>
    <row r="48" spans="1:41" x14ac:dyDescent="0.2">
      <c r="B48" s="1" t="s">
        <v>4</v>
      </c>
      <c r="C48" s="6">
        <v>71669.399999999994</v>
      </c>
      <c r="D48" s="6">
        <v>72558.7</v>
      </c>
      <c r="E48" s="36">
        <v>68724.600000000006</v>
      </c>
      <c r="F48" s="36">
        <v>71217.7</v>
      </c>
      <c r="G48" s="36">
        <v>58112</v>
      </c>
      <c r="H48" s="36">
        <v>50152.207487719999</v>
      </c>
      <c r="I48" s="36">
        <v>38683.808988910001</v>
      </c>
      <c r="J48" s="36">
        <v>42167.359278340002</v>
      </c>
      <c r="K48" s="36">
        <v>59222.25994276</v>
      </c>
      <c r="L48" s="36">
        <v>73975.596770470002</v>
      </c>
      <c r="M48" s="36">
        <v>110870.74238416</v>
      </c>
      <c r="N48" s="36">
        <v>121412.72095968001</v>
      </c>
      <c r="O48" s="36">
        <v>126037.79116903001</v>
      </c>
      <c r="P48" s="36">
        <v>141298.6932103</v>
      </c>
      <c r="Q48" s="36">
        <v>156200.18947627</v>
      </c>
      <c r="R48" s="36">
        <v>162903.96839807002</v>
      </c>
      <c r="S48" s="36">
        <v>189010.12219160001</v>
      </c>
      <c r="T48" s="36">
        <v>238253.61921732</v>
      </c>
      <c r="U48" s="36">
        <v>306983.94942656998</v>
      </c>
      <c r="V48" s="36">
        <v>275885.86580564</v>
      </c>
      <c r="W48" s="29">
        <f t="shared" si="4"/>
        <v>1.2408363960072277E-2</v>
      </c>
      <c r="X48" s="29">
        <f t="shared" si="40"/>
        <v>-5.284135465492068E-2</v>
      </c>
      <c r="Y48" s="29">
        <f t="shared" si="40"/>
        <v>3.6276675309859785E-2</v>
      </c>
      <c r="Z48" s="29">
        <f t="shared" si="40"/>
        <v>-0.18402307291586217</v>
      </c>
      <c r="AA48" s="29">
        <f t="shared" si="40"/>
        <v>-0.13697330176693279</v>
      </c>
      <c r="AB48" s="29">
        <f t="shared" si="40"/>
        <v>-0.22867185859402284</v>
      </c>
      <c r="AC48" s="29">
        <f t="shared" si="40"/>
        <v>9.0051894590542414E-2</v>
      </c>
      <c r="AD48" s="29">
        <f t="shared" si="40"/>
        <v>0.40445740393282215</v>
      </c>
      <c r="AE48" s="29">
        <f t="shared" si="40"/>
        <v>0.24911809920745198</v>
      </c>
      <c r="AF48" s="29">
        <f t="shared" si="40"/>
        <v>0.4987475224859288</v>
      </c>
      <c r="AG48" s="29">
        <f t="shared" si="40"/>
        <v>9.5083503084995469E-2</v>
      </c>
      <c r="AH48" s="29">
        <f t="shared" si="40"/>
        <v>3.8093785995340079E-2</v>
      </c>
      <c r="AI48" s="29">
        <f t="shared" si="40"/>
        <v>0.12108195406886746</v>
      </c>
      <c r="AJ48" s="29">
        <f t="shared" si="40"/>
        <v>0.10546096306631481</v>
      </c>
      <c r="AK48" s="29">
        <f t="shared" si="40"/>
        <v>4.2917866772616664E-2</v>
      </c>
      <c r="AL48" s="29">
        <f t="shared" si="40"/>
        <v>0.1602548670253221</v>
      </c>
      <c r="AM48" s="29">
        <f t="shared" si="40"/>
        <v>0.26053365002220219</v>
      </c>
      <c r="AN48" s="29">
        <f t="shared" si="40"/>
        <v>0.28847549277544648</v>
      </c>
      <c r="AO48" s="29">
        <f t="shared" si="40"/>
        <v>-0.10130198558921266</v>
      </c>
    </row>
    <row r="49" spans="1:41" x14ac:dyDescent="0.2">
      <c r="C49" s="6"/>
      <c r="D49" s="6"/>
      <c r="E49" s="3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4.25" x14ac:dyDescent="0.2">
      <c r="B50" s="1" t="s">
        <v>87</v>
      </c>
      <c r="C50" s="5">
        <f>+C51+C52+C53+C54</f>
        <v>300919.00000000006</v>
      </c>
      <c r="D50" s="5">
        <f>+D51+D52+D53+D54</f>
        <v>394836.5</v>
      </c>
      <c r="E50" s="37">
        <f t="shared" ref="E50:O50" si="43">+E51+E52+E53+E54</f>
        <v>507933.9795529102</v>
      </c>
      <c r="F50" s="5">
        <f t="shared" si="43"/>
        <v>629151.81064695015</v>
      </c>
      <c r="G50" s="5">
        <f t="shared" si="43"/>
        <v>848675.79999999993</v>
      </c>
      <c r="H50" s="5">
        <f t="shared" si="43"/>
        <v>937875.38814009982</v>
      </c>
      <c r="I50" s="5">
        <f t="shared" si="43"/>
        <v>1064134.1064549698</v>
      </c>
      <c r="J50" s="5">
        <f t="shared" si="43"/>
        <v>1197061.6473803495</v>
      </c>
      <c r="K50" s="5">
        <f t="shared" si="43"/>
        <v>1294575.9965341296</v>
      </c>
      <c r="L50" s="5">
        <f t="shared" si="43"/>
        <v>1409451.7672759104</v>
      </c>
      <c r="M50" s="5">
        <f t="shared" si="43"/>
        <v>1495726.8316784401</v>
      </c>
      <c r="N50" s="5">
        <f t="shared" si="43"/>
        <v>1595221.7235376597</v>
      </c>
      <c r="O50" s="5">
        <f t="shared" si="43"/>
        <v>1737063.8691467398</v>
      </c>
      <c r="P50" s="5">
        <f t="shared" ref="P50:V50" si="44">+P51+P52+P53+P54</f>
        <v>1839376.9733127702</v>
      </c>
      <c r="Q50" s="5">
        <f t="shared" si="44"/>
        <v>1872896.30739679</v>
      </c>
      <c r="R50" s="5">
        <f t="shared" si="44"/>
        <v>1823271.4052635897</v>
      </c>
      <c r="S50" s="5">
        <f t="shared" si="44"/>
        <v>1802129.68347551</v>
      </c>
      <c r="T50" s="5">
        <f t="shared" si="44"/>
        <v>1826152.6840093597</v>
      </c>
      <c r="U50" s="5">
        <f t="shared" si="44"/>
        <v>1943967.0454348698</v>
      </c>
      <c r="V50" s="5">
        <f t="shared" si="44"/>
        <v>1887168.6028720506</v>
      </c>
      <c r="W50" s="30">
        <f t="shared" si="4"/>
        <v>0.31210226007663167</v>
      </c>
      <c r="X50" s="30">
        <f t="shared" ref="X50:AO54" si="45">+E50/D50-1</f>
        <v>0.28644129798767382</v>
      </c>
      <c r="Y50" s="30">
        <f t="shared" si="45"/>
        <v>0.23864879290166296</v>
      </c>
      <c r="Z50" s="30">
        <f t="shared" si="45"/>
        <v>0.34892053974590898</v>
      </c>
      <c r="AA50" s="30">
        <f t="shared" si="45"/>
        <v>0.10510443226977828</v>
      </c>
      <c r="AB50" s="30">
        <f t="shared" si="45"/>
        <v>0.13462206164216939</v>
      </c>
      <c r="AC50" s="30">
        <f t="shared" si="45"/>
        <v>0.12491615494611974</v>
      </c>
      <c r="AD50" s="30">
        <f t="shared" si="45"/>
        <v>8.1461426290935446E-2</v>
      </c>
      <c r="AE50" s="30">
        <f t="shared" si="45"/>
        <v>8.8736212512304347E-2</v>
      </c>
      <c r="AF50" s="30">
        <f t="shared" si="45"/>
        <v>6.1211789154925311E-2</v>
      </c>
      <c r="AG50" s="30">
        <f t="shared" si="45"/>
        <v>6.6519427045091284E-2</v>
      </c>
      <c r="AH50" s="30">
        <f t="shared" si="45"/>
        <v>8.8916884415617403E-2</v>
      </c>
      <c r="AI50" s="30">
        <f t="shared" si="45"/>
        <v>5.8900024336058232E-2</v>
      </c>
      <c r="AJ50" s="30">
        <f t="shared" si="45"/>
        <v>1.8223199795553757E-2</v>
      </c>
      <c r="AK50" s="30">
        <f t="shared" si="45"/>
        <v>-2.6496342556292296E-2</v>
      </c>
      <c r="AL50" s="30">
        <f t="shared" si="45"/>
        <v>-1.1595488048046998E-2</v>
      </c>
      <c r="AM50" s="30">
        <f t="shared" si="45"/>
        <v>1.3330339516698819E-2</v>
      </c>
      <c r="AN50" s="30">
        <f t="shared" si="45"/>
        <v>6.4515066268635346E-2</v>
      </c>
      <c r="AO50" s="30">
        <f t="shared" si="45"/>
        <v>-2.9217801143389899E-2</v>
      </c>
    </row>
    <row r="51" spans="1:41" x14ac:dyDescent="0.2">
      <c r="B51" s="1" t="s">
        <v>6</v>
      </c>
      <c r="C51" s="6">
        <v>160793.4</v>
      </c>
      <c r="D51" s="6">
        <v>192478.19999999998</v>
      </c>
      <c r="E51" s="36">
        <v>224822.07955291</v>
      </c>
      <c r="F51" s="6">
        <v>257139.06495543994</v>
      </c>
      <c r="G51" s="6">
        <v>289756.2</v>
      </c>
      <c r="H51" s="6">
        <v>315576.17042231996</v>
      </c>
      <c r="I51" s="6">
        <v>338620.29153103003</v>
      </c>
      <c r="J51" s="6">
        <v>373367.47235693992</v>
      </c>
      <c r="K51" s="6">
        <v>408524.48237036995</v>
      </c>
      <c r="L51" s="6">
        <v>447580.55691250006</v>
      </c>
      <c r="M51" s="6">
        <v>467352.31787680002</v>
      </c>
      <c r="N51" s="6">
        <v>492795.98295578</v>
      </c>
      <c r="O51" s="6">
        <v>519892.20406987006</v>
      </c>
      <c r="P51" s="6">
        <v>532530.27256777999</v>
      </c>
      <c r="Q51" s="6">
        <v>652076.67531938001</v>
      </c>
      <c r="R51" s="6">
        <v>594967.68166045984</v>
      </c>
      <c r="S51" s="6">
        <v>602196.54216230987</v>
      </c>
      <c r="T51" s="6">
        <v>617267.26379736012</v>
      </c>
      <c r="U51" s="6">
        <v>617773.99161839008</v>
      </c>
      <c r="V51" s="6">
        <v>616817.14103712991</v>
      </c>
      <c r="W51" s="29">
        <f t="shared" si="4"/>
        <v>0.19705286411009393</v>
      </c>
      <c r="X51" s="29">
        <f t="shared" si="45"/>
        <v>0.1680391834135504</v>
      </c>
      <c r="Y51" s="29">
        <f t="shared" si="45"/>
        <v>0.14374471344983886</v>
      </c>
      <c r="Z51" s="29">
        <f t="shared" si="45"/>
        <v>0.12684628471450798</v>
      </c>
      <c r="AA51" s="29">
        <f t="shared" si="45"/>
        <v>8.910929402828982E-2</v>
      </c>
      <c r="AB51" s="29">
        <f t="shared" si="45"/>
        <v>7.302237389430033E-2</v>
      </c>
      <c r="AC51" s="29">
        <f t="shared" si="45"/>
        <v>0.10261399477510569</v>
      </c>
      <c r="AD51" s="29">
        <f t="shared" si="45"/>
        <v>9.4161952008020355E-2</v>
      </c>
      <c r="AE51" s="29">
        <f t="shared" si="45"/>
        <v>9.5602775910800242E-2</v>
      </c>
      <c r="AF51" s="29">
        <f t="shared" si="45"/>
        <v>4.4174753927403554E-2</v>
      </c>
      <c r="AG51" s="29">
        <f t="shared" si="45"/>
        <v>5.4442150184621951E-2</v>
      </c>
      <c r="AH51" s="29">
        <f t="shared" si="45"/>
        <v>5.4984663128882394E-2</v>
      </c>
      <c r="AI51" s="29">
        <f t="shared" si="45"/>
        <v>2.4309017136582067E-2</v>
      </c>
      <c r="AJ51" s="29">
        <f t="shared" ref="AJ51:AO51" si="46">+Q51/P51-1</f>
        <v>0.22448752476580425</v>
      </c>
      <c r="AK51" s="29">
        <f t="shared" si="46"/>
        <v>-8.7580181626568443E-2</v>
      </c>
      <c r="AL51" s="29">
        <f t="shared" si="46"/>
        <v>1.2150005327475011E-2</v>
      </c>
      <c r="AM51" s="29">
        <f t="shared" si="46"/>
        <v>2.5026250700370678E-2</v>
      </c>
      <c r="AN51" s="29">
        <f t="shared" si="46"/>
        <v>8.2092126174426738E-4</v>
      </c>
      <c r="AO51" s="29">
        <f t="shared" si="46"/>
        <v>-1.5488683470689102E-3</v>
      </c>
    </row>
    <row r="52" spans="1:41" x14ac:dyDescent="0.2">
      <c r="B52" s="1" t="s">
        <v>7</v>
      </c>
      <c r="C52" s="6">
        <v>138161.40000000002</v>
      </c>
      <c r="D52" s="6">
        <v>197993.80000000002</v>
      </c>
      <c r="E52" s="36">
        <v>279191.70000000019</v>
      </c>
      <c r="F52" s="6">
        <v>365717.34569151013</v>
      </c>
      <c r="G52" s="6">
        <v>551290.39999999979</v>
      </c>
      <c r="H52" s="6">
        <v>616289.73798484995</v>
      </c>
      <c r="I52" s="6">
        <v>720651.29950995976</v>
      </c>
      <c r="J52" s="6">
        <v>816558.27318196965</v>
      </c>
      <c r="K52" s="6">
        <v>875923.79668906936</v>
      </c>
      <c r="L52" s="6">
        <v>952966.11324625032</v>
      </c>
      <c r="M52" s="6">
        <v>1011538.24744537</v>
      </c>
      <c r="N52" s="6">
        <v>1066310.95365887</v>
      </c>
      <c r="O52" s="6">
        <v>1197051.1696847398</v>
      </c>
      <c r="P52" s="6">
        <v>1287584.3738630302</v>
      </c>
      <c r="Q52" s="6">
        <v>1141757.1977391499</v>
      </c>
      <c r="R52" s="6">
        <v>1205877.0459676199</v>
      </c>
      <c r="S52" s="6">
        <v>1195916.8785923801</v>
      </c>
      <c r="T52" s="6">
        <v>1182224.0717902598</v>
      </c>
      <c r="U52" s="6">
        <v>1293111.4529599899</v>
      </c>
      <c r="V52" s="6">
        <v>1262794.1374425406</v>
      </c>
      <c r="W52" s="29">
        <f t="shared" si="4"/>
        <v>0.43306162213179644</v>
      </c>
      <c r="X52" s="29">
        <f t="shared" si="45"/>
        <v>0.41010324565718803</v>
      </c>
      <c r="Y52" s="29">
        <f t="shared" si="45"/>
        <v>0.30991482086147215</v>
      </c>
      <c r="Z52" s="29">
        <f t="shared" si="45"/>
        <v>0.5074220747107363</v>
      </c>
      <c r="AA52" s="29">
        <f t="shared" si="45"/>
        <v>0.11790399031953069</v>
      </c>
      <c r="AB52" s="29">
        <f t="shared" si="45"/>
        <v>0.1693384703538181</v>
      </c>
      <c r="AC52" s="29">
        <f t="shared" si="45"/>
        <v>0.1330837448530604</v>
      </c>
      <c r="AD52" s="29">
        <f t="shared" si="45"/>
        <v>7.2702127278392314E-2</v>
      </c>
      <c r="AE52" s="29">
        <f t="shared" si="45"/>
        <v>8.7955501207291675E-2</v>
      </c>
      <c r="AF52" s="29">
        <f t="shared" si="45"/>
        <v>6.146297689389546E-2</v>
      </c>
      <c r="AG52" s="29">
        <f t="shared" si="45"/>
        <v>5.4147933952895855E-2</v>
      </c>
      <c r="AH52" s="29">
        <f t="shared" si="45"/>
        <v>0.12260984056972912</v>
      </c>
      <c r="AI52" s="29">
        <f t="shared" si="45"/>
        <v>7.5630187306139574E-2</v>
      </c>
      <c r="AJ52" s="29">
        <f t="shared" si="45"/>
        <v>-0.11325640407266468</v>
      </c>
      <c r="AK52" s="29">
        <f t="shared" si="45"/>
        <v>5.6158917461117674E-2</v>
      </c>
      <c r="AL52" s="29">
        <f t="shared" si="45"/>
        <v>-8.2596873441997953E-3</v>
      </c>
      <c r="AM52" s="29">
        <f t="shared" si="45"/>
        <v>-1.1449630862503613E-2</v>
      </c>
      <c r="AN52" s="29">
        <f t="shared" si="45"/>
        <v>9.3795570413155005E-2</v>
      </c>
      <c r="AO52" s="29">
        <f t="shared" si="45"/>
        <v>-2.344524553398053E-2</v>
      </c>
    </row>
    <row r="53" spans="1:41" x14ac:dyDescent="0.2">
      <c r="B53" s="1" t="s">
        <v>8</v>
      </c>
      <c r="C53" s="6">
        <v>1500.5</v>
      </c>
      <c r="D53" s="6">
        <v>1849.3</v>
      </c>
      <c r="E53" s="36">
        <v>2425.4</v>
      </c>
      <c r="F53" s="36">
        <v>2449.1</v>
      </c>
      <c r="G53" s="36">
        <v>3378.2999999999997</v>
      </c>
      <c r="H53" s="36">
        <v>3007.1791824900001</v>
      </c>
      <c r="I53" s="36">
        <v>2595.7363091500001</v>
      </c>
      <c r="J53" s="36">
        <v>4466.0784673799999</v>
      </c>
      <c r="K53" s="36">
        <v>4552.2365991099996</v>
      </c>
      <c r="L53" s="36">
        <v>4115.5310070200003</v>
      </c>
      <c r="M53" s="36">
        <v>3361.6440848199986</v>
      </c>
      <c r="N53" s="36">
        <v>4369.377787299999</v>
      </c>
      <c r="O53" s="36">
        <v>3797.8548921300012</v>
      </c>
      <c r="P53" s="36">
        <v>4141.5869029899977</v>
      </c>
      <c r="Q53" s="36">
        <v>4575.3463382600012</v>
      </c>
      <c r="R53" s="36">
        <v>4687.6622205100002</v>
      </c>
      <c r="S53" s="36">
        <v>4015.86651755</v>
      </c>
      <c r="T53" s="36">
        <v>6608.423688689998</v>
      </c>
      <c r="U53" s="36">
        <v>4878.134432320001</v>
      </c>
      <c r="V53" s="36">
        <v>7419.3666577100003</v>
      </c>
      <c r="W53" s="29">
        <f t="shared" si="4"/>
        <v>0.23245584805064978</v>
      </c>
      <c r="X53" s="29">
        <f t="shared" si="45"/>
        <v>0.31152327907857025</v>
      </c>
      <c r="Y53" s="29">
        <f t="shared" si="45"/>
        <v>9.7715840686072308E-3</v>
      </c>
      <c r="Z53" s="29">
        <f t="shared" si="45"/>
        <v>0.37940467926993593</v>
      </c>
      <c r="AA53" s="29">
        <f t="shared" si="45"/>
        <v>-0.10985431060296591</v>
      </c>
      <c r="AB53" s="29">
        <f t="shared" si="45"/>
        <v>-0.13682020537243733</v>
      </c>
      <c r="AC53" s="29">
        <f t="shared" si="45"/>
        <v>0.72054397499353939</v>
      </c>
      <c r="AD53" s="29">
        <f t="shared" si="45"/>
        <v>1.9291674420701233E-2</v>
      </c>
      <c r="AE53" s="29">
        <f t="shared" si="45"/>
        <v>-9.593209460496388E-2</v>
      </c>
      <c r="AF53" s="29">
        <f t="shared" si="45"/>
        <v>-0.183180960346082</v>
      </c>
      <c r="AG53" s="29">
        <f t="shared" si="45"/>
        <v>0.29977406205212831</v>
      </c>
      <c r="AH53" s="29">
        <f t="shared" si="45"/>
        <v>-0.13080189514195406</v>
      </c>
      <c r="AI53" s="29">
        <f t="shared" si="45"/>
        <v>9.0506883654845716E-2</v>
      </c>
      <c r="AJ53" s="29">
        <f t="shared" si="45"/>
        <v>0.10473266538409542</v>
      </c>
      <c r="AK53" s="29">
        <f t="shared" si="45"/>
        <v>2.4548061271512989E-2</v>
      </c>
      <c r="AL53" s="29">
        <f t="shared" si="45"/>
        <v>-0.14331145704583448</v>
      </c>
      <c r="AM53" s="29">
        <f t="shared" si="45"/>
        <v>0.64557852204750699</v>
      </c>
      <c r="AN53" s="29">
        <f t="shared" si="45"/>
        <v>-0.26183085980569076</v>
      </c>
      <c r="AO53" s="29">
        <f t="shared" si="45"/>
        <v>0.52094345915379159</v>
      </c>
    </row>
    <row r="54" spans="1:41" x14ac:dyDescent="0.2">
      <c r="B54" s="17" t="s">
        <v>37</v>
      </c>
      <c r="C54" s="6">
        <v>463.7</v>
      </c>
      <c r="D54" s="6">
        <v>2515.1999999999998</v>
      </c>
      <c r="E54" s="36">
        <v>1494.8</v>
      </c>
      <c r="F54" s="36">
        <v>3846.3</v>
      </c>
      <c r="G54" s="36">
        <v>4250.8999999999996</v>
      </c>
      <c r="H54" s="36">
        <v>3002.3005504400003</v>
      </c>
      <c r="I54" s="36">
        <v>2266.7791048300001</v>
      </c>
      <c r="J54" s="36">
        <v>2669.8233740599999</v>
      </c>
      <c r="K54" s="36">
        <v>5575.4808755799995</v>
      </c>
      <c r="L54" s="36">
        <v>4789.5661101400001</v>
      </c>
      <c r="M54" s="36">
        <v>13474.62227145</v>
      </c>
      <c r="N54" s="36">
        <v>31745.409135710001</v>
      </c>
      <c r="O54" s="36">
        <v>16322.640500000001</v>
      </c>
      <c r="P54" s="36">
        <v>15120.739978970001</v>
      </c>
      <c r="Q54" s="36">
        <v>74487.088000000003</v>
      </c>
      <c r="R54" s="36">
        <v>17739.015415000002</v>
      </c>
      <c r="S54" s="36">
        <v>0.39620327</v>
      </c>
      <c r="T54" s="36">
        <v>20052.92473305</v>
      </c>
      <c r="U54" s="36">
        <v>28203.466424170001</v>
      </c>
      <c r="V54" s="36">
        <v>137.95773466999998</v>
      </c>
      <c r="W54" s="29">
        <f t="shared" si="4"/>
        <v>4.4241966788872116</v>
      </c>
      <c r="X54" s="29">
        <f t="shared" si="45"/>
        <v>-0.40569338422391854</v>
      </c>
      <c r="Y54" s="29">
        <f t="shared" si="45"/>
        <v>1.5731201498528233</v>
      </c>
      <c r="Z54" s="29">
        <f t="shared" si="45"/>
        <v>0.10519200270389706</v>
      </c>
      <c r="AA54" s="29">
        <f t="shared" si="45"/>
        <v>-0.29372590499894125</v>
      </c>
      <c r="AB54" s="29">
        <f t="shared" si="45"/>
        <v>-0.24498594769341342</v>
      </c>
      <c r="AC54" s="29">
        <f t="shared" si="45"/>
        <v>0.17780482816839216</v>
      </c>
      <c r="AD54" s="29">
        <f t="shared" si="45"/>
        <v>1.0883332319850685</v>
      </c>
      <c r="AE54" s="29">
        <f t="shared" si="45"/>
        <v>-0.14095909984773169</v>
      </c>
      <c r="AF54" s="29">
        <f t="shared" si="45"/>
        <v>1.8133283812332919</v>
      </c>
      <c r="AG54" s="29">
        <f t="shared" si="45"/>
        <v>1.3559405596824856</v>
      </c>
      <c r="AH54" s="29">
        <f t="shared" si="45"/>
        <v>-0.48582674016826977</v>
      </c>
      <c r="AI54" s="29">
        <f t="shared" si="45"/>
        <v>-7.3633951628720884E-2</v>
      </c>
      <c r="AJ54" s="29">
        <f t="shared" si="45"/>
        <v>3.9261536210262866</v>
      </c>
      <c r="AK54" s="29">
        <f t="shared" si="45"/>
        <v>-0.76185113566259965</v>
      </c>
      <c r="AL54" s="29">
        <f t="shared" si="45"/>
        <v>-0.99997766486692008</v>
      </c>
      <c r="AM54" s="53">
        <f t="shared" si="45"/>
        <v>50611.718903228641</v>
      </c>
      <c r="AN54" s="53">
        <f t="shared" si="45"/>
        <v>0.40645151765252363</v>
      </c>
      <c r="AO54" s="53">
        <f t="shared" si="45"/>
        <v>-0.99510848302846311</v>
      </c>
    </row>
    <row r="55" spans="1:41" x14ac:dyDescent="0.2">
      <c r="C55" s="6"/>
      <c r="D55" s="6"/>
      <c r="E55" s="3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x14ac:dyDescent="0.2">
      <c r="A56" s="15"/>
      <c r="B56" s="16" t="s">
        <v>9</v>
      </c>
      <c r="C56" s="21">
        <f>+C58+C59</f>
        <v>42399.8</v>
      </c>
      <c r="D56" s="21">
        <f>+D58+D59</f>
        <v>86649.900000000023</v>
      </c>
      <c r="E56" s="35">
        <f t="shared" ref="E56:L56" si="47">+E58+E59</f>
        <v>146256.19999999998</v>
      </c>
      <c r="F56" s="20">
        <f t="shared" si="47"/>
        <v>163535.5</v>
      </c>
      <c r="G56" s="20">
        <f t="shared" si="47"/>
        <v>164883.79999999999</v>
      </c>
      <c r="H56" s="20">
        <f t="shared" si="47"/>
        <v>160138.06124629002</v>
      </c>
      <c r="I56" s="20">
        <f t="shared" si="47"/>
        <v>183227.56055389001</v>
      </c>
      <c r="J56" s="20">
        <f t="shared" si="47"/>
        <v>197604.65544629001</v>
      </c>
      <c r="K56" s="20">
        <f t="shared" si="47"/>
        <v>263780.33703971002</v>
      </c>
      <c r="L56" s="20">
        <f t="shared" si="47"/>
        <v>299958.04853023001</v>
      </c>
      <c r="M56" s="20">
        <f t="shared" ref="M56:V56" si="48">+M58+M59</f>
        <v>213566.55518332002</v>
      </c>
      <c r="N56" s="20">
        <f t="shared" si="48"/>
        <v>279353.64883694</v>
      </c>
      <c r="O56" s="20">
        <f t="shared" si="48"/>
        <v>258064.44049366002</v>
      </c>
      <c r="P56" s="20">
        <f t="shared" si="48"/>
        <v>348924.58170515002</v>
      </c>
      <c r="Q56" s="20">
        <f t="shared" si="48"/>
        <v>223365.68935772998</v>
      </c>
      <c r="R56" s="20">
        <f t="shared" si="48"/>
        <v>323517.18129819003</v>
      </c>
      <c r="S56" s="20">
        <f t="shared" si="48"/>
        <v>296916.74388292996</v>
      </c>
      <c r="T56" s="20">
        <f t="shared" si="48"/>
        <v>333602.33128673997</v>
      </c>
      <c r="U56" s="20">
        <f t="shared" si="48"/>
        <v>414384.32787177002</v>
      </c>
      <c r="V56" s="20">
        <f t="shared" si="48"/>
        <v>396014.61880039994</v>
      </c>
      <c r="W56" s="40">
        <f t="shared" si="4"/>
        <v>1.0436393567894191</v>
      </c>
      <c r="X56" s="40">
        <f t="shared" ref="X56:AO56" si="49">+E56/D56-1</f>
        <v>0.68789808182121326</v>
      </c>
      <c r="Y56" s="40">
        <f t="shared" si="49"/>
        <v>0.1181440513291061</v>
      </c>
      <c r="Z56" s="40">
        <f t="shared" si="49"/>
        <v>8.2446930482982239E-3</v>
      </c>
      <c r="AA56" s="40">
        <f t="shared" si="49"/>
        <v>-2.8782322785561587E-2</v>
      </c>
      <c r="AB56" s="40">
        <f t="shared" si="49"/>
        <v>0.14418495595552816</v>
      </c>
      <c r="AC56" s="40">
        <f t="shared" si="49"/>
        <v>7.8465787837477041E-2</v>
      </c>
      <c r="AD56" s="40">
        <f t="shared" si="49"/>
        <v>0.33488928408069274</v>
      </c>
      <c r="AE56" s="40">
        <f t="shared" si="49"/>
        <v>0.13715090327249713</v>
      </c>
      <c r="AF56" s="40">
        <f t="shared" si="49"/>
        <v>-0.28801191956749039</v>
      </c>
      <c r="AG56" s="40">
        <f t="shared" si="49"/>
        <v>0.30804024346017123</v>
      </c>
      <c r="AH56" s="40">
        <f t="shared" si="49"/>
        <v>-7.6208807122854494E-2</v>
      </c>
      <c r="AI56" s="40">
        <f t="shared" si="49"/>
        <v>0.35208315038554172</v>
      </c>
      <c r="AJ56" s="40">
        <f t="shared" si="49"/>
        <v>-0.35984536180807247</v>
      </c>
      <c r="AK56" s="40">
        <f t="shared" si="49"/>
        <v>0.44837455666730897</v>
      </c>
      <c r="AL56" s="40">
        <f t="shared" si="49"/>
        <v>-8.2222642112914857E-2</v>
      </c>
      <c r="AM56" s="40">
        <f t="shared" si="49"/>
        <v>0.12355513173172405</v>
      </c>
      <c r="AN56" s="40">
        <f t="shared" si="49"/>
        <v>0.24215057572722953</v>
      </c>
      <c r="AO56" s="40">
        <f t="shared" si="49"/>
        <v>-4.4330125045304647E-2</v>
      </c>
    </row>
    <row r="57" spans="1:41" x14ac:dyDescent="0.2">
      <c r="C57" s="6"/>
      <c r="D57" s="6"/>
      <c r="E57" s="3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x14ac:dyDescent="0.2">
      <c r="B58" s="1" t="s">
        <v>13</v>
      </c>
      <c r="C58" s="6">
        <v>10390.299999999999</v>
      </c>
      <c r="D58" s="6">
        <v>17708.3</v>
      </c>
      <c r="E58" s="36">
        <v>20463.599999999999</v>
      </c>
      <c r="F58" s="6">
        <v>38374.1</v>
      </c>
      <c r="G58" s="6">
        <v>28762.899999999998</v>
      </c>
      <c r="H58" s="6">
        <v>25432.714648960002</v>
      </c>
      <c r="I58" s="6">
        <v>20497.286611380001</v>
      </c>
      <c r="J58" s="6">
        <v>24992.446259029999</v>
      </c>
      <c r="K58" s="6">
        <v>36435.667489560001</v>
      </c>
      <c r="L58" s="6">
        <v>38666.134875809999</v>
      </c>
      <c r="M58" s="6">
        <v>35757.740818260005</v>
      </c>
      <c r="N58" s="6">
        <v>36133.379569320001</v>
      </c>
      <c r="O58" s="6">
        <v>28790.924351469996</v>
      </c>
      <c r="P58" s="6">
        <v>25363.804517380002</v>
      </c>
      <c r="Q58" s="6">
        <v>30108.493520470001</v>
      </c>
      <c r="R58" s="6">
        <v>139271.07350354001</v>
      </c>
      <c r="S58" s="6">
        <v>121848.03881088</v>
      </c>
      <c r="T58" s="6">
        <v>152397.71813808</v>
      </c>
      <c r="U58" s="6">
        <v>141195.73435588003</v>
      </c>
      <c r="V58" s="6">
        <v>139847.8197506</v>
      </c>
      <c r="W58" s="29">
        <f t="shared" si="4"/>
        <v>0.70431075137387755</v>
      </c>
      <c r="X58" s="29">
        <f t="shared" ref="X58:AO63" si="50">+E58/D58-1</f>
        <v>0.15559370464697331</v>
      </c>
      <c r="Y58" s="29">
        <f t="shared" si="50"/>
        <v>0.87523700619636835</v>
      </c>
      <c r="Z58" s="29">
        <f t="shared" si="50"/>
        <v>-0.25046059712149604</v>
      </c>
      <c r="AA58" s="29">
        <f t="shared" si="50"/>
        <v>-0.11578058370470279</v>
      </c>
      <c r="AB58" s="29">
        <f t="shared" si="50"/>
        <v>-0.19405824764293578</v>
      </c>
      <c r="AC58" s="29">
        <f t="shared" si="50"/>
        <v>0.21930510768943945</v>
      </c>
      <c r="AD58" s="29">
        <f t="shared" si="50"/>
        <v>0.45786719362837336</v>
      </c>
      <c r="AE58" s="29">
        <f t="shared" si="50"/>
        <v>6.1216591870839165E-2</v>
      </c>
      <c r="AF58" s="29">
        <f t="shared" si="50"/>
        <v>-7.5218122186024861E-2</v>
      </c>
      <c r="AG58" s="29">
        <f t="shared" si="50"/>
        <v>1.0505103020048034E-2</v>
      </c>
      <c r="AH58" s="29">
        <f t="shared" si="50"/>
        <v>-0.20320422017995543</v>
      </c>
      <c r="AI58" s="29">
        <f t="shared" si="50"/>
        <v>-0.11903472748053723</v>
      </c>
      <c r="AJ58" s="29">
        <f t="shared" si="50"/>
        <v>0.18706535132924573</v>
      </c>
      <c r="AK58" s="29">
        <f t="shared" si="50"/>
        <v>3.6256407152637227</v>
      </c>
      <c r="AL58" s="29">
        <f t="shared" si="50"/>
        <v>-0.12510160404714021</v>
      </c>
      <c r="AM58" s="29">
        <f t="shared" si="50"/>
        <v>0.25071949967628182</v>
      </c>
      <c r="AN58" s="29">
        <f t="shared" si="50"/>
        <v>-7.3504931169969367E-2</v>
      </c>
      <c r="AO58" s="29">
        <f t="shared" si="50"/>
        <v>-9.5464258281532377E-3</v>
      </c>
    </row>
    <row r="59" spans="1:41" x14ac:dyDescent="0.2">
      <c r="B59" s="1" t="s">
        <v>5</v>
      </c>
      <c r="C59" s="5">
        <f>+C60+C61+C62+C63</f>
        <v>32009.5</v>
      </c>
      <c r="D59" s="5">
        <f>+D60+D61+D62+D63</f>
        <v>68941.60000000002</v>
      </c>
      <c r="E59" s="37">
        <f t="shared" ref="E59:O59" si="51">+E60+E61+E62+E63</f>
        <v>125792.59999999999</v>
      </c>
      <c r="F59" s="5">
        <f t="shared" si="51"/>
        <v>125161.4</v>
      </c>
      <c r="G59" s="5">
        <f t="shared" si="51"/>
        <v>136120.9</v>
      </c>
      <c r="H59" s="5">
        <f t="shared" si="51"/>
        <v>134705.34659733</v>
      </c>
      <c r="I59" s="5">
        <f t="shared" si="51"/>
        <v>162730.27394251002</v>
      </c>
      <c r="J59" s="5">
        <f t="shared" si="51"/>
        <v>172612.20918726001</v>
      </c>
      <c r="K59" s="5">
        <f t="shared" si="51"/>
        <v>227344.66955015005</v>
      </c>
      <c r="L59" s="5">
        <f t="shared" si="51"/>
        <v>261291.91365442</v>
      </c>
      <c r="M59" s="5">
        <f t="shared" si="51"/>
        <v>177808.81436506001</v>
      </c>
      <c r="N59" s="5">
        <f t="shared" si="51"/>
        <v>243220.26926761999</v>
      </c>
      <c r="O59" s="5">
        <f t="shared" si="51"/>
        <v>229273.51614219003</v>
      </c>
      <c r="P59" s="5">
        <f t="shared" ref="P59:V59" si="52">+P60+P61+P62+P63</f>
        <v>323560.77718777</v>
      </c>
      <c r="Q59" s="5">
        <f t="shared" si="52"/>
        <v>193257.19583725996</v>
      </c>
      <c r="R59" s="5">
        <f t="shared" si="52"/>
        <v>184246.10779465002</v>
      </c>
      <c r="S59" s="5">
        <f t="shared" si="52"/>
        <v>175068.70507204998</v>
      </c>
      <c r="T59" s="5">
        <f t="shared" si="52"/>
        <v>181204.61314865996</v>
      </c>
      <c r="U59" s="5">
        <f t="shared" si="52"/>
        <v>273188.59351588995</v>
      </c>
      <c r="V59" s="5">
        <f t="shared" si="52"/>
        <v>256166.79904979997</v>
      </c>
      <c r="W59" s="30">
        <f t="shared" si="4"/>
        <v>1.1537855949015143</v>
      </c>
      <c r="X59" s="30">
        <f t="shared" si="50"/>
        <v>0.82462548011650383</v>
      </c>
      <c r="Y59" s="30">
        <f t="shared" si="50"/>
        <v>-5.0177832400315481E-3</v>
      </c>
      <c r="Z59" s="30">
        <f t="shared" si="50"/>
        <v>8.756293873350729E-2</v>
      </c>
      <c r="AA59" s="30">
        <f t="shared" si="50"/>
        <v>-1.0399236286786184E-2</v>
      </c>
      <c r="AB59" s="30">
        <f t="shared" si="50"/>
        <v>0.20804613961577889</v>
      </c>
      <c r="AC59" s="30">
        <f t="shared" si="50"/>
        <v>6.0725856383927246E-2</v>
      </c>
      <c r="AD59" s="30">
        <f t="shared" si="50"/>
        <v>0.31708336635395828</v>
      </c>
      <c r="AE59" s="30">
        <f t="shared" si="50"/>
        <v>0.14932060721477147</v>
      </c>
      <c r="AF59" s="30">
        <f t="shared" si="50"/>
        <v>-0.31950127396507666</v>
      </c>
      <c r="AG59" s="30">
        <f t="shared" si="50"/>
        <v>0.36787520987718558</v>
      </c>
      <c r="AH59" s="30">
        <f t="shared" si="50"/>
        <v>-5.7342067613962211E-2</v>
      </c>
      <c r="AI59" s="30">
        <f t="shared" si="50"/>
        <v>0.41124357767996744</v>
      </c>
      <c r="AJ59" s="30">
        <f t="shared" si="50"/>
        <v>-0.40271748165227017</v>
      </c>
      <c r="AK59" s="30">
        <f t="shared" si="50"/>
        <v>-4.662743865019181E-2</v>
      </c>
      <c r="AL59" s="30">
        <f t="shared" si="50"/>
        <v>-4.981056496905012E-2</v>
      </c>
      <c r="AM59" s="30">
        <f t="shared" si="50"/>
        <v>3.5048571782630988E-2</v>
      </c>
      <c r="AN59" s="30">
        <f t="shared" si="50"/>
        <v>0.50762493718505097</v>
      </c>
      <c r="AO59" s="30">
        <f t="shared" si="50"/>
        <v>-6.2307852048368639E-2</v>
      </c>
    </row>
    <row r="60" spans="1:41" x14ac:dyDescent="0.2">
      <c r="B60" s="1" t="s">
        <v>6</v>
      </c>
      <c r="C60" s="6">
        <v>318.39999999999998</v>
      </c>
      <c r="D60" s="6">
        <v>76.599999999999994</v>
      </c>
      <c r="E60" s="36">
        <v>486.9</v>
      </c>
      <c r="F60" s="6">
        <v>3269.2</v>
      </c>
      <c r="G60" s="6">
        <v>11465.9</v>
      </c>
      <c r="H60" s="6">
        <v>2571.9758045599997</v>
      </c>
      <c r="I60" s="6">
        <v>7562.7585950000002</v>
      </c>
      <c r="J60" s="6">
        <v>5713.8299500000012</v>
      </c>
      <c r="K60" s="6">
        <v>5999.4083639999999</v>
      </c>
      <c r="L60" s="6">
        <v>5479.1752430000006</v>
      </c>
      <c r="M60" s="6">
        <v>7816.26015921</v>
      </c>
      <c r="N60" s="6">
        <v>7082.2631062700011</v>
      </c>
      <c r="O60" s="6">
        <v>7739.7396942999994</v>
      </c>
      <c r="P60" s="6">
        <v>9892.6849872399998</v>
      </c>
      <c r="Q60" s="6">
        <v>8593.8813564400007</v>
      </c>
      <c r="R60" s="6">
        <v>10797.7831078</v>
      </c>
      <c r="S60" s="6">
        <v>6190.4496342599996</v>
      </c>
      <c r="T60" s="6">
        <v>1692.9945135400001</v>
      </c>
      <c r="U60" s="6">
        <v>2129.6788917699996</v>
      </c>
      <c r="V60" s="6">
        <v>2466.0531224599999</v>
      </c>
      <c r="W60" s="29">
        <f t="shared" si="4"/>
        <v>-0.75942211055276387</v>
      </c>
      <c r="X60" s="29">
        <f t="shared" si="50"/>
        <v>5.3563968668407309</v>
      </c>
      <c r="Y60" s="29">
        <f t="shared" si="50"/>
        <v>5.7143150544259598</v>
      </c>
      <c r="Z60" s="29">
        <f t="shared" si="50"/>
        <v>2.5072494799951057</v>
      </c>
      <c r="AA60" s="29">
        <f t="shared" si="50"/>
        <v>-0.77568478666655039</v>
      </c>
      <c r="AB60" s="29">
        <f t="shared" si="50"/>
        <v>1.9404470219321515</v>
      </c>
      <c r="AC60" s="29">
        <f t="shared" si="50"/>
        <v>-0.24447807262053678</v>
      </c>
      <c r="AD60" s="29">
        <f t="shared" si="50"/>
        <v>4.9980208808979132E-2</v>
      </c>
      <c r="AE60" s="29">
        <f t="shared" si="50"/>
        <v>-8.6714070694321466E-2</v>
      </c>
      <c r="AF60" s="29">
        <f t="shared" si="50"/>
        <v>0.42653954519811643</v>
      </c>
      <c r="AG60" s="29">
        <f t="shared" si="50"/>
        <v>-9.3906425578109798E-2</v>
      </c>
      <c r="AH60" s="29">
        <f t="shared" si="50"/>
        <v>9.2834250601043999E-2</v>
      </c>
      <c r="AI60" s="29">
        <f t="shared" si="50"/>
        <v>0.27816766170127871</v>
      </c>
      <c r="AJ60" s="29">
        <f t="shared" si="50"/>
        <v>-0.1312892943094065</v>
      </c>
      <c r="AK60" s="29">
        <f t="shared" si="50"/>
        <v>0.25645010210764196</v>
      </c>
      <c r="AL60" s="29">
        <f t="shared" si="50"/>
        <v>-0.42669253749057046</v>
      </c>
      <c r="AM60" s="29">
        <f t="shared" si="50"/>
        <v>-0.7265150976803999</v>
      </c>
      <c r="AN60" s="29">
        <f t="shared" si="50"/>
        <v>0.25793608587478878</v>
      </c>
      <c r="AO60" s="29">
        <f t="shared" si="50"/>
        <v>0.15794598518579295</v>
      </c>
    </row>
    <row r="61" spans="1:41" x14ac:dyDescent="0.2">
      <c r="B61" s="1" t="s">
        <v>7</v>
      </c>
      <c r="C61" s="6">
        <f>29050-2000</f>
        <v>27050</v>
      </c>
      <c r="D61" s="6">
        <f>71058.6-2625</f>
        <v>68433.600000000006</v>
      </c>
      <c r="E61" s="36">
        <f>124757-2572</f>
        <v>122185</v>
      </c>
      <c r="F61" s="6">
        <f>111082.6-1818.3</f>
        <v>109264.3</v>
      </c>
      <c r="G61" s="6">
        <f>117017.1-2250</f>
        <v>114767.1</v>
      </c>
      <c r="H61" s="6">
        <v>115596.00021409</v>
      </c>
      <c r="I61" s="6">
        <v>151371.98851315002</v>
      </c>
      <c r="J61" s="6">
        <v>131486.25096847001</v>
      </c>
      <c r="K61" s="6">
        <v>174687.44313671003</v>
      </c>
      <c r="L61" s="6">
        <v>185084.34183185</v>
      </c>
      <c r="M61" s="6">
        <v>123772.40490984</v>
      </c>
      <c r="N61" s="6">
        <v>225471.02671613</v>
      </c>
      <c r="O61" s="6">
        <v>201398.04194333003</v>
      </c>
      <c r="P61" s="6">
        <v>223455.71027235003</v>
      </c>
      <c r="Q61" s="6">
        <v>174003.07549255996</v>
      </c>
      <c r="R61" s="6">
        <v>140318.39698903001</v>
      </c>
      <c r="S61" s="6">
        <v>142040.43784466997</v>
      </c>
      <c r="T61" s="6">
        <v>170878.78448728996</v>
      </c>
      <c r="U61" s="6">
        <v>221511.75874596997</v>
      </c>
      <c r="V61" s="6">
        <v>226409.86546539998</v>
      </c>
      <c r="W61" s="29">
        <f t="shared" si="4"/>
        <v>1.529892791127542</v>
      </c>
      <c r="X61" s="29">
        <f t="shared" si="50"/>
        <v>0.78545334455589044</v>
      </c>
      <c r="Y61" s="29">
        <f t="shared" si="50"/>
        <v>-0.10574702295699145</v>
      </c>
      <c r="Z61" s="29">
        <f t="shared" si="50"/>
        <v>5.0362286675519785E-2</v>
      </c>
      <c r="AA61" s="29">
        <f t="shared" si="50"/>
        <v>7.2224549900623547E-3</v>
      </c>
      <c r="AB61" s="29">
        <f t="shared" si="50"/>
        <v>0.30949157611682909</v>
      </c>
      <c r="AC61" s="29">
        <f t="shared" si="50"/>
        <v>-0.13136999612680977</v>
      </c>
      <c r="AD61" s="29">
        <f t="shared" si="50"/>
        <v>0.32856052895294385</v>
      </c>
      <c r="AE61" s="29">
        <f t="shared" si="50"/>
        <v>5.9517149649980228E-2</v>
      </c>
      <c r="AF61" s="29">
        <f t="shared" si="50"/>
        <v>-0.33126485101431313</v>
      </c>
      <c r="AG61" s="29">
        <f t="shared" si="50"/>
        <v>0.82165828385067496</v>
      </c>
      <c r="AH61" s="29">
        <f t="shared" si="50"/>
        <v>-0.10676753072627854</v>
      </c>
      <c r="AI61" s="29">
        <f t="shared" si="50"/>
        <v>0.10952275462155026</v>
      </c>
      <c r="AJ61" s="29">
        <f t="shared" si="50"/>
        <v>-0.22130844058322208</v>
      </c>
      <c r="AK61" s="29">
        <f t="shared" si="50"/>
        <v>-0.19358668465012419</v>
      </c>
      <c r="AL61" s="29">
        <f t="shared" si="50"/>
        <v>1.2272381188723092E-2</v>
      </c>
      <c r="AM61" s="29">
        <f t="shared" si="50"/>
        <v>0.20302913086030117</v>
      </c>
      <c r="AN61" s="29">
        <f t="shared" si="50"/>
        <v>0.29630930727065263</v>
      </c>
      <c r="AO61" s="29">
        <f t="shared" si="50"/>
        <v>2.2112174753879277E-2</v>
      </c>
    </row>
    <row r="62" spans="1:41" x14ac:dyDescent="0.2">
      <c r="B62" s="1" t="s">
        <v>8</v>
      </c>
      <c r="C62" s="6">
        <v>20</v>
      </c>
      <c r="D62" s="6">
        <v>56.3</v>
      </c>
      <c r="E62" s="36">
        <v>56.7</v>
      </c>
      <c r="F62" s="6">
        <v>66.7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413.02341775999997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29">
        <f t="shared" si="4"/>
        <v>1.8149999999999999</v>
      </c>
      <c r="X62" s="29">
        <f t="shared" si="50"/>
        <v>7.1047957371226378E-3</v>
      </c>
      <c r="Y62" s="29">
        <f t="shared" si="50"/>
        <v>0.17636684303350969</v>
      </c>
      <c r="Z62" s="53">
        <f t="shared" si="50"/>
        <v>-1</v>
      </c>
      <c r="AA62" s="53" t="e">
        <f t="shared" si="50"/>
        <v>#DIV/0!</v>
      </c>
      <c r="AB62" s="53" t="e">
        <f t="shared" si="50"/>
        <v>#DIV/0!</v>
      </c>
      <c r="AC62" s="53" t="e">
        <f t="shared" si="50"/>
        <v>#DIV/0!</v>
      </c>
      <c r="AD62" s="53" t="e">
        <f t="shared" si="50"/>
        <v>#DIV/0!</v>
      </c>
      <c r="AE62" s="53" t="e">
        <f t="shared" si="50"/>
        <v>#DIV/0!</v>
      </c>
      <c r="AF62" s="53" t="e">
        <f t="shared" si="50"/>
        <v>#DIV/0!</v>
      </c>
      <c r="AG62" s="53" t="e">
        <f t="shared" si="50"/>
        <v>#DIV/0!</v>
      </c>
      <c r="AH62" s="53" t="e">
        <f t="shared" si="50"/>
        <v>#DIV/0!</v>
      </c>
      <c r="AI62" s="29">
        <f t="shared" si="50"/>
        <v>-1</v>
      </c>
      <c r="AJ62" s="53" t="e">
        <f t="shared" si="50"/>
        <v>#DIV/0!</v>
      </c>
      <c r="AK62" s="53" t="e">
        <f t="shared" si="50"/>
        <v>#DIV/0!</v>
      </c>
      <c r="AL62" s="53" t="e">
        <f t="shared" si="50"/>
        <v>#DIV/0!</v>
      </c>
      <c r="AM62" s="53" t="e">
        <f t="shared" si="50"/>
        <v>#DIV/0!</v>
      </c>
      <c r="AN62" s="53" t="e">
        <f t="shared" si="50"/>
        <v>#DIV/0!</v>
      </c>
      <c r="AO62" s="53" t="e">
        <f t="shared" si="50"/>
        <v>#DIV/0!</v>
      </c>
    </row>
    <row r="63" spans="1:41" x14ac:dyDescent="0.2">
      <c r="B63" s="17" t="s">
        <v>37</v>
      </c>
      <c r="C63" s="6">
        <v>4621.1000000000004</v>
      </c>
      <c r="D63" s="6">
        <v>375.1</v>
      </c>
      <c r="E63" s="36">
        <v>3063.9999999999995</v>
      </c>
      <c r="F63" s="6">
        <v>12561.2</v>
      </c>
      <c r="G63" s="6">
        <v>9887.9000000000015</v>
      </c>
      <c r="H63" s="6">
        <v>16537.370578679998</v>
      </c>
      <c r="I63" s="6">
        <v>3795.5268343600001</v>
      </c>
      <c r="J63" s="6">
        <v>35412.128268789995</v>
      </c>
      <c r="K63" s="6">
        <v>46657.81804944</v>
      </c>
      <c r="L63" s="6">
        <v>70728.396579570006</v>
      </c>
      <c r="M63" s="6">
        <v>46220.149296009993</v>
      </c>
      <c r="N63" s="6">
        <v>10666.97944522</v>
      </c>
      <c r="O63" s="6">
        <v>19722.711086800002</v>
      </c>
      <c r="P63" s="6">
        <v>90212.381928179995</v>
      </c>
      <c r="Q63" s="6">
        <v>10660.23898826</v>
      </c>
      <c r="R63" s="6">
        <v>33129.92769782</v>
      </c>
      <c r="S63" s="6">
        <v>26837.817593120002</v>
      </c>
      <c r="T63" s="6">
        <v>8632.8341478300008</v>
      </c>
      <c r="U63" s="6">
        <v>49547.155878149992</v>
      </c>
      <c r="V63" s="6">
        <v>27290.88046194</v>
      </c>
      <c r="W63" s="29">
        <f t="shared" si="4"/>
        <v>-0.91882885027374439</v>
      </c>
      <c r="X63" s="29">
        <f t="shared" si="50"/>
        <v>7.1684884030925069</v>
      </c>
      <c r="Y63" s="29">
        <f t="shared" si="50"/>
        <v>3.0996083550913847</v>
      </c>
      <c r="Z63" s="29">
        <f t="shared" si="50"/>
        <v>-0.21282202337356293</v>
      </c>
      <c r="AA63" s="29">
        <f t="shared" si="50"/>
        <v>0.67248562168711201</v>
      </c>
      <c r="AB63" s="29">
        <f t="shared" si="50"/>
        <v>-0.77048788885137531</v>
      </c>
      <c r="AC63" s="29">
        <f t="shared" si="50"/>
        <v>8.3299638796418023</v>
      </c>
      <c r="AD63" s="29">
        <f t="shared" si="50"/>
        <v>0.31756605237876201</v>
      </c>
      <c r="AE63" s="29">
        <f t="shared" si="50"/>
        <v>0.51589593205203266</v>
      </c>
      <c r="AF63" s="29">
        <f t="shared" si="50"/>
        <v>-0.34651212905679318</v>
      </c>
      <c r="AG63" s="29">
        <f t="shared" si="50"/>
        <v>-0.76921365232065919</v>
      </c>
      <c r="AH63" s="29">
        <f t="shared" si="50"/>
        <v>0.84894994764783038</v>
      </c>
      <c r="AI63" s="29">
        <f t="shared" si="50"/>
        <v>3.5740355639320427</v>
      </c>
      <c r="AJ63" s="29">
        <f t="shared" si="50"/>
        <v>-0.88183175346432108</v>
      </c>
      <c r="AK63" s="29">
        <f t="shared" si="50"/>
        <v>2.1078034680372189</v>
      </c>
      <c r="AL63" s="29">
        <f t="shared" si="50"/>
        <v>-0.1899222407634179</v>
      </c>
      <c r="AM63" s="29">
        <f t="shared" si="50"/>
        <v>-0.67833322818159902</v>
      </c>
      <c r="AN63" s="29">
        <f t="shared" si="50"/>
        <v>4.7393846597417202</v>
      </c>
      <c r="AO63" s="29">
        <f t="shared" si="50"/>
        <v>-0.44919380379661467</v>
      </c>
    </row>
    <row r="64" spans="1:41" x14ac:dyDescent="0.2">
      <c r="B64" s="17"/>
      <c r="C64" s="6"/>
      <c r="D64" s="6"/>
      <c r="E64" s="3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</row>
    <row r="65" spans="1:41" x14ac:dyDescent="0.2">
      <c r="B65" s="15" t="s">
        <v>47</v>
      </c>
      <c r="C65" s="36"/>
      <c r="D65" s="36"/>
      <c r="E65" s="36"/>
      <c r="F65" s="6"/>
      <c r="G65" s="6"/>
      <c r="H65" s="5">
        <f t="shared" ref="H65:O65" si="53">H66-H67</f>
        <v>0</v>
      </c>
      <c r="I65" s="5">
        <f t="shared" si="53"/>
        <v>0</v>
      </c>
      <c r="J65" s="5">
        <f t="shared" si="53"/>
        <v>0</v>
      </c>
      <c r="K65" s="5">
        <f t="shared" si="53"/>
        <v>66.5</v>
      </c>
      <c r="L65" s="5">
        <f t="shared" si="53"/>
        <v>3877.1171084099997</v>
      </c>
      <c r="M65" s="5">
        <f t="shared" si="53"/>
        <v>2565.6840229899999</v>
      </c>
      <c r="N65" s="5">
        <f t="shared" si="53"/>
        <v>660.15740000000005</v>
      </c>
      <c r="O65" s="5">
        <f t="shared" si="53"/>
        <v>673.14005049000002</v>
      </c>
      <c r="P65" s="5">
        <f t="shared" ref="P65:V65" si="54">P66-P67</f>
        <v>31447.043105280001</v>
      </c>
      <c r="Q65" s="5">
        <f t="shared" si="54"/>
        <v>862.17125576000001</v>
      </c>
      <c r="R65" s="5">
        <f t="shared" si="54"/>
        <v>3915.10441481</v>
      </c>
      <c r="S65" s="5">
        <f t="shared" si="54"/>
        <v>4038.62586792</v>
      </c>
      <c r="T65" s="5">
        <f t="shared" si="54"/>
        <v>4649.5974864199998</v>
      </c>
      <c r="U65" s="5">
        <f t="shared" si="54"/>
        <v>3730.82</v>
      </c>
      <c r="V65" s="5">
        <f t="shared" si="54"/>
        <v>36104.491759999997</v>
      </c>
      <c r="W65" s="53" t="e">
        <f t="shared" si="4"/>
        <v>#DIV/0!</v>
      </c>
      <c r="X65" s="53" t="e">
        <f t="shared" ref="X65:AO67" si="55">+E65/D65-1</f>
        <v>#DIV/0!</v>
      </c>
      <c r="Y65" s="53" t="e">
        <f t="shared" si="55"/>
        <v>#DIV/0!</v>
      </c>
      <c r="Z65" s="53" t="e">
        <f t="shared" si="55"/>
        <v>#DIV/0!</v>
      </c>
      <c r="AA65" s="53" t="e">
        <f t="shared" si="55"/>
        <v>#DIV/0!</v>
      </c>
      <c r="AB65" s="53" t="e">
        <f t="shared" si="55"/>
        <v>#DIV/0!</v>
      </c>
      <c r="AC65" s="53" t="e">
        <f t="shared" si="55"/>
        <v>#DIV/0!</v>
      </c>
      <c r="AD65" s="53" t="e">
        <f t="shared" si="55"/>
        <v>#DIV/0!</v>
      </c>
      <c r="AE65" s="29">
        <f t="shared" si="55"/>
        <v>57.30251290842105</v>
      </c>
      <c r="AF65" s="29">
        <f t="shared" si="55"/>
        <v>-0.33824954179880751</v>
      </c>
      <c r="AG65" s="29">
        <f t="shared" si="55"/>
        <v>-0.74269731031389241</v>
      </c>
      <c r="AH65" s="29">
        <f t="shared" si="55"/>
        <v>1.9665992519359632E-2</v>
      </c>
      <c r="AI65" s="29">
        <f t="shared" si="55"/>
        <v>45.716939635947526</v>
      </c>
      <c r="AJ65" s="29">
        <f t="shared" si="55"/>
        <v>-0.97258339193056786</v>
      </c>
      <c r="AK65" s="29">
        <f t="shared" si="55"/>
        <v>3.5409823032882874</v>
      </c>
      <c r="AL65" s="29">
        <f t="shared" si="55"/>
        <v>3.1549976711411576E-2</v>
      </c>
      <c r="AM65" s="29">
        <f t="shared" si="55"/>
        <v>0.15128205446142662</v>
      </c>
      <c r="AN65" s="29">
        <f t="shared" si="55"/>
        <v>-0.19760366119937423</v>
      </c>
      <c r="AO65" s="29">
        <f t="shared" si="55"/>
        <v>8.6773609447788953</v>
      </c>
    </row>
    <row r="66" spans="1:41" x14ac:dyDescent="0.2">
      <c r="B66" s="51" t="s">
        <v>48</v>
      </c>
      <c r="C66" s="36"/>
      <c r="D66" s="36"/>
      <c r="E66" s="36"/>
      <c r="F66" s="6"/>
      <c r="G66" s="6"/>
      <c r="H66" s="6">
        <v>0</v>
      </c>
      <c r="I66" s="6">
        <v>0</v>
      </c>
      <c r="J66" s="6">
        <v>0</v>
      </c>
      <c r="K66" s="6">
        <v>66.5</v>
      </c>
      <c r="L66" s="6">
        <v>3877.1171084099997</v>
      </c>
      <c r="M66" s="6">
        <v>2565.6840229899999</v>
      </c>
      <c r="N66" s="6">
        <v>660.15740000000005</v>
      </c>
      <c r="O66" s="6">
        <v>673.14005049000002</v>
      </c>
      <c r="P66" s="6">
        <v>31447.043105280001</v>
      </c>
      <c r="Q66" s="6">
        <v>862.17125576000001</v>
      </c>
      <c r="R66" s="6">
        <v>3915.10441481</v>
      </c>
      <c r="S66" s="6">
        <v>4038.62586792</v>
      </c>
      <c r="T66" s="6">
        <v>4649.5974864199998</v>
      </c>
      <c r="U66" s="6">
        <v>3730.82</v>
      </c>
      <c r="V66" s="6">
        <v>36104.491759999997</v>
      </c>
      <c r="W66" s="53" t="e">
        <f t="shared" si="4"/>
        <v>#DIV/0!</v>
      </c>
      <c r="X66" s="53" t="e">
        <f t="shared" si="55"/>
        <v>#DIV/0!</v>
      </c>
      <c r="Y66" s="53" t="e">
        <f t="shared" si="55"/>
        <v>#DIV/0!</v>
      </c>
      <c r="Z66" s="53" t="e">
        <f t="shared" si="55"/>
        <v>#DIV/0!</v>
      </c>
      <c r="AA66" s="53" t="e">
        <f t="shared" si="55"/>
        <v>#DIV/0!</v>
      </c>
      <c r="AB66" s="53" t="e">
        <f t="shared" si="55"/>
        <v>#DIV/0!</v>
      </c>
      <c r="AC66" s="53" t="e">
        <f t="shared" si="55"/>
        <v>#DIV/0!</v>
      </c>
      <c r="AD66" s="53" t="e">
        <f t="shared" si="55"/>
        <v>#DIV/0!</v>
      </c>
      <c r="AE66" s="29">
        <f t="shared" si="55"/>
        <v>57.30251290842105</v>
      </c>
      <c r="AF66" s="29">
        <f t="shared" si="55"/>
        <v>-0.33824954179880751</v>
      </c>
      <c r="AG66" s="29">
        <f t="shared" si="55"/>
        <v>-0.74269731031389241</v>
      </c>
      <c r="AH66" s="29">
        <f t="shared" si="55"/>
        <v>1.9665992519359632E-2</v>
      </c>
      <c r="AI66" s="29">
        <f t="shared" si="55"/>
        <v>45.716939635947526</v>
      </c>
      <c r="AJ66" s="29">
        <f t="shared" si="55"/>
        <v>-0.97258339193056786</v>
      </c>
      <c r="AK66" s="29">
        <f t="shared" si="55"/>
        <v>3.5409823032882874</v>
      </c>
      <c r="AL66" s="29">
        <f t="shared" si="55"/>
        <v>3.1549976711411576E-2</v>
      </c>
      <c r="AM66" s="29">
        <f t="shared" si="55"/>
        <v>0.15128205446142662</v>
      </c>
      <c r="AN66" s="29">
        <f t="shared" si="55"/>
        <v>-0.19760366119937423</v>
      </c>
      <c r="AO66" s="29">
        <f t="shared" si="55"/>
        <v>8.6773609447788953</v>
      </c>
    </row>
    <row r="67" spans="1:41" x14ac:dyDescent="0.2">
      <c r="B67" s="1" t="s">
        <v>49</v>
      </c>
      <c r="C67" s="36"/>
      <c r="D67" s="36"/>
      <c r="E67" s="36"/>
      <c r="F67" s="6"/>
      <c r="G67" s="6"/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112" t="e">
        <f t="shared" si="55"/>
        <v>#DIV/0!</v>
      </c>
      <c r="AJ67" s="112" t="e">
        <f t="shared" si="55"/>
        <v>#DIV/0!</v>
      </c>
      <c r="AK67" s="112" t="e">
        <f t="shared" si="55"/>
        <v>#DIV/0!</v>
      </c>
      <c r="AL67" s="112" t="e">
        <f t="shared" si="55"/>
        <v>#DIV/0!</v>
      </c>
      <c r="AM67" s="112" t="e">
        <f t="shared" si="55"/>
        <v>#DIV/0!</v>
      </c>
      <c r="AN67" s="112" t="e">
        <f t="shared" si="55"/>
        <v>#DIV/0!</v>
      </c>
      <c r="AO67" s="112" t="e">
        <f t="shared" si="55"/>
        <v>#DIV/0!</v>
      </c>
    </row>
    <row r="68" spans="1:41" x14ac:dyDescent="0.2">
      <c r="AD68" s="1"/>
      <c r="AE68" s="1"/>
      <c r="AF68" s="1"/>
    </row>
    <row r="69" spans="1:41" x14ac:dyDescent="0.2">
      <c r="A69" s="4" t="s">
        <v>17</v>
      </c>
      <c r="B69" s="3" t="s">
        <v>21</v>
      </c>
      <c r="C69" s="21">
        <f t="shared" ref="C69:T69" si="56">+C9-C38</f>
        <v>252839.73814146989</v>
      </c>
      <c r="D69" s="21">
        <f t="shared" si="56"/>
        <v>351163.11988965992</v>
      </c>
      <c r="E69" s="21">
        <f t="shared" si="56"/>
        <v>396994.86844907957</v>
      </c>
      <c r="F69" s="21">
        <f t="shared" si="56"/>
        <v>-59773.376478030114</v>
      </c>
      <c r="G69" s="21">
        <f t="shared" si="56"/>
        <v>-244492.76734147966</v>
      </c>
      <c r="H69" s="21">
        <f t="shared" si="56"/>
        <v>-301148.14359408943</v>
      </c>
      <c r="I69" s="21">
        <f t="shared" si="56"/>
        <v>-363147.2924639897</v>
      </c>
      <c r="J69" s="21">
        <f t="shared" si="56"/>
        <v>-455388.38992510969</v>
      </c>
      <c r="K69" s="21">
        <f t="shared" si="56"/>
        <v>-559354.6823397004</v>
      </c>
      <c r="L69" s="21">
        <f t="shared" si="56"/>
        <v>-614636.43522796035</v>
      </c>
      <c r="M69" s="21">
        <f t="shared" si="56"/>
        <v>-427668.23255709885</v>
      </c>
      <c r="N69" s="21">
        <f t="shared" si="56"/>
        <v>-488518.77436720021</v>
      </c>
      <c r="O69" s="21">
        <f t="shared" si="56"/>
        <v>-618998.74788198061</v>
      </c>
      <c r="P69" s="21">
        <f t="shared" si="56"/>
        <v>-565136.54516348056</v>
      </c>
      <c r="Q69" s="21">
        <f t="shared" si="56"/>
        <v>-870206.52886449965</v>
      </c>
      <c r="R69" s="21">
        <f t="shared" si="56"/>
        <v>25931.858556170948</v>
      </c>
      <c r="S69" s="21">
        <f t="shared" si="56"/>
        <v>846002.10284948023</v>
      </c>
      <c r="T69" s="21">
        <f t="shared" si="56"/>
        <v>649797.37542918185</v>
      </c>
      <c r="U69" s="21">
        <f>+U9-U38</f>
        <v>438362.64250153117</v>
      </c>
      <c r="V69" s="21">
        <f>+V9-V38</f>
        <v>545016.69632494915</v>
      </c>
      <c r="W69" s="40">
        <f t="shared" ref="W69:AO69" si="57">+D69/C69-1</f>
        <v>0.38887629955215242</v>
      </c>
      <c r="X69" s="40">
        <f t="shared" si="57"/>
        <v>0.13051412851617394</v>
      </c>
      <c r="Y69" s="40">
        <f t="shared" si="57"/>
        <v>-1.1505646073248852</v>
      </c>
      <c r="Z69" s="40">
        <f t="shared" si="57"/>
        <v>3.0903288679257344</v>
      </c>
      <c r="AA69" s="40">
        <f t="shared" si="57"/>
        <v>0.23172618506738885</v>
      </c>
      <c r="AB69" s="40">
        <f t="shared" si="57"/>
        <v>0.20587591253249582</v>
      </c>
      <c r="AC69" s="40">
        <f t="shared" si="57"/>
        <v>0.25400464047316773</v>
      </c>
      <c r="AD69" s="40">
        <f t="shared" si="57"/>
        <v>0.22830246601519288</v>
      </c>
      <c r="AE69" s="40">
        <f t="shared" si="57"/>
        <v>9.8831304418556476E-2</v>
      </c>
      <c r="AF69" s="40">
        <f t="shared" si="57"/>
        <v>-0.30419316518637152</v>
      </c>
      <c r="AG69" s="40">
        <f t="shared" si="57"/>
        <v>0.14228445598183881</v>
      </c>
      <c r="AH69" s="40">
        <f t="shared" si="57"/>
        <v>0.26709305836566233</v>
      </c>
      <c r="AI69" s="40">
        <f t="shared" si="57"/>
        <v>-8.7015043088212396E-2</v>
      </c>
      <c r="AJ69" s="40">
        <f t="shared" si="57"/>
        <v>0.53981641483257747</v>
      </c>
      <c r="AK69" s="40">
        <f t="shared" si="57"/>
        <v>-1.0297996598462764</v>
      </c>
      <c r="AL69" s="40">
        <f t="shared" si="57"/>
        <v>31.62404432050085</v>
      </c>
      <c r="AM69" s="40">
        <f t="shared" si="57"/>
        <v>-0.23191990511542138</v>
      </c>
      <c r="AN69" s="40">
        <f t="shared" si="57"/>
        <v>-0.32538563700415235</v>
      </c>
      <c r="AO69" s="40">
        <f t="shared" si="57"/>
        <v>0.2433009647327451</v>
      </c>
    </row>
    <row r="70" spans="1:41" ht="18" x14ac:dyDescent="0.2">
      <c r="A70" s="5"/>
      <c r="B70" s="48" t="s">
        <v>46</v>
      </c>
      <c r="C70" s="47"/>
      <c r="D70" s="47"/>
      <c r="E70" s="47">
        <f t="shared" ref="E70:O70" si="58">E69/E77</f>
        <v>2.4492287501015075E-2</v>
      </c>
      <c r="F70" s="47">
        <f t="shared" si="58"/>
        <v>-3.3911764212681658E-3</v>
      </c>
      <c r="G70" s="47">
        <f t="shared" si="58"/>
        <v>-1.2346865794601668E-2</v>
      </c>
      <c r="H70" s="47">
        <f t="shared" si="58"/>
        <v>-1.3926875898579893E-2</v>
      </c>
      <c r="I70" s="47">
        <f t="shared" si="58"/>
        <v>-1.5288565713026749E-2</v>
      </c>
      <c r="J70" s="47">
        <f t="shared" si="58"/>
        <v>-1.7884349914566066E-2</v>
      </c>
      <c r="K70" s="47">
        <f>K69/K77</f>
        <v>-1.99760057926575E-2</v>
      </c>
      <c r="L70" s="47">
        <f t="shared" si="58"/>
        <v>-2.0217038097403071E-2</v>
      </c>
      <c r="M70" s="47">
        <f t="shared" si="58"/>
        <v>-1.3341165074660729E-2</v>
      </c>
      <c r="N70" s="47">
        <f t="shared" si="58"/>
        <v>-1.422442896804133E-2</v>
      </c>
      <c r="O70" s="47">
        <f t="shared" si="58"/>
        <v>-1.71873825542883E-2</v>
      </c>
      <c r="P70" s="47">
        <f t="shared" ref="P70:U70" si="59">P69/P77</f>
        <v>-1.493799713077581E-2</v>
      </c>
      <c r="Q70" s="47">
        <f t="shared" si="59"/>
        <v>-2.3844380346965233E-2</v>
      </c>
      <c r="R70" s="47">
        <f t="shared" si="59"/>
        <v>6.4304558036855125E-4</v>
      </c>
      <c r="S70" s="47">
        <f t="shared" si="59"/>
        <v>1.8879748384940408E-2</v>
      </c>
      <c r="T70" s="47">
        <f t="shared" si="59"/>
        <v>1.3808062578349475E-2</v>
      </c>
      <c r="U70" s="47">
        <f t="shared" si="59"/>
        <v>8.9250595591644343E-3</v>
      </c>
      <c r="V70" s="47">
        <f t="shared" ref="V70" si="60">V69/V77</f>
        <v>1.0545140095623171E-2</v>
      </c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x14ac:dyDescent="0.2">
      <c r="A71" s="4" t="s">
        <v>18</v>
      </c>
      <c r="B71" s="3" t="s">
        <v>20</v>
      </c>
      <c r="C71" s="21">
        <f t="shared" ref="C71:S71" si="61">+C9-C36</f>
        <v>-38915.76185853011</v>
      </c>
      <c r="D71" s="21">
        <f t="shared" si="61"/>
        <v>59948.7198896599</v>
      </c>
      <c r="E71" s="21">
        <f t="shared" si="61"/>
        <v>166539.86844907957</v>
      </c>
      <c r="F71" s="21">
        <f t="shared" si="61"/>
        <v>-297791.47647803021</v>
      </c>
      <c r="G71" s="21">
        <f t="shared" si="61"/>
        <v>-501016.56734147971</v>
      </c>
      <c r="H71" s="21">
        <f t="shared" si="61"/>
        <v>-584065.27955482947</v>
      </c>
      <c r="I71" s="21">
        <f t="shared" si="61"/>
        <v>-662044.32421497977</v>
      </c>
      <c r="J71" s="21">
        <f t="shared" si="61"/>
        <v>-841491.67990729958</v>
      </c>
      <c r="K71" s="21">
        <f t="shared" si="61"/>
        <v>-945870.58412605012</v>
      </c>
      <c r="L71" s="21">
        <f t="shared" si="61"/>
        <v>-1052567.2783441804</v>
      </c>
      <c r="M71" s="21">
        <f t="shared" si="61"/>
        <v>-895485.14247935871</v>
      </c>
      <c r="N71" s="21">
        <f t="shared" si="61"/>
        <v>-1058675.0412991103</v>
      </c>
      <c r="O71" s="21">
        <f t="shared" si="61"/>
        <v>-1296692.6536620306</v>
      </c>
      <c r="P71" s="21">
        <f t="shared" si="61"/>
        <v>-1487531.3199945805</v>
      </c>
      <c r="Q71" s="21">
        <f t="shared" si="61"/>
        <v>-2007063.2676736396</v>
      </c>
      <c r="R71" s="21">
        <f t="shared" si="61"/>
        <v>-1322402.6550192591</v>
      </c>
      <c r="S71" s="21">
        <f t="shared" si="61"/>
        <v>-662325.67723758984</v>
      </c>
      <c r="T71" s="21">
        <f>+T9-T36</f>
        <v>-952155.56551848818</v>
      </c>
      <c r="U71" s="21">
        <f>+U9-U36</f>
        <v>-1252317.0983440783</v>
      </c>
      <c r="V71" s="21">
        <f>+V9-V36</f>
        <v>-1016010.5488536907</v>
      </c>
      <c r="W71" s="40">
        <f t="shared" ref="W71:AO71" si="62">+D71/C71-1</f>
        <v>-2.5404740142976152</v>
      </c>
      <c r="X71" s="40">
        <f t="shared" si="62"/>
        <v>1.7780387764010417</v>
      </c>
      <c r="Y71" s="40">
        <f t="shared" si="62"/>
        <v>-2.7881092332499442</v>
      </c>
      <c r="Z71" s="40">
        <f t="shared" si="62"/>
        <v>0.68244092566713399</v>
      </c>
      <c r="AA71" s="40">
        <f t="shared" si="62"/>
        <v>0.16576041118565632</v>
      </c>
      <c r="AB71" s="40">
        <f t="shared" si="62"/>
        <v>0.1335108375549825</v>
      </c>
      <c r="AC71" s="40">
        <f t="shared" si="62"/>
        <v>0.27105036495116819</v>
      </c>
      <c r="AD71" s="40">
        <f t="shared" si="62"/>
        <v>0.12404032827781397</v>
      </c>
      <c r="AE71" s="40">
        <f t="shared" si="62"/>
        <v>0.11280263495741782</v>
      </c>
      <c r="AF71" s="40">
        <f t="shared" si="62"/>
        <v>-0.14923714530811893</v>
      </c>
      <c r="AG71" s="40">
        <f t="shared" si="62"/>
        <v>0.18223629972008526</v>
      </c>
      <c r="AH71" s="40">
        <f t="shared" si="62"/>
        <v>0.22482594099020847</v>
      </c>
      <c r="AI71" s="40">
        <f t="shared" si="62"/>
        <v>0.14717339979801403</v>
      </c>
      <c r="AJ71" s="40">
        <f t="shared" si="62"/>
        <v>0.34925782112671877</v>
      </c>
      <c r="AK71" s="40">
        <f t="shared" si="62"/>
        <v>-0.34112557570143842</v>
      </c>
      <c r="AL71" s="40">
        <f t="shared" si="62"/>
        <v>-0.49914976749048956</v>
      </c>
      <c r="AM71" s="40">
        <f t="shared" si="62"/>
        <v>0.4375942202478289</v>
      </c>
      <c r="AN71" s="40">
        <f t="shared" si="62"/>
        <v>0.31524421396638025</v>
      </c>
      <c r="AO71" s="40">
        <f t="shared" si="62"/>
        <v>-0.18869545884413175</v>
      </c>
    </row>
    <row r="72" spans="1:41" ht="18" x14ac:dyDescent="0.2">
      <c r="B72" s="48" t="s">
        <v>46</v>
      </c>
      <c r="C72" s="47"/>
      <c r="D72" s="47"/>
      <c r="E72" s="47">
        <f t="shared" ref="E72:O72" si="63">E71/E77</f>
        <v>1.0274546757672438E-2</v>
      </c>
      <c r="F72" s="47">
        <f t="shared" si="63"/>
        <v>-1.6894870141025212E-2</v>
      </c>
      <c r="G72" s="47">
        <f t="shared" si="63"/>
        <v>-2.5301297805662201E-2</v>
      </c>
      <c r="H72" s="47">
        <f t="shared" si="63"/>
        <v>-2.7010641898538107E-2</v>
      </c>
      <c r="I72" s="47">
        <f t="shared" si="63"/>
        <v>-2.7872184002861015E-2</v>
      </c>
      <c r="J72" s="47">
        <f t="shared" si="63"/>
        <v>-3.3047684101329682E-2</v>
      </c>
      <c r="K72" s="47">
        <f t="shared" si="63"/>
        <v>-3.3779490659794645E-2</v>
      </c>
      <c r="L72" s="47">
        <f t="shared" si="63"/>
        <v>-3.4621756125589549E-2</v>
      </c>
      <c r="M72" s="47">
        <f t="shared" si="63"/>
        <v>-2.7934773261720263E-2</v>
      </c>
      <c r="N72" s="47">
        <f t="shared" si="63"/>
        <v>-3.0825934877741518E-2</v>
      </c>
      <c r="O72" s="47">
        <f t="shared" si="63"/>
        <v>-3.6004519831555157E-2</v>
      </c>
      <c r="P72" s="47">
        <f t="shared" ref="P72:U72" si="64">P71/P77</f>
        <v>-3.9319238474642026E-2</v>
      </c>
      <c r="Q72" s="47">
        <f t="shared" si="64"/>
        <v>-5.4995197516249643E-2</v>
      </c>
      <c r="R72" s="47">
        <f t="shared" si="64"/>
        <v>-3.2792296045260239E-2</v>
      </c>
      <c r="S72" s="47">
        <f t="shared" si="64"/>
        <v>-1.4780745926060355E-2</v>
      </c>
      <c r="T72" s="47">
        <f t="shared" si="64"/>
        <v>-2.0233112859711591E-2</v>
      </c>
      <c r="U72" s="47">
        <f t="shared" si="64"/>
        <v>-2.5497165145959816E-2</v>
      </c>
      <c r="V72" s="47">
        <f t="shared" ref="V72" si="65">V71/V77</f>
        <v>-1.9658064878631327E-2</v>
      </c>
      <c r="W72" s="47"/>
      <c r="X72" s="47"/>
      <c r="Y72" s="47"/>
      <c r="Z72" s="47"/>
      <c r="AA72" s="47"/>
      <c r="AB72" s="47"/>
      <c r="AC72" s="41"/>
      <c r="AD72" s="28"/>
      <c r="AE72" s="28"/>
      <c r="AF72" s="28"/>
      <c r="AG72" s="28"/>
    </row>
    <row r="73" spans="1:41" x14ac:dyDescent="0.2">
      <c r="B73" s="2"/>
      <c r="C73" s="6"/>
      <c r="D73" s="6"/>
      <c r="E73" s="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6"/>
      <c r="X73" s="6"/>
      <c r="Y73" s="6"/>
      <c r="Z73" s="6"/>
      <c r="AA73" s="6"/>
      <c r="AB73" s="6"/>
      <c r="AC73" s="6"/>
      <c r="AD73" s="32"/>
      <c r="AE73" s="6"/>
      <c r="AF73" s="6"/>
      <c r="AG73" s="6"/>
    </row>
    <row r="74" spans="1:41" x14ac:dyDescent="0.2">
      <c r="B74" s="33" t="s">
        <v>52</v>
      </c>
      <c r="C74" s="44">
        <f t="shared" ref="C74:O74" si="66">C75+C76</f>
        <v>0</v>
      </c>
      <c r="D74" s="44">
        <f t="shared" si="66"/>
        <v>0</v>
      </c>
      <c r="E74" s="44">
        <f t="shared" si="66"/>
        <v>0</v>
      </c>
      <c r="F74" s="44">
        <f t="shared" si="66"/>
        <v>297791.53154155402</v>
      </c>
      <c r="G74" s="44">
        <f t="shared" si="66"/>
        <v>501016.61899806111</v>
      </c>
      <c r="H74" s="44">
        <f t="shared" si="66"/>
        <v>584065.31925703073</v>
      </c>
      <c r="I74" s="44">
        <f t="shared" si="66"/>
        <v>662044.33433310769</v>
      </c>
      <c r="J74" s="44">
        <f t="shared" si="66"/>
        <v>841481.42039962322</v>
      </c>
      <c r="K74" s="44">
        <f t="shared" si="66"/>
        <v>945870.56811366114</v>
      </c>
      <c r="L74" s="44">
        <f t="shared" si="66"/>
        <v>1052567.2515916564</v>
      </c>
      <c r="M74" s="44">
        <f t="shared" si="66"/>
        <v>895485.14326775994</v>
      </c>
      <c r="N74" s="44">
        <f t="shared" si="66"/>
        <v>1058674.9605827553</v>
      </c>
      <c r="O74" s="44">
        <f t="shared" si="66"/>
        <v>1296692.6643410842</v>
      </c>
      <c r="P74" s="44">
        <f t="shared" ref="P74:V74" si="67">P75+P76</f>
        <v>1487531.3467791311</v>
      </c>
      <c r="Q74" s="44">
        <f t="shared" si="67"/>
        <v>2007063.3393868902</v>
      </c>
      <c r="R74" s="44">
        <f t="shared" si="67"/>
        <v>1322402.6548206862</v>
      </c>
      <c r="S74" s="44">
        <f t="shared" si="67"/>
        <v>662325.71308308712</v>
      </c>
      <c r="T74" s="44">
        <f t="shared" si="67"/>
        <v>952155.62218490266</v>
      </c>
      <c r="U74" s="44">
        <f t="shared" si="67"/>
        <v>1252317.0846267035</v>
      </c>
      <c r="V74" s="44">
        <f t="shared" si="67"/>
        <v>1016010.5169070715</v>
      </c>
      <c r="W74" s="44"/>
      <c r="X74" s="44"/>
      <c r="Y74" s="44"/>
      <c r="AD74" s="6"/>
      <c r="AE74" s="1"/>
      <c r="AF74" s="1"/>
    </row>
    <row r="75" spans="1:41" x14ac:dyDescent="0.2">
      <c r="B75" s="34" t="s">
        <v>39</v>
      </c>
      <c r="F75" s="45">
        <v>481509.5</v>
      </c>
      <c r="G75" s="45">
        <v>511269.95378898899</v>
      </c>
      <c r="H75" s="45">
        <v>722335.78292961698</v>
      </c>
      <c r="I75" s="45">
        <v>807857.64747487498</v>
      </c>
      <c r="J75" s="45">
        <f>477815.902680941-5457.2+3.263</f>
        <v>472361.96568094095</v>
      </c>
      <c r="K75" s="45">
        <v>511605.64541460801</v>
      </c>
      <c r="L75" s="45">
        <v>498665.28041469597</v>
      </c>
      <c r="M75" s="45">
        <v>885518.64402881404</v>
      </c>
      <c r="N75" s="45">
        <v>1034696.961516096</v>
      </c>
      <c r="O75" s="45">
        <v>1294899.3632490002</v>
      </c>
      <c r="P75" s="45">
        <v>1454028.9537480699</v>
      </c>
      <c r="Q75" s="45">
        <v>1605720.2693868901</v>
      </c>
      <c r="R75" s="45">
        <v>897681.41172048997</v>
      </c>
      <c r="S75" s="45">
        <v>-143373.169468571</v>
      </c>
      <c r="T75" s="45">
        <v>541588.5</v>
      </c>
      <c r="U75" s="45">
        <v>631007.05600425205</v>
      </c>
      <c r="V75" s="45">
        <v>1244773.5134159902</v>
      </c>
      <c r="AD75" s="18"/>
    </row>
    <row r="76" spans="1:41" ht="13.5" thickBot="1" x14ac:dyDescent="0.25">
      <c r="B76" s="54" t="s">
        <v>40</v>
      </c>
      <c r="C76" s="9"/>
      <c r="D76" s="9"/>
      <c r="E76" s="9"/>
      <c r="F76" s="55">
        <v>-183717.96845844595</v>
      </c>
      <c r="G76" s="55">
        <v>-10253.334790927898</v>
      </c>
      <c r="H76" s="55">
        <v>-138270.46367258625</v>
      </c>
      <c r="I76" s="55">
        <v>-145813.31314176726</v>
      </c>
      <c r="J76" s="55">
        <v>369119.45471868222</v>
      </c>
      <c r="K76" s="55">
        <v>434264.92269905307</v>
      </c>
      <c r="L76" s="55">
        <v>553901.97117696051</v>
      </c>
      <c r="M76" s="55">
        <v>9966.4992389458894</v>
      </c>
      <c r="N76" s="55">
        <v>23977.999066659315</v>
      </c>
      <c r="O76" s="55">
        <v>1793.3010920841261</v>
      </c>
      <c r="P76" s="55">
        <v>33502.39303106127</v>
      </c>
      <c r="Q76" s="55">
        <v>401343.07</v>
      </c>
      <c r="R76" s="55">
        <v>424721.24310019624</v>
      </c>
      <c r="S76" s="55">
        <v>805698.88255165808</v>
      </c>
      <c r="T76" s="55">
        <v>410567.1221849026</v>
      </c>
      <c r="U76" s="55">
        <v>621310.02862245135</v>
      </c>
      <c r="V76" s="55">
        <v>-228762.99650891876</v>
      </c>
      <c r="W76" s="9"/>
      <c r="X76" s="9"/>
      <c r="Y76" s="9"/>
      <c r="Z76" s="9"/>
      <c r="AA76" s="9"/>
      <c r="AB76" s="9"/>
      <c r="AC76" s="9"/>
      <c r="AD76" s="10"/>
      <c r="AE76" s="10"/>
      <c r="AF76" s="10"/>
      <c r="AG76" s="10"/>
      <c r="AH76" s="10"/>
      <c r="AI76" s="10"/>
      <c r="AJ76" s="10"/>
      <c r="AK76" s="9"/>
      <c r="AL76" s="9"/>
      <c r="AM76" s="9"/>
      <c r="AN76" s="9"/>
      <c r="AO76" s="9"/>
    </row>
    <row r="77" spans="1:41" ht="15" thickTop="1" x14ac:dyDescent="0.2">
      <c r="B77" s="15" t="s">
        <v>88</v>
      </c>
      <c r="C77" s="103">
        <v>11613320</v>
      </c>
      <c r="D77" s="103">
        <v>13889052.9</v>
      </c>
      <c r="E77" s="103">
        <v>16208974.699999999</v>
      </c>
      <c r="F77" s="103">
        <v>17626147.699999999</v>
      </c>
      <c r="G77" s="46">
        <v>19802010.600000001</v>
      </c>
      <c r="H77" s="46">
        <v>21623524.600000001</v>
      </c>
      <c r="I77" s="46">
        <v>23752868.600000001</v>
      </c>
      <c r="J77" s="46">
        <v>25462954.600000001</v>
      </c>
      <c r="K77" s="46">
        <v>28001327.600000001</v>
      </c>
      <c r="L77" s="46">
        <v>30401903.199999999</v>
      </c>
      <c r="M77" s="46">
        <v>32056288.199999999</v>
      </c>
      <c r="N77" s="46">
        <v>34343647.5</v>
      </c>
      <c r="O77" s="46">
        <v>36014718.700000003</v>
      </c>
      <c r="P77" s="46">
        <v>37832149.799999997</v>
      </c>
      <c r="Q77" s="46">
        <v>36495246.100000001</v>
      </c>
      <c r="R77" s="46">
        <v>40326625.899999999</v>
      </c>
      <c r="S77" s="46">
        <v>44810030.600000001</v>
      </c>
      <c r="T77" s="46">
        <v>47059272.200000003</v>
      </c>
      <c r="U77" s="46">
        <v>49115934.700000003</v>
      </c>
      <c r="V77" s="46">
        <v>51684158.899999999</v>
      </c>
      <c r="W77" s="46"/>
      <c r="X77" s="46"/>
      <c r="Y77" s="46"/>
      <c r="Z77" s="46"/>
      <c r="AA77" s="46"/>
      <c r="AB77" s="46"/>
    </row>
    <row r="78" spans="1:41" x14ac:dyDescent="0.2"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</row>
    <row r="79" spans="1:41" x14ac:dyDescent="0.2">
      <c r="W79" s="46"/>
      <c r="X79" s="46"/>
      <c r="Y79" s="46"/>
      <c r="Z79" s="46"/>
      <c r="AA79" s="46"/>
      <c r="AB79" s="46"/>
    </row>
    <row r="80" spans="1:41" ht="14.25" x14ac:dyDescent="0.2">
      <c r="B80" s="1" t="s">
        <v>78</v>
      </c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09"/>
      <c r="S80" s="109"/>
      <c r="T80" s="109"/>
      <c r="U80" s="109"/>
      <c r="V80" s="109"/>
      <c r="W80" s="46"/>
      <c r="X80" s="46"/>
      <c r="Y80" s="46"/>
      <c r="Z80" s="46"/>
      <c r="AA80" s="46"/>
      <c r="AB80" s="46"/>
    </row>
    <row r="81" spans="1:33" x14ac:dyDescent="0.2">
      <c r="B81" s="201" t="s">
        <v>85</v>
      </c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109"/>
      <c r="S81" s="109"/>
      <c r="T81" s="109"/>
      <c r="U81" s="109"/>
      <c r="V81" s="109"/>
      <c r="W81" s="46"/>
      <c r="X81" s="46"/>
      <c r="Y81" s="46"/>
      <c r="Z81" s="46"/>
      <c r="AA81" s="46"/>
      <c r="AB81" s="46"/>
    </row>
    <row r="82" spans="1:33" x14ac:dyDescent="0.2">
      <c r="B82" s="201" t="s">
        <v>80</v>
      </c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109"/>
      <c r="S82" s="109"/>
      <c r="T82" s="146"/>
      <c r="U82" s="146"/>
      <c r="V82" s="146"/>
      <c r="W82" s="46"/>
      <c r="X82" s="46"/>
      <c r="Y82" s="46"/>
      <c r="Z82" s="46"/>
      <c r="AA82" s="46"/>
      <c r="AB82" s="46"/>
    </row>
    <row r="83" spans="1:33" x14ac:dyDescent="0.2">
      <c r="W83" s="46"/>
      <c r="X83" s="46"/>
      <c r="Y83" s="46"/>
      <c r="Z83" s="46"/>
      <c r="AA83" s="46"/>
      <c r="AB83" s="46"/>
    </row>
    <row r="84" spans="1:33" x14ac:dyDescent="0.2">
      <c r="W84" s="46"/>
      <c r="X84" s="46"/>
      <c r="Y84" s="46"/>
      <c r="Z84" s="46"/>
      <c r="AA84" s="46"/>
      <c r="AB84" s="46"/>
    </row>
    <row r="85" spans="1:33" x14ac:dyDescent="0.2">
      <c r="A85" s="200" t="s">
        <v>43</v>
      </c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</row>
    <row r="87" spans="1:33" x14ac:dyDescent="0.2">
      <c r="Q87" s="6"/>
      <c r="R87" s="6"/>
      <c r="S87" s="6"/>
      <c r="T87" s="6"/>
      <c r="U87" s="6"/>
      <c r="V87" s="6"/>
      <c r="W87" s="42"/>
      <c r="X87" s="42"/>
      <c r="Y87" s="42"/>
      <c r="Z87" s="42"/>
      <c r="AA87" s="42"/>
      <c r="AB87" s="42"/>
      <c r="AC87" s="42"/>
    </row>
    <row r="88" spans="1:33" x14ac:dyDescent="0.2">
      <c r="P88" s="6"/>
      <c r="Q88" s="6"/>
      <c r="R88" s="6"/>
      <c r="S88" s="6"/>
      <c r="T88" s="6"/>
      <c r="U88" s="6"/>
      <c r="V88" s="6"/>
    </row>
    <row r="89" spans="1:33" x14ac:dyDescent="0.2">
      <c r="S89" s="6"/>
      <c r="T89" s="6"/>
      <c r="U89" s="6"/>
      <c r="V89" s="6"/>
    </row>
    <row r="90" spans="1:33" x14ac:dyDescent="0.2">
      <c r="Q90" s="6"/>
      <c r="R90" s="6"/>
      <c r="S90" s="6"/>
      <c r="T90" s="6"/>
      <c r="U90" s="6"/>
      <c r="V90" s="6"/>
    </row>
    <row r="91" spans="1:33" x14ac:dyDescent="0.2">
      <c r="Q91" s="6"/>
      <c r="R91" s="6"/>
      <c r="S91" s="6"/>
      <c r="T91" s="6"/>
      <c r="U91" s="6"/>
      <c r="V91" s="6"/>
    </row>
  </sheetData>
  <mergeCells count="8">
    <mergeCell ref="A2:AN2"/>
    <mergeCell ref="A3:AN3"/>
    <mergeCell ref="A4:AN4"/>
    <mergeCell ref="A85:AG85"/>
    <mergeCell ref="B81:Q81"/>
    <mergeCell ref="B82:Q82"/>
    <mergeCell ref="C6:V6"/>
    <mergeCell ref="W6:AO6"/>
  </mergeCells>
  <phoneticPr fontId="0" type="noConversion"/>
  <pageMargins left="0.23622047244094491" right="0.27559055118110237" top="0.47244094488188981" bottom="0.19685039370078741" header="0" footer="0"/>
  <pageSetup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82BF-45AF-4370-9F18-33F980B4A0F6}">
  <dimension ref="A1:N64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44" sqref="L44:L64"/>
    </sheetView>
  </sheetViews>
  <sheetFormatPr baseColWidth="10" defaultRowHeight="12.75" x14ac:dyDescent="0.2"/>
  <cols>
    <col min="1" max="1" width="4.140625" customWidth="1"/>
    <col min="2" max="2" width="35.140625" bestFit="1" customWidth="1"/>
    <col min="3" max="5" width="7.85546875" bestFit="1" customWidth="1"/>
    <col min="6" max="6" width="6.85546875" bestFit="1" customWidth="1"/>
    <col min="7" max="7" width="7.140625" bestFit="1" customWidth="1"/>
    <col min="9" max="9" width="35.140625" bestFit="1" customWidth="1"/>
    <col min="10" max="12" width="9.140625" bestFit="1" customWidth="1"/>
    <col min="13" max="13" width="6.85546875" bestFit="1" customWidth="1"/>
    <col min="14" max="14" width="7.140625" bestFit="1" customWidth="1"/>
  </cols>
  <sheetData>
    <row r="1" spans="1:14" x14ac:dyDescent="0.2">
      <c r="A1" s="149"/>
      <c r="B1" s="150"/>
      <c r="C1" s="151" t="s">
        <v>89</v>
      </c>
      <c r="D1" s="151" t="s">
        <v>89</v>
      </c>
      <c r="E1" s="151" t="s">
        <v>89</v>
      </c>
      <c r="F1" s="152" t="s">
        <v>89</v>
      </c>
      <c r="G1" s="152"/>
      <c r="H1" s="149"/>
      <c r="I1" s="149"/>
      <c r="J1" s="153" t="s">
        <v>89</v>
      </c>
      <c r="K1" s="153" t="s">
        <v>89</v>
      </c>
      <c r="L1" s="153" t="s">
        <v>89</v>
      </c>
      <c r="M1" s="152"/>
      <c r="N1" s="152"/>
    </row>
    <row r="2" spans="1:14" x14ac:dyDescent="0.2">
      <c r="A2" s="149"/>
      <c r="B2" s="205" t="s">
        <v>90</v>
      </c>
      <c r="C2" s="205"/>
      <c r="D2" s="205"/>
      <c r="E2" s="205"/>
      <c r="F2" s="205"/>
      <c r="G2" s="205"/>
      <c r="H2" s="149"/>
      <c r="I2" s="205" t="s">
        <v>90</v>
      </c>
      <c r="J2" s="205"/>
      <c r="K2" s="205"/>
      <c r="L2" s="205"/>
      <c r="M2" s="205"/>
      <c r="N2" s="205"/>
    </row>
    <row r="3" spans="1:14" x14ac:dyDescent="0.2">
      <c r="A3" s="149"/>
      <c r="B3" s="205" t="s">
        <v>91</v>
      </c>
      <c r="C3" s="205"/>
      <c r="D3" s="205"/>
      <c r="E3" s="205"/>
      <c r="F3" s="205"/>
      <c r="G3" s="205"/>
      <c r="H3" s="149"/>
      <c r="I3" s="205" t="s">
        <v>91</v>
      </c>
      <c r="J3" s="205"/>
      <c r="K3" s="205"/>
      <c r="L3" s="205"/>
      <c r="M3" s="205"/>
      <c r="N3" s="205"/>
    </row>
    <row r="4" spans="1:14" x14ac:dyDescent="0.2">
      <c r="A4" s="149"/>
      <c r="B4" s="205" t="s">
        <v>92</v>
      </c>
      <c r="C4" s="205"/>
      <c r="D4" s="205"/>
      <c r="E4" s="205"/>
      <c r="F4" s="205"/>
      <c r="G4" s="205"/>
      <c r="H4" s="149"/>
      <c r="I4" s="205" t="s">
        <v>93</v>
      </c>
      <c r="J4" s="205"/>
      <c r="K4" s="205"/>
      <c r="L4" s="205"/>
      <c r="M4" s="205"/>
      <c r="N4" s="205"/>
    </row>
    <row r="5" spans="1:14" x14ac:dyDescent="0.2">
      <c r="A5" s="149"/>
      <c r="B5" s="205" t="s">
        <v>94</v>
      </c>
      <c r="C5" s="205"/>
      <c r="D5" s="205"/>
      <c r="E5" s="205"/>
      <c r="F5" s="205"/>
      <c r="G5" s="205"/>
      <c r="H5" s="149"/>
      <c r="I5" s="205" t="s">
        <v>94</v>
      </c>
      <c r="J5" s="205"/>
      <c r="K5" s="205"/>
      <c r="L5" s="205"/>
      <c r="M5" s="205"/>
      <c r="N5" s="205"/>
    </row>
    <row r="6" spans="1:14" x14ac:dyDescent="0.2">
      <c r="A6" s="149"/>
      <c r="B6" s="154"/>
      <c r="C6" s="154"/>
      <c r="D6" s="154"/>
      <c r="E6" s="154"/>
      <c r="F6" s="154"/>
      <c r="G6" s="154"/>
      <c r="H6" s="149"/>
      <c r="I6" s="154"/>
      <c r="J6" s="154"/>
      <c r="K6" s="154"/>
      <c r="L6" s="154"/>
      <c r="M6" s="154"/>
      <c r="N6" s="154"/>
    </row>
    <row r="7" spans="1:14" ht="12.75" customHeight="1" x14ac:dyDescent="0.2">
      <c r="A7" s="149"/>
      <c r="B7" s="155" t="s">
        <v>0</v>
      </c>
      <c r="C7" s="156">
        <v>2023</v>
      </c>
      <c r="D7" s="156">
        <v>2024</v>
      </c>
      <c r="E7" s="157">
        <v>2025</v>
      </c>
      <c r="F7" s="206" t="s">
        <v>95</v>
      </c>
      <c r="G7" s="207"/>
      <c r="H7" s="149"/>
      <c r="I7" s="155" t="s">
        <v>0</v>
      </c>
      <c r="J7" s="156">
        <v>2023</v>
      </c>
      <c r="K7" s="156">
        <v>2024</v>
      </c>
      <c r="L7" s="157">
        <v>2025</v>
      </c>
      <c r="M7" s="206" t="s">
        <v>95</v>
      </c>
      <c r="N7" s="207"/>
    </row>
    <row r="8" spans="1:14" x14ac:dyDescent="0.2">
      <c r="A8" s="149"/>
      <c r="B8" s="158"/>
      <c r="C8" s="158"/>
      <c r="D8" s="159"/>
      <c r="E8" s="160"/>
      <c r="F8" s="161" t="s">
        <v>73</v>
      </c>
      <c r="G8" s="162" t="s">
        <v>84</v>
      </c>
      <c r="H8" s="149"/>
      <c r="I8" s="158"/>
      <c r="J8" s="156"/>
      <c r="K8" s="156"/>
      <c r="L8" s="157"/>
      <c r="M8" s="162" t="s">
        <v>73</v>
      </c>
      <c r="N8" s="162" t="s">
        <v>84</v>
      </c>
    </row>
    <row r="9" spans="1:14" x14ac:dyDescent="0.2">
      <c r="A9" s="153"/>
      <c r="B9" s="163" t="s">
        <v>96</v>
      </c>
      <c r="C9" s="114">
        <v>488060.20500815002</v>
      </c>
      <c r="D9" s="115">
        <v>512265.85541182995</v>
      </c>
      <c r="E9" s="164">
        <f>E10+E64</f>
        <v>506053.07488988002</v>
      </c>
      <c r="F9" s="56">
        <f>D9/C9-1</f>
        <v>4.9595623972816583E-2</v>
      </c>
      <c r="G9" s="57">
        <f>E9/D9-1</f>
        <v>-1.212803948636243E-2</v>
      </c>
      <c r="H9" s="149"/>
      <c r="I9" s="163" t="s">
        <v>96</v>
      </c>
      <c r="J9" s="116">
        <v>4699229.6445844108</v>
      </c>
      <c r="K9" s="117">
        <v>4803990.0827045301</v>
      </c>
      <c r="L9" s="164">
        <f>L10+L64</f>
        <v>4889165.8634693297</v>
      </c>
      <c r="M9" s="57">
        <f>K9/J9-1</f>
        <v>2.2293108880271362E-2</v>
      </c>
      <c r="N9" s="57">
        <f>L9/K9-1</f>
        <v>1.7730215778640313E-2</v>
      </c>
    </row>
    <row r="10" spans="1:14" x14ac:dyDescent="0.2">
      <c r="A10" s="153"/>
      <c r="B10" s="165" t="s">
        <v>97</v>
      </c>
      <c r="C10" s="118">
        <v>488060.20500815002</v>
      </c>
      <c r="D10" s="119">
        <v>512265.85541182995</v>
      </c>
      <c r="E10" s="166">
        <f>E12++E61+E62+E63</f>
        <v>506053.07488988002</v>
      </c>
      <c r="F10" s="58">
        <f t="shared" ref="F10:G63" si="0">D10/C10-1</f>
        <v>4.9595623972816583E-2</v>
      </c>
      <c r="G10" s="59">
        <f>E10/D10-1</f>
        <v>-1.212803948636243E-2</v>
      </c>
      <c r="H10" s="149"/>
      <c r="I10" s="165" t="s">
        <v>97</v>
      </c>
      <c r="J10" s="118">
        <v>4691878.8999164104</v>
      </c>
      <c r="K10" s="119">
        <v>4796406.64635053</v>
      </c>
      <c r="L10" s="166">
        <f>L12++L61+L62+L63</f>
        <v>4872804.7596561899</v>
      </c>
      <c r="M10" s="59">
        <f t="shared" ref="M10" si="1">K10/J10-1</f>
        <v>2.2278440825909129E-2</v>
      </c>
      <c r="N10" s="59">
        <f>L10/K10-1</f>
        <v>1.5928197698539481E-2</v>
      </c>
    </row>
    <row r="11" spans="1:14" x14ac:dyDescent="0.2">
      <c r="A11" s="153"/>
      <c r="B11" s="167"/>
      <c r="C11" s="114"/>
      <c r="D11" s="120"/>
      <c r="E11" s="164"/>
      <c r="F11" s="60"/>
      <c r="G11" s="61"/>
      <c r="H11" s="149"/>
      <c r="I11" s="167"/>
      <c r="J11" s="121"/>
      <c r="K11" s="122"/>
      <c r="L11" s="164"/>
      <c r="M11" s="62"/>
      <c r="N11" s="62"/>
    </row>
    <row r="12" spans="1:14" x14ac:dyDescent="0.2">
      <c r="A12" s="153"/>
      <c r="B12" s="142" t="s">
        <v>98</v>
      </c>
      <c r="C12" s="110">
        <v>432004.99213385</v>
      </c>
      <c r="D12" s="105">
        <v>446467.53636336001</v>
      </c>
      <c r="E12" s="168">
        <f>E14+E21+E26+E30+E35+E39+E43+E58+E59</f>
        <v>442356.64247297001</v>
      </c>
      <c r="F12" s="63">
        <f t="shared" si="0"/>
        <v>3.3477724778303131E-2</v>
      </c>
      <c r="G12" s="64">
        <f>E12/D12-1</f>
        <v>-9.2075986618752603E-3</v>
      </c>
      <c r="H12" s="149"/>
      <c r="I12" s="169" t="s">
        <v>98</v>
      </c>
      <c r="J12" s="65">
        <v>4195337.7862856705</v>
      </c>
      <c r="K12" s="105">
        <v>4253128.5362485396</v>
      </c>
      <c r="L12" s="168">
        <f>L14+L21+L26+L30+L35+L39+L43+L58+L59</f>
        <v>4323751.6273883702</v>
      </c>
      <c r="M12" s="63">
        <f t="shared" ref="M12" si="2">K12/J12-1</f>
        <v>1.3774993315623707E-2</v>
      </c>
      <c r="N12" s="64">
        <f>L12/K12-1</f>
        <v>1.6604974558827701E-2</v>
      </c>
    </row>
    <row r="13" spans="1:14" x14ac:dyDescent="0.2">
      <c r="A13" s="153"/>
      <c r="B13" s="143"/>
      <c r="C13" s="66"/>
      <c r="D13" s="66"/>
      <c r="E13" s="170"/>
      <c r="F13" s="68"/>
      <c r="G13" s="69"/>
      <c r="H13" s="149"/>
      <c r="I13" s="171"/>
      <c r="J13" s="67"/>
      <c r="K13" s="66"/>
      <c r="L13" s="170"/>
      <c r="M13" s="68"/>
      <c r="N13" s="69"/>
    </row>
    <row r="14" spans="1:14" x14ac:dyDescent="0.2">
      <c r="A14" s="153"/>
      <c r="B14" s="144" t="s">
        <v>99</v>
      </c>
      <c r="C14" s="123">
        <v>123144.56360688999</v>
      </c>
      <c r="D14" s="123">
        <v>128497.9992166</v>
      </c>
      <c r="E14" s="172">
        <f>SUM(E15:E19)</f>
        <v>130417.63262949001</v>
      </c>
      <c r="F14" s="70">
        <f t="shared" si="0"/>
        <v>4.3472772592703324E-2</v>
      </c>
      <c r="G14" s="71">
        <f>E14/D14-1</f>
        <v>1.4939014028181319E-2</v>
      </c>
      <c r="H14" s="173"/>
      <c r="I14" s="174" t="s">
        <v>99</v>
      </c>
      <c r="J14" s="124">
        <v>1605153.55641861</v>
      </c>
      <c r="K14" s="123">
        <v>1532819.0728380699</v>
      </c>
      <c r="L14" s="172">
        <f>SUM(L15:L19)</f>
        <v>1569629.7963810703</v>
      </c>
      <c r="M14" s="70">
        <f t="shared" ref="M14:N18" si="3">K14/J14-1</f>
        <v>-4.5063902634917774E-2</v>
      </c>
      <c r="N14" s="71">
        <f t="shared" si="3"/>
        <v>2.401504795660192E-2</v>
      </c>
    </row>
    <row r="15" spans="1:14" x14ac:dyDescent="0.2">
      <c r="A15" s="153"/>
      <c r="B15" s="143" t="s">
        <v>100</v>
      </c>
      <c r="C15" s="80">
        <v>51169.875639099999</v>
      </c>
      <c r="D15" s="80">
        <v>53305.034190160004</v>
      </c>
      <c r="E15" s="175">
        <v>57448.550056640001</v>
      </c>
      <c r="F15" s="73">
        <f>D15/C15-1</f>
        <v>4.1726866137397511E-2</v>
      </c>
      <c r="G15" s="74">
        <f>E15/D15-1</f>
        <v>7.7732167879274616E-2</v>
      </c>
      <c r="H15" s="149"/>
      <c r="I15" s="171" t="s">
        <v>100</v>
      </c>
      <c r="J15" s="72">
        <v>467963.73534743994</v>
      </c>
      <c r="K15" s="80">
        <v>494766.96439674002</v>
      </c>
      <c r="L15" s="175">
        <v>522810.15956847998</v>
      </c>
      <c r="M15" s="75">
        <f t="shared" si="3"/>
        <v>5.7276295201379224E-2</v>
      </c>
      <c r="N15" s="76">
        <f t="shared" si="3"/>
        <v>5.6679603105539877E-2</v>
      </c>
    </row>
    <row r="16" spans="1:14" x14ac:dyDescent="0.2">
      <c r="A16" s="153"/>
      <c r="B16" s="143" t="s">
        <v>101</v>
      </c>
      <c r="C16" s="80">
        <v>56938.507367849998</v>
      </c>
      <c r="D16" s="80">
        <v>53956.466853190002</v>
      </c>
      <c r="E16" s="175">
        <v>52779.780902599996</v>
      </c>
      <c r="F16" s="73">
        <f t="shared" ref="F16:G18" si="4">D16/C16-1</f>
        <v>-5.2373001199251479E-2</v>
      </c>
      <c r="G16" s="74">
        <f t="shared" si="4"/>
        <v>-2.1808061558064029E-2</v>
      </c>
      <c r="H16" s="149"/>
      <c r="I16" s="171" t="s">
        <v>101</v>
      </c>
      <c r="J16" s="72">
        <v>990089.06039632997</v>
      </c>
      <c r="K16" s="80">
        <v>875747.72442838002</v>
      </c>
      <c r="L16" s="175">
        <v>885982.90735573007</v>
      </c>
      <c r="M16" s="75">
        <f t="shared" si="3"/>
        <v>-0.11548590984550366</v>
      </c>
      <c r="N16" s="76">
        <f t="shared" si="3"/>
        <v>1.1687364570693859E-2</v>
      </c>
    </row>
    <row r="17" spans="1:14" x14ac:dyDescent="0.2">
      <c r="A17" s="153"/>
      <c r="B17" s="143" t="s">
        <v>102</v>
      </c>
      <c r="C17" s="80">
        <v>0</v>
      </c>
      <c r="D17" s="80">
        <v>0</v>
      </c>
      <c r="E17" s="175">
        <v>0</v>
      </c>
      <c r="F17" s="125" t="e">
        <f t="shared" si="4"/>
        <v>#DIV/0!</v>
      </c>
      <c r="G17" s="126" t="e">
        <f t="shared" si="4"/>
        <v>#DIV/0!</v>
      </c>
      <c r="H17" s="149"/>
      <c r="I17" s="171" t="s">
        <v>102</v>
      </c>
      <c r="J17" s="72">
        <v>0</v>
      </c>
      <c r="K17" s="80">
        <v>0</v>
      </c>
      <c r="L17" s="175">
        <v>0</v>
      </c>
      <c r="M17" s="127" t="e">
        <f t="shared" si="3"/>
        <v>#DIV/0!</v>
      </c>
      <c r="N17" s="128" t="e">
        <f t="shared" si="3"/>
        <v>#DIV/0!</v>
      </c>
    </row>
    <row r="18" spans="1:14" x14ac:dyDescent="0.2">
      <c r="A18" s="153"/>
      <c r="B18" s="143" t="s">
        <v>103</v>
      </c>
      <c r="C18" s="80">
        <v>15036.18059994</v>
      </c>
      <c r="D18" s="80">
        <v>21236.498173249998</v>
      </c>
      <c r="E18" s="175">
        <v>20189.301670249999</v>
      </c>
      <c r="F18" s="73">
        <f t="shared" si="4"/>
        <v>0.41235987637277649</v>
      </c>
      <c r="G18" s="74">
        <f t="shared" si="4"/>
        <v>-4.931116676849634E-2</v>
      </c>
      <c r="H18" s="149"/>
      <c r="I18" s="171" t="s">
        <v>103</v>
      </c>
      <c r="J18" s="72">
        <v>147100.76067484001</v>
      </c>
      <c r="K18" s="80">
        <v>162304.38401295</v>
      </c>
      <c r="L18" s="175">
        <v>160836.72945685999</v>
      </c>
      <c r="M18" s="75">
        <f t="shared" si="3"/>
        <v>0.1033551646392703</v>
      </c>
      <c r="N18" s="76">
        <f t="shared" si="3"/>
        <v>-9.0426057497801082E-3</v>
      </c>
    </row>
    <row r="19" spans="1:14" x14ac:dyDescent="0.2">
      <c r="A19" s="153"/>
      <c r="B19" s="143" t="s">
        <v>104</v>
      </c>
      <c r="C19" s="80">
        <v>0</v>
      </c>
      <c r="D19" s="80">
        <v>0</v>
      </c>
      <c r="E19" s="175">
        <v>0</v>
      </c>
      <c r="F19" s="73">
        <v>0</v>
      </c>
      <c r="G19" s="74">
        <v>0</v>
      </c>
      <c r="H19" s="149"/>
      <c r="I19" s="171" t="s">
        <v>104</v>
      </c>
      <c r="J19" s="72">
        <v>0</v>
      </c>
      <c r="K19" s="80">
        <v>0</v>
      </c>
      <c r="L19" s="175">
        <v>0</v>
      </c>
      <c r="M19" s="75">
        <v>0</v>
      </c>
      <c r="N19" s="76">
        <v>0</v>
      </c>
    </row>
    <row r="20" spans="1:14" x14ac:dyDescent="0.2">
      <c r="A20" s="153"/>
      <c r="B20" s="145"/>
      <c r="C20" s="129"/>
      <c r="D20" s="129"/>
      <c r="E20" s="176"/>
      <c r="F20" s="73"/>
      <c r="G20" s="74"/>
      <c r="H20" s="153"/>
      <c r="I20" s="171"/>
      <c r="J20" s="130"/>
      <c r="K20" s="129"/>
      <c r="L20" s="176"/>
      <c r="M20" s="73"/>
      <c r="N20" s="74"/>
    </row>
    <row r="21" spans="1:14" x14ac:dyDescent="0.2">
      <c r="A21" s="153"/>
      <c r="B21" s="177" t="s">
        <v>105</v>
      </c>
      <c r="C21" s="131">
        <v>2071.1091036600001</v>
      </c>
      <c r="D21" s="132">
        <v>1603.5612389200001</v>
      </c>
      <c r="E21" s="178">
        <f t="shared" ref="E21" si="5">SUM(E22:E24)</f>
        <v>2259.4739943099999</v>
      </c>
      <c r="F21" s="77">
        <f t="shared" si="0"/>
        <v>-0.22574757839351089</v>
      </c>
      <c r="G21" s="78">
        <f>E21/D21-1</f>
        <v>0.40903505240109039</v>
      </c>
      <c r="H21" s="149"/>
      <c r="I21" s="177" t="s">
        <v>105</v>
      </c>
      <c r="J21" s="131">
        <v>122457.09138245998</v>
      </c>
      <c r="K21" s="132">
        <v>84180.040858439999</v>
      </c>
      <c r="L21" s="178">
        <f>SUM(L22:L24)</f>
        <v>105774.44362138999</v>
      </c>
      <c r="M21" s="79">
        <f t="shared" ref="M21:N28" si="6">K21/J21-1</f>
        <v>-0.31257520566508046</v>
      </c>
      <c r="N21" s="77">
        <f>L21/K21-1</f>
        <v>0.25652639916466513</v>
      </c>
    </row>
    <row r="22" spans="1:14" x14ac:dyDescent="0.2">
      <c r="A22" s="153"/>
      <c r="B22" s="171" t="s">
        <v>106</v>
      </c>
      <c r="C22" s="72">
        <v>1413.1311079100001</v>
      </c>
      <c r="D22" s="80">
        <v>932.24238200000002</v>
      </c>
      <c r="E22" s="175">
        <v>1668.3450148699999</v>
      </c>
      <c r="F22" s="74">
        <f t="shared" si="0"/>
        <v>-0.34030014852707291</v>
      </c>
      <c r="G22" s="81">
        <f>E22/D22-1</f>
        <v>0.78960434226428444</v>
      </c>
      <c r="H22" s="149"/>
      <c r="I22" s="171" t="s">
        <v>106</v>
      </c>
      <c r="J22" s="72">
        <v>93181.704566659988</v>
      </c>
      <c r="K22" s="80">
        <v>55726.235872069999</v>
      </c>
      <c r="L22" s="175">
        <v>74778.506676079996</v>
      </c>
      <c r="M22" s="43">
        <f t="shared" si="6"/>
        <v>-0.40196161755975635</v>
      </c>
      <c r="N22" s="74">
        <f t="shared" si="6"/>
        <v>0.34189050284587763</v>
      </c>
    </row>
    <row r="23" spans="1:14" x14ac:dyDescent="0.2">
      <c r="A23" s="153"/>
      <c r="B23" s="171" t="s">
        <v>107</v>
      </c>
      <c r="C23" s="72">
        <v>70.579911999999993</v>
      </c>
      <c r="D23" s="80">
        <v>76.670119</v>
      </c>
      <c r="E23" s="175">
        <v>63.275708000000002</v>
      </c>
      <c r="F23" s="74">
        <f t="shared" si="0"/>
        <v>8.6288107018325677E-2</v>
      </c>
      <c r="G23" s="81">
        <f>E23/D23-1</f>
        <v>-0.17470184179575876</v>
      </c>
      <c r="H23" s="149"/>
      <c r="I23" s="171" t="s">
        <v>107</v>
      </c>
      <c r="J23" s="72">
        <v>5167.2879709999997</v>
      </c>
      <c r="K23" s="80">
        <v>5216.5693579999997</v>
      </c>
      <c r="L23" s="175">
        <v>5483.7514860000001</v>
      </c>
      <c r="M23" s="43">
        <f>K23/J23-1</f>
        <v>9.537186097732242E-3</v>
      </c>
      <c r="N23" s="74">
        <f t="shared" si="6"/>
        <v>5.1217976732209403E-2</v>
      </c>
    </row>
    <row r="24" spans="1:14" x14ac:dyDescent="0.2">
      <c r="A24" s="153"/>
      <c r="B24" s="133" t="s">
        <v>108</v>
      </c>
      <c r="C24" s="72">
        <v>587.39808374999996</v>
      </c>
      <c r="D24" s="80">
        <v>594.64873791999992</v>
      </c>
      <c r="E24" s="175">
        <v>527.85327143999996</v>
      </c>
      <c r="F24" s="74">
        <f t="shared" si="0"/>
        <v>1.2343680326144746E-2</v>
      </c>
      <c r="G24" s="81">
        <f t="shared" si="0"/>
        <v>-0.11232760152429044</v>
      </c>
      <c r="H24" s="149"/>
      <c r="I24" s="133" t="s">
        <v>108</v>
      </c>
      <c r="J24" s="72">
        <v>24108.098844799999</v>
      </c>
      <c r="K24" s="80">
        <v>23237.235628369996</v>
      </c>
      <c r="L24" s="175">
        <v>25512.18545931</v>
      </c>
      <c r="M24" s="43">
        <f>K24/J24-1</f>
        <v>-3.6123263888883761E-2</v>
      </c>
      <c r="N24" s="74">
        <f t="shared" si="6"/>
        <v>9.7901052746676598E-2</v>
      </c>
    </row>
    <row r="25" spans="1:14" x14ac:dyDescent="0.2">
      <c r="A25" s="153"/>
      <c r="B25" s="134"/>
      <c r="C25" s="82"/>
      <c r="D25" s="83"/>
      <c r="E25" s="179"/>
      <c r="F25" s="84"/>
      <c r="G25" s="85"/>
      <c r="H25" s="149"/>
      <c r="I25" s="134"/>
      <c r="J25" s="82"/>
      <c r="K25" s="83"/>
      <c r="L25" s="179"/>
      <c r="M25" s="86"/>
      <c r="N25" s="84"/>
    </row>
    <row r="26" spans="1:14" x14ac:dyDescent="0.2">
      <c r="A26" s="153"/>
      <c r="B26" s="174" t="s">
        <v>109</v>
      </c>
      <c r="C26" s="124">
        <v>14544.75377634</v>
      </c>
      <c r="D26" s="123">
        <v>16346.138344140001</v>
      </c>
      <c r="E26" s="172">
        <f t="shared" ref="E26" si="7">SUM(E27:E28)</f>
        <v>15608.099517889999</v>
      </c>
      <c r="F26" s="87">
        <f t="shared" si="0"/>
        <v>0.12385115592195994</v>
      </c>
      <c r="G26" s="88">
        <f>E26/D26-1</f>
        <v>-4.5150653366064608E-2</v>
      </c>
      <c r="H26" s="149"/>
      <c r="I26" s="174" t="s">
        <v>109</v>
      </c>
      <c r="J26" s="124">
        <v>108148.79411881001</v>
      </c>
      <c r="K26" s="123">
        <v>116995.71989666998</v>
      </c>
      <c r="L26" s="172">
        <f>SUM(L27:L28)</f>
        <v>127065.36619691001</v>
      </c>
      <c r="M26" s="88">
        <f t="shared" ref="M26:M28" si="8">K26/J26-1</f>
        <v>8.1803277141869302E-2</v>
      </c>
      <c r="N26" s="88">
        <f>L26/K26-1</f>
        <v>8.6068501558292043E-2</v>
      </c>
    </row>
    <row r="27" spans="1:14" ht="17.25" customHeight="1" x14ac:dyDescent="0.2">
      <c r="A27" s="153"/>
      <c r="B27" s="171" t="s">
        <v>110</v>
      </c>
      <c r="C27" s="72">
        <v>12084.69575128</v>
      </c>
      <c r="D27" s="80">
        <v>13595.396263030001</v>
      </c>
      <c r="E27" s="175">
        <v>12981.574331649999</v>
      </c>
      <c r="F27" s="73">
        <f t="shared" si="0"/>
        <v>0.12500939558945778</v>
      </c>
      <c r="G27" s="74">
        <f>E27/D27-1</f>
        <v>-4.5149249018152537E-2</v>
      </c>
      <c r="H27" s="149"/>
      <c r="I27" s="171" t="s">
        <v>110</v>
      </c>
      <c r="J27" s="72">
        <v>87909.554602720003</v>
      </c>
      <c r="K27" s="80">
        <v>95635.77403037998</v>
      </c>
      <c r="L27" s="175">
        <v>104704.59801507001</v>
      </c>
      <c r="M27" s="74">
        <f t="shared" si="8"/>
        <v>8.7888278612902049E-2</v>
      </c>
      <c r="N27" s="74">
        <f t="shared" si="6"/>
        <v>9.4826690918078382E-2</v>
      </c>
    </row>
    <row r="28" spans="1:14" x14ac:dyDescent="0.2">
      <c r="A28" s="153"/>
      <c r="B28" s="171" t="s">
        <v>111</v>
      </c>
      <c r="C28" s="72">
        <v>2460.0580250600001</v>
      </c>
      <c r="D28" s="80">
        <v>2750.7420811100001</v>
      </c>
      <c r="E28" s="175">
        <v>2626.5251862399996</v>
      </c>
      <c r="F28" s="73">
        <f t="shared" si="0"/>
        <v>0.11816146330243993</v>
      </c>
      <c r="G28" s="74">
        <f>E28/D28-1</f>
        <v>-4.5157594280840541E-2</v>
      </c>
      <c r="H28" s="149"/>
      <c r="I28" s="171" t="s">
        <v>111</v>
      </c>
      <c r="J28" s="72">
        <v>20239.239516090001</v>
      </c>
      <c r="K28" s="80">
        <v>21359.94586629</v>
      </c>
      <c r="L28" s="175">
        <v>22360.768181839998</v>
      </c>
      <c r="M28" s="74">
        <f t="shared" si="8"/>
        <v>5.5372947649986903E-2</v>
      </c>
      <c r="N28" s="74">
        <f t="shared" si="6"/>
        <v>4.6855096066956037E-2</v>
      </c>
    </row>
    <row r="29" spans="1:14" x14ac:dyDescent="0.2">
      <c r="A29" s="153"/>
      <c r="B29" s="171"/>
      <c r="C29" s="130"/>
      <c r="D29" s="129"/>
      <c r="E29" s="176"/>
      <c r="F29" s="73"/>
      <c r="G29" s="74"/>
      <c r="H29" s="149"/>
      <c r="I29" s="171"/>
      <c r="J29" s="130"/>
      <c r="K29" s="129"/>
      <c r="L29" s="176"/>
      <c r="M29" s="74"/>
      <c r="N29" s="74"/>
    </row>
    <row r="30" spans="1:14" x14ac:dyDescent="0.2">
      <c r="A30" s="153"/>
      <c r="B30" s="177" t="s">
        <v>112</v>
      </c>
      <c r="C30" s="131">
        <v>479.82472077</v>
      </c>
      <c r="D30" s="132">
        <v>440.97896323000003</v>
      </c>
      <c r="E30" s="178">
        <f>SUM(E31:E33)</f>
        <v>371.59137162000002</v>
      </c>
      <c r="F30" s="77">
        <f t="shared" si="0"/>
        <v>-8.0958224656833333E-2</v>
      </c>
      <c r="G30" s="78">
        <f>E30/D30-1</f>
        <v>-0.15734898350198567</v>
      </c>
      <c r="H30" s="149"/>
      <c r="I30" s="177" t="s">
        <v>112</v>
      </c>
      <c r="J30" s="131">
        <v>3696.3010553200002</v>
      </c>
      <c r="K30" s="132">
        <v>3421.9779967100003</v>
      </c>
      <c r="L30" s="178">
        <f>SUM(L31:L33)</f>
        <v>3071.0938687300004</v>
      </c>
      <c r="M30" s="79">
        <f t="shared" ref="M30:N37" si="9">K30/J30-1</f>
        <v>-7.4215561585594614E-2</v>
      </c>
      <c r="N30" s="77">
        <f t="shared" si="9"/>
        <v>-0.10253839396902942</v>
      </c>
    </row>
    <row r="31" spans="1:14" x14ac:dyDescent="0.2">
      <c r="A31" s="153"/>
      <c r="B31" s="171" t="s">
        <v>113</v>
      </c>
      <c r="C31" s="72">
        <v>18.044848500000001</v>
      </c>
      <c r="D31" s="80">
        <v>16.463718</v>
      </c>
      <c r="E31" s="175">
        <v>13.424268</v>
      </c>
      <c r="F31" s="74">
        <f t="shared" si="0"/>
        <v>-8.762226515783722E-2</v>
      </c>
      <c r="G31" s="81">
        <f>E31/D31-1</f>
        <v>-0.18461504260459272</v>
      </c>
      <c r="H31" s="149"/>
      <c r="I31" s="171" t="s">
        <v>113</v>
      </c>
      <c r="J31" s="72">
        <v>133.7976405</v>
      </c>
      <c r="K31" s="80">
        <v>129.58283549999999</v>
      </c>
      <c r="L31" s="175">
        <v>112.7272485</v>
      </c>
      <c r="M31" s="43">
        <f t="shared" si="9"/>
        <v>-3.1501340264666444E-2</v>
      </c>
      <c r="N31" s="74">
        <f t="shared" si="9"/>
        <v>-0.13007576917854979</v>
      </c>
    </row>
    <row r="32" spans="1:14" x14ac:dyDescent="0.2">
      <c r="A32" s="153"/>
      <c r="B32" s="171" t="s">
        <v>114</v>
      </c>
      <c r="C32" s="72">
        <v>313.96469351999997</v>
      </c>
      <c r="D32" s="80">
        <v>281.98735023</v>
      </c>
      <c r="E32" s="175">
        <v>222.10846862</v>
      </c>
      <c r="F32" s="74">
        <f t="shared" si="0"/>
        <v>-0.10185012502994373</v>
      </c>
      <c r="G32" s="81">
        <f>E32/D32-1</f>
        <v>-0.21234598488606116</v>
      </c>
      <c r="H32" s="149"/>
      <c r="I32" s="171" t="s">
        <v>114</v>
      </c>
      <c r="J32" s="72">
        <v>2384.6823885700001</v>
      </c>
      <c r="K32" s="80">
        <v>2185.2670239600002</v>
      </c>
      <c r="L32" s="175">
        <v>1859.61460298</v>
      </c>
      <c r="M32" s="43">
        <f t="shared" si="9"/>
        <v>-8.3623448374431697E-2</v>
      </c>
      <c r="N32" s="74">
        <f t="shared" si="9"/>
        <v>-0.14902179798140813</v>
      </c>
    </row>
    <row r="33" spans="1:14" x14ac:dyDescent="0.2">
      <c r="A33" s="153"/>
      <c r="B33" s="180" t="s">
        <v>115</v>
      </c>
      <c r="C33" s="72">
        <v>147.81517875</v>
      </c>
      <c r="D33" s="80">
        <v>142.527895</v>
      </c>
      <c r="E33" s="175">
        <v>136.05863500000001</v>
      </c>
      <c r="F33" s="74">
        <f t="shared" si="0"/>
        <v>-3.5769558949980351E-2</v>
      </c>
      <c r="G33" s="81">
        <f t="shared" si="0"/>
        <v>-4.5389430609355408E-2</v>
      </c>
      <c r="H33" s="149"/>
      <c r="I33" s="180" t="s">
        <v>115</v>
      </c>
      <c r="J33" s="72">
        <v>1177.8210262500002</v>
      </c>
      <c r="K33" s="80">
        <v>1107.12813725</v>
      </c>
      <c r="L33" s="175">
        <v>1098.7520172500001</v>
      </c>
      <c r="M33" s="43">
        <f t="shared" si="9"/>
        <v>-6.0020060284604826E-2</v>
      </c>
      <c r="N33" s="74">
        <f t="shared" si="9"/>
        <v>-7.5656283298927152E-3</v>
      </c>
    </row>
    <row r="34" spans="1:14" x14ac:dyDescent="0.2">
      <c r="A34" s="153"/>
      <c r="B34" s="181"/>
      <c r="C34" s="82"/>
      <c r="D34" s="83"/>
      <c r="E34" s="179"/>
      <c r="F34" s="84"/>
      <c r="G34" s="85"/>
      <c r="H34" s="149"/>
      <c r="I34" s="181"/>
      <c r="J34" s="82"/>
      <c r="K34" s="83"/>
      <c r="L34" s="179"/>
      <c r="M34" s="86"/>
      <c r="N34" s="84"/>
    </row>
    <row r="35" spans="1:14" x14ac:dyDescent="0.2">
      <c r="A35" s="153"/>
      <c r="B35" s="174" t="s">
        <v>116</v>
      </c>
      <c r="C35" s="124">
        <v>195329.25281971</v>
      </c>
      <c r="D35" s="123">
        <v>197862.74837426998</v>
      </c>
      <c r="E35" s="182">
        <f t="shared" ref="E35" si="10">SUM(E36:E37)</f>
        <v>195513.73877280002</v>
      </c>
      <c r="F35" s="89">
        <f t="shared" si="0"/>
        <v>1.2970384711901817E-2</v>
      </c>
      <c r="G35" s="88">
        <f>E35/D35-1</f>
        <v>-1.187191434855972E-2</v>
      </c>
      <c r="H35" s="149"/>
      <c r="I35" s="174" t="s">
        <v>116</v>
      </c>
      <c r="J35" s="124">
        <v>1533021.6862322001</v>
      </c>
      <c r="K35" s="123">
        <v>1602616.0678007798</v>
      </c>
      <c r="L35" s="182">
        <f>SUM(L36:L37)</f>
        <v>1651299.20800411</v>
      </c>
      <c r="M35" s="88">
        <f t="shared" ref="M35:M37" si="11">K35/J35-1</f>
        <v>4.539686698080958E-2</v>
      </c>
      <c r="N35" s="88">
        <f t="shared" si="9"/>
        <v>3.037729446338111E-2</v>
      </c>
    </row>
    <row r="36" spans="1:14" x14ac:dyDescent="0.2">
      <c r="A36" s="153"/>
      <c r="B36" s="171" t="s">
        <v>117</v>
      </c>
      <c r="C36" s="72">
        <v>120143.03336744</v>
      </c>
      <c r="D36" s="80">
        <v>120400.23572159</v>
      </c>
      <c r="E36" s="183">
        <v>120092.27859694</v>
      </c>
      <c r="F36" s="43">
        <f t="shared" si="0"/>
        <v>2.1408012345034422E-3</v>
      </c>
      <c r="G36" s="74">
        <f>E36/D36-1</f>
        <v>-2.5577784196545439E-3</v>
      </c>
      <c r="H36" s="149"/>
      <c r="I36" s="171" t="s">
        <v>117</v>
      </c>
      <c r="J36" s="72">
        <v>966021.02474367013</v>
      </c>
      <c r="K36" s="80">
        <v>1011415.826408</v>
      </c>
      <c r="L36" s="183">
        <v>1037064.01981652</v>
      </c>
      <c r="M36" s="74">
        <f t="shared" si="11"/>
        <v>4.6991525548188973E-2</v>
      </c>
      <c r="N36" s="74">
        <f t="shared" si="9"/>
        <v>2.5358702858752524E-2</v>
      </c>
    </row>
    <row r="37" spans="1:14" x14ac:dyDescent="0.2">
      <c r="A37" s="153"/>
      <c r="B37" s="171" t="s">
        <v>118</v>
      </c>
      <c r="C37" s="72">
        <v>75186.219452270001</v>
      </c>
      <c r="D37" s="80">
        <v>77462.512652679987</v>
      </c>
      <c r="E37" s="183">
        <v>75421.460175860004</v>
      </c>
      <c r="F37" s="43">
        <f t="shared" si="0"/>
        <v>3.0275404415765816E-2</v>
      </c>
      <c r="G37" s="74">
        <f>E37/D37-1</f>
        <v>-2.6348906160215679E-2</v>
      </c>
      <c r="H37" s="149"/>
      <c r="I37" s="171" t="s">
        <v>118</v>
      </c>
      <c r="J37" s="72">
        <v>567000.66148852999</v>
      </c>
      <c r="K37" s="80">
        <v>591200.24139277986</v>
      </c>
      <c r="L37" s="183">
        <v>614235.18818758987</v>
      </c>
      <c r="M37" s="74">
        <f t="shared" si="11"/>
        <v>4.2679985312044311E-2</v>
      </c>
      <c r="N37" s="74">
        <f t="shared" si="9"/>
        <v>3.8963019941505861E-2</v>
      </c>
    </row>
    <row r="38" spans="1:14" x14ac:dyDescent="0.2">
      <c r="A38" s="153"/>
      <c r="B38" s="184" t="s">
        <v>89</v>
      </c>
      <c r="C38" s="135"/>
      <c r="D38" s="136"/>
      <c r="E38" s="183"/>
      <c r="F38" s="43"/>
      <c r="G38" s="84"/>
      <c r="H38" s="149"/>
      <c r="I38" s="184" t="s">
        <v>89</v>
      </c>
      <c r="J38" s="135"/>
      <c r="K38" s="136"/>
      <c r="L38" s="185"/>
      <c r="M38" s="74"/>
      <c r="N38" s="74"/>
    </row>
    <row r="39" spans="1:14" x14ac:dyDescent="0.2">
      <c r="A39" s="153"/>
      <c r="B39" s="177" t="s">
        <v>119</v>
      </c>
      <c r="C39" s="131">
        <v>24317.095576619999</v>
      </c>
      <c r="D39" s="132">
        <v>25597.97083382</v>
      </c>
      <c r="E39" s="186">
        <f t="shared" ref="E39" si="12">SUM(E40:E41)</f>
        <v>21738.923741389997</v>
      </c>
      <c r="F39" s="90">
        <f t="shared" si="0"/>
        <v>5.267385873301067E-2</v>
      </c>
      <c r="G39" s="77">
        <f>E39/D39-1</f>
        <v>-0.15075597661559315</v>
      </c>
      <c r="H39" s="149"/>
      <c r="I39" s="177" t="s">
        <v>119</v>
      </c>
      <c r="J39" s="131">
        <v>177971.99968481</v>
      </c>
      <c r="K39" s="132">
        <v>213292.84581473001</v>
      </c>
      <c r="L39" s="186">
        <f>SUM(L40:L41)</f>
        <v>192153.35746711999</v>
      </c>
      <c r="M39" s="77">
        <f t="shared" ref="M39:M41" si="13">K39/J39-1</f>
        <v>0.19846293907172785</v>
      </c>
      <c r="N39" s="77">
        <f>L39/K39-1</f>
        <v>-9.9110161275508313E-2</v>
      </c>
    </row>
    <row r="40" spans="1:14" x14ac:dyDescent="0.2">
      <c r="A40" s="153"/>
      <c r="B40" s="171" t="s">
        <v>120</v>
      </c>
      <c r="C40" s="72">
        <v>920.92292099999997</v>
      </c>
      <c r="D40" s="80">
        <v>923.843478</v>
      </c>
      <c r="E40" s="183">
        <v>751.47489299999995</v>
      </c>
      <c r="F40" s="73">
        <f t="shared" si="0"/>
        <v>3.1713370721935252E-3</v>
      </c>
      <c r="G40" s="74">
        <f>E40/D40-1</f>
        <v>-0.18657769319663919</v>
      </c>
      <c r="H40" s="149"/>
      <c r="I40" s="171" t="s">
        <v>120</v>
      </c>
      <c r="J40" s="72">
        <v>7754.2625189999999</v>
      </c>
      <c r="K40" s="80">
        <v>8445.3501880000003</v>
      </c>
      <c r="L40" s="183">
        <v>7350.5958279999995</v>
      </c>
      <c r="M40" s="74">
        <f t="shared" si="13"/>
        <v>8.9123584261772359E-2</v>
      </c>
      <c r="N40" s="74">
        <f>L40/K40-1</f>
        <v>-0.12962805989448933</v>
      </c>
    </row>
    <row r="41" spans="1:14" x14ac:dyDescent="0.2">
      <c r="A41" s="153"/>
      <c r="B41" s="171" t="s">
        <v>121</v>
      </c>
      <c r="C41" s="72">
        <v>23396.172655619997</v>
      </c>
      <c r="D41" s="80">
        <v>24674.127355820001</v>
      </c>
      <c r="E41" s="183">
        <v>20987.448848389999</v>
      </c>
      <c r="F41" s="73">
        <f t="shared" si="0"/>
        <v>5.4622382857694607E-2</v>
      </c>
      <c r="G41" s="74">
        <f>E41/D41-1</f>
        <v>-0.14941474745044669</v>
      </c>
      <c r="H41" s="149"/>
      <c r="I41" s="171" t="s">
        <v>121</v>
      </c>
      <c r="J41" s="72">
        <v>170217.73716580999</v>
      </c>
      <c r="K41" s="80">
        <v>204847.49562673</v>
      </c>
      <c r="L41" s="183">
        <v>184802.76163912</v>
      </c>
      <c r="M41" s="74">
        <f t="shared" si="13"/>
        <v>0.20344388920636969</v>
      </c>
      <c r="N41" s="74">
        <f>L41/K41-1</f>
        <v>-9.7851984600950237E-2</v>
      </c>
    </row>
    <row r="42" spans="1:14" x14ac:dyDescent="0.2">
      <c r="A42" s="153"/>
      <c r="B42" s="187" t="s">
        <v>89</v>
      </c>
      <c r="C42" s="135"/>
      <c r="D42" s="136"/>
      <c r="E42" s="183"/>
      <c r="F42" s="91"/>
      <c r="G42" s="84"/>
      <c r="H42" s="149"/>
      <c r="I42" s="187" t="s">
        <v>89</v>
      </c>
      <c r="J42" s="135"/>
      <c r="K42" s="136"/>
      <c r="L42" s="185"/>
      <c r="M42" s="84"/>
      <c r="N42" s="84"/>
    </row>
    <row r="43" spans="1:14" x14ac:dyDescent="0.2">
      <c r="A43" s="153"/>
      <c r="B43" s="177" t="s">
        <v>122</v>
      </c>
      <c r="C43" s="131">
        <v>72075.302745719993</v>
      </c>
      <c r="D43" s="132">
        <v>76118.139392379991</v>
      </c>
      <c r="E43" s="186">
        <f>SUM(E44:E57)-E45-E46</f>
        <v>76447.182445470011</v>
      </c>
      <c r="F43" s="89">
        <f t="shared" si="0"/>
        <v>5.6091844122015511E-2</v>
      </c>
      <c r="G43" s="88">
        <f>E43/D43-1</f>
        <v>4.3227942211492287E-3</v>
      </c>
      <c r="H43" s="149"/>
      <c r="I43" s="177" t="s">
        <v>122</v>
      </c>
      <c r="J43" s="131">
        <v>643821.69159261009</v>
      </c>
      <c r="K43" s="132">
        <v>699802.8110431399</v>
      </c>
      <c r="L43" s="186">
        <f>SUM(L44:L57)-L45-L46</f>
        <v>674758.36184903991</v>
      </c>
      <c r="M43" s="77">
        <f t="shared" ref="M43:M59" si="14">K43/J43-1</f>
        <v>8.6951278873581117E-2</v>
      </c>
      <c r="N43" s="78">
        <f>L43/K43-1</f>
        <v>-3.5787865951507403E-2</v>
      </c>
    </row>
    <row r="44" spans="1:14" x14ac:dyDescent="0.2">
      <c r="A44" s="153"/>
      <c r="B44" s="171" t="s">
        <v>123</v>
      </c>
      <c r="C44" s="72">
        <v>40150.16276978</v>
      </c>
      <c r="D44" s="80">
        <v>44251.817468059999</v>
      </c>
      <c r="E44" s="183">
        <v>46946.395138660002</v>
      </c>
      <c r="F44" s="43">
        <f>D44/C44-1</f>
        <v>0.10215785977752523</v>
      </c>
      <c r="G44" s="74">
        <f>E44/D44-1</f>
        <v>6.0891909638398189E-2</v>
      </c>
      <c r="H44" s="149"/>
      <c r="I44" s="171" t="s">
        <v>123</v>
      </c>
      <c r="J44" s="72">
        <v>382411.31525138998</v>
      </c>
      <c r="K44" s="80">
        <v>430829.40182934003</v>
      </c>
      <c r="L44" s="175">
        <v>415739.38749702001</v>
      </c>
      <c r="M44" s="74">
        <f>K44/J44-1</f>
        <v>0.12661258871516634</v>
      </c>
      <c r="N44" s="81">
        <f>L44/K44-1</f>
        <v>-3.5025497954054408E-2</v>
      </c>
    </row>
    <row r="45" spans="1:14" x14ac:dyDescent="0.2">
      <c r="A45" s="153"/>
      <c r="B45" s="171" t="s">
        <v>124</v>
      </c>
      <c r="C45" s="72">
        <v>25000.309580000001</v>
      </c>
      <c r="D45" s="80">
        <v>26366.750123999998</v>
      </c>
      <c r="E45" s="183">
        <v>27166.741569000002</v>
      </c>
      <c r="F45" s="43">
        <f t="shared" ref="F45:G59" si="15">D45/C45-1</f>
        <v>5.4656944932119478E-2</v>
      </c>
      <c r="G45" s="74">
        <f t="shared" si="15"/>
        <v>3.0340919576274272E-2</v>
      </c>
      <c r="H45" s="149"/>
      <c r="I45" s="171" t="s">
        <v>124</v>
      </c>
      <c r="J45" s="72">
        <v>229648.44418500003</v>
      </c>
      <c r="K45" s="80">
        <v>255098.71956499998</v>
      </c>
      <c r="L45" s="175">
        <v>252425.81286999999</v>
      </c>
      <c r="M45" s="74">
        <f t="shared" ref="M45:N56" si="16">K45/J45-1</f>
        <v>0.11082276420517667</v>
      </c>
      <c r="N45" s="81">
        <f t="shared" si="16"/>
        <v>-1.047793065977709E-2</v>
      </c>
    </row>
    <row r="46" spans="1:14" x14ac:dyDescent="0.2">
      <c r="A46" s="153"/>
      <c r="B46" s="171" t="s">
        <v>125</v>
      </c>
      <c r="C46" s="72">
        <v>15149.85318978</v>
      </c>
      <c r="D46" s="80">
        <v>17885.06734406</v>
      </c>
      <c r="E46" s="183">
        <v>19779.65356966</v>
      </c>
      <c r="F46" s="43">
        <f t="shared" si="15"/>
        <v>0.18054393795216184</v>
      </c>
      <c r="G46" s="74">
        <f t="shared" si="15"/>
        <v>0.10593117650346628</v>
      </c>
      <c r="H46" s="149"/>
      <c r="I46" s="171" t="s">
        <v>125</v>
      </c>
      <c r="J46" s="72">
        <v>152762.87106638998</v>
      </c>
      <c r="K46" s="80">
        <v>175730.68226433999</v>
      </c>
      <c r="L46" s="175">
        <v>163313.57462702002</v>
      </c>
      <c r="M46" s="74">
        <f t="shared" si="16"/>
        <v>0.15034943397972866</v>
      </c>
      <c r="N46" s="81">
        <f t="shared" si="16"/>
        <v>-7.0659872694523229E-2</v>
      </c>
    </row>
    <row r="47" spans="1:14" x14ac:dyDescent="0.2">
      <c r="A47" s="153"/>
      <c r="B47" s="171" t="s">
        <v>126</v>
      </c>
      <c r="C47" s="72">
        <v>4761.2361982000002</v>
      </c>
      <c r="D47" s="80">
        <v>5030.5752128999993</v>
      </c>
      <c r="E47" s="183">
        <v>5053.0289823100002</v>
      </c>
      <c r="F47" s="43">
        <f t="shared" si="0"/>
        <v>5.6569135301841156E-2</v>
      </c>
      <c r="G47" s="74">
        <f t="shared" si="15"/>
        <v>4.4634596362702617E-3</v>
      </c>
      <c r="H47" s="149"/>
      <c r="I47" s="171" t="s">
        <v>126</v>
      </c>
      <c r="J47" s="72">
        <v>38082.668277049997</v>
      </c>
      <c r="K47" s="80">
        <v>41300.041728370008</v>
      </c>
      <c r="L47" s="175">
        <v>41025.341319560001</v>
      </c>
      <c r="M47" s="74">
        <f>K47/J47-1</f>
        <v>8.4483929222441523E-2</v>
      </c>
      <c r="N47" s="81">
        <f t="shared" si="16"/>
        <v>-6.6513348973521458E-3</v>
      </c>
    </row>
    <row r="48" spans="1:14" x14ac:dyDescent="0.2">
      <c r="A48" s="153"/>
      <c r="B48" s="171" t="s">
        <v>127</v>
      </c>
      <c r="C48" s="72">
        <v>258.29308528000001</v>
      </c>
      <c r="D48" s="80">
        <v>235.73672884000001</v>
      </c>
      <c r="E48" s="183">
        <v>223.87234252000002</v>
      </c>
      <c r="F48" s="43">
        <f t="shared" si="0"/>
        <v>-8.7328533845759004E-2</v>
      </c>
      <c r="G48" s="74">
        <f t="shared" si="15"/>
        <v>-5.0328968160293086E-2</v>
      </c>
      <c r="H48" s="149"/>
      <c r="I48" s="171" t="s">
        <v>127</v>
      </c>
      <c r="J48" s="72">
        <v>2256.10560059</v>
      </c>
      <c r="K48" s="80">
        <v>1782.7961483300001</v>
      </c>
      <c r="L48" s="175">
        <v>1834.5720803700003</v>
      </c>
      <c r="M48" s="74">
        <f t="shared" si="14"/>
        <v>-0.20979046908807086</v>
      </c>
      <c r="N48" s="81">
        <f>L48/K48-1</f>
        <v>2.9041981097222225E-2</v>
      </c>
    </row>
    <row r="49" spans="1:14" x14ac:dyDescent="0.2">
      <c r="A49" s="153"/>
      <c r="B49" s="171" t="s">
        <v>128</v>
      </c>
      <c r="C49" s="72">
        <v>4706.6876408299995</v>
      </c>
      <c r="D49" s="80">
        <v>3826.0792664400001</v>
      </c>
      <c r="E49" s="183">
        <v>4772.6943613100002</v>
      </c>
      <c r="F49" s="43">
        <f t="shared" si="0"/>
        <v>-0.18709726278642713</v>
      </c>
      <c r="G49" s="74">
        <f t="shared" si="15"/>
        <v>0.2474112607057366</v>
      </c>
      <c r="H49" s="149"/>
      <c r="I49" s="171" t="s">
        <v>128</v>
      </c>
      <c r="J49" s="72">
        <v>36304.557411560003</v>
      </c>
      <c r="K49" s="80">
        <v>37169.645896049995</v>
      </c>
      <c r="L49" s="175">
        <v>38354.622380430003</v>
      </c>
      <c r="M49" s="74">
        <f t="shared" si="14"/>
        <v>2.3828647039628503E-2</v>
      </c>
      <c r="N49" s="81">
        <f t="shared" si="16"/>
        <v>3.1880219889475425E-2</v>
      </c>
    </row>
    <row r="50" spans="1:14" x14ac:dyDescent="0.2">
      <c r="A50" s="153"/>
      <c r="B50" s="133" t="s">
        <v>129</v>
      </c>
      <c r="C50" s="72">
        <v>2237.2823120300004</v>
      </c>
      <c r="D50" s="80">
        <v>1823.6236866400002</v>
      </c>
      <c r="E50" s="183">
        <v>2044.04713109</v>
      </c>
      <c r="F50" s="43">
        <f>D50/C50-1</f>
        <v>-0.18489335170878218</v>
      </c>
      <c r="G50" s="74">
        <f t="shared" si="15"/>
        <v>0.12087112383154386</v>
      </c>
      <c r="H50" s="149"/>
      <c r="I50" s="133" t="s">
        <v>129</v>
      </c>
      <c r="J50" s="72">
        <v>17772.305653890002</v>
      </c>
      <c r="K50" s="80">
        <v>16531.57830031</v>
      </c>
      <c r="L50" s="175">
        <v>14063.99840506</v>
      </c>
      <c r="M50" s="74">
        <f t="shared" si="14"/>
        <v>-6.9812402382829375E-2</v>
      </c>
      <c r="N50" s="81">
        <f t="shared" si="16"/>
        <v>-0.14926462860498502</v>
      </c>
    </row>
    <row r="51" spans="1:14" x14ac:dyDescent="0.2">
      <c r="A51" s="153"/>
      <c r="B51" s="171" t="s">
        <v>130</v>
      </c>
      <c r="C51" s="72">
        <v>2646.305425</v>
      </c>
      <c r="D51" s="80">
        <v>2545.7305263799999</v>
      </c>
      <c r="E51" s="183">
        <v>2380.0501819999999</v>
      </c>
      <c r="F51" s="43">
        <f t="shared" si="0"/>
        <v>-3.8005778800079382E-2</v>
      </c>
      <c r="G51" s="74">
        <f t="shared" si="15"/>
        <v>-6.5081650498018506E-2</v>
      </c>
      <c r="H51" s="149"/>
      <c r="I51" s="171" t="s">
        <v>130</v>
      </c>
      <c r="J51" s="72">
        <v>20155.560662999997</v>
      </c>
      <c r="K51" s="80">
        <v>21054.191801380002</v>
      </c>
      <c r="L51" s="175">
        <v>21160.256627329996</v>
      </c>
      <c r="M51" s="74">
        <f t="shared" si="14"/>
        <v>4.4584775060593662E-2</v>
      </c>
      <c r="N51" s="81">
        <f t="shared" si="16"/>
        <v>5.0377058853925405E-3</v>
      </c>
    </row>
    <row r="52" spans="1:14" x14ac:dyDescent="0.2">
      <c r="A52" s="153"/>
      <c r="B52" s="171" t="s">
        <v>131</v>
      </c>
      <c r="C52" s="72">
        <v>5845.2049499099994</v>
      </c>
      <c r="D52" s="80">
        <v>5073.1504770000001</v>
      </c>
      <c r="E52" s="183">
        <v>4975.6911110000001</v>
      </c>
      <c r="F52" s="43">
        <f t="shared" si="0"/>
        <v>-0.13208338792669483</v>
      </c>
      <c r="G52" s="74">
        <f t="shared" si="15"/>
        <v>-1.9210817112925938E-2</v>
      </c>
      <c r="H52" s="149"/>
      <c r="I52" s="171" t="s">
        <v>131</v>
      </c>
      <c r="J52" s="72">
        <v>40370.427796710006</v>
      </c>
      <c r="K52" s="80">
        <v>42982.552193000003</v>
      </c>
      <c r="L52" s="175">
        <v>42342.254727439999</v>
      </c>
      <c r="M52" s="74">
        <f t="shared" si="14"/>
        <v>6.4703906766697017E-2</v>
      </c>
      <c r="N52" s="81">
        <f t="shared" si="16"/>
        <v>-1.4896683256148791E-2</v>
      </c>
    </row>
    <row r="53" spans="1:14" x14ac:dyDescent="0.2">
      <c r="A53" s="153"/>
      <c r="B53" s="171" t="s">
        <v>132</v>
      </c>
      <c r="C53" s="72">
        <v>1354.5972400399999</v>
      </c>
      <c r="D53" s="80">
        <v>760.98059425999998</v>
      </c>
      <c r="E53" s="183">
        <v>56.906640029999998</v>
      </c>
      <c r="F53" s="43">
        <f t="shared" si="0"/>
        <v>-0.43822372306211921</v>
      </c>
      <c r="G53" s="74">
        <f t="shared" si="15"/>
        <v>-0.92521932824668451</v>
      </c>
      <c r="H53" s="149"/>
      <c r="I53" s="171" t="s">
        <v>132</v>
      </c>
      <c r="J53" s="72">
        <v>5962.0682986899992</v>
      </c>
      <c r="K53" s="80">
        <v>5625.07518936</v>
      </c>
      <c r="L53" s="175">
        <v>1754.88843733</v>
      </c>
      <c r="M53" s="74">
        <f t="shared" si="14"/>
        <v>-5.6522852883796104E-2</v>
      </c>
      <c r="N53" s="81">
        <f t="shared" si="16"/>
        <v>-0.68802400354586823</v>
      </c>
    </row>
    <row r="54" spans="1:14" x14ac:dyDescent="0.2">
      <c r="A54" s="153"/>
      <c r="B54" s="171" t="s">
        <v>133</v>
      </c>
      <c r="C54" s="72">
        <v>4868.1203949300007</v>
      </c>
      <c r="D54" s="80">
        <v>4500.1373757399997</v>
      </c>
      <c r="E54" s="183">
        <v>4295.9502493299997</v>
      </c>
      <c r="F54" s="43">
        <f t="shared" si="0"/>
        <v>-7.5590369452087525E-2</v>
      </c>
      <c r="G54" s="74">
        <f t="shared" si="15"/>
        <v>-4.5373531819442259E-2</v>
      </c>
      <c r="H54" s="149"/>
      <c r="I54" s="171" t="s">
        <v>133</v>
      </c>
      <c r="J54" s="72">
        <v>39412.272200290005</v>
      </c>
      <c r="K54" s="80">
        <v>42358.114368390001</v>
      </c>
      <c r="L54" s="175">
        <v>42052.529786420004</v>
      </c>
      <c r="M54" s="74">
        <f t="shared" si="14"/>
        <v>7.4744286579811137E-2</v>
      </c>
      <c r="N54" s="81">
        <f t="shared" si="16"/>
        <v>-7.2143103281774312E-3</v>
      </c>
    </row>
    <row r="55" spans="1:14" x14ac:dyDescent="0.2">
      <c r="A55" s="153"/>
      <c r="B55" s="171" t="s">
        <v>134</v>
      </c>
      <c r="C55" s="72">
        <v>125.73877016</v>
      </c>
      <c r="D55" s="80">
        <v>0</v>
      </c>
      <c r="E55" s="183">
        <v>0</v>
      </c>
      <c r="F55" s="43">
        <f t="shared" si="0"/>
        <v>-1</v>
      </c>
      <c r="G55" s="74" t="e">
        <f t="shared" si="15"/>
        <v>#DIV/0!</v>
      </c>
      <c r="H55" s="149"/>
      <c r="I55" s="171" t="s">
        <v>134</v>
      </c>
      <c r="J55" s="72">
        <v>1190.6898972600002</v>
      </c>
      <c r="K55" s="80">
        <v>804.44711267000002</v>
      </c>
      <c r="L55" s="175">
        <v>347.26550637000003</v>
      </c>
      <c r="M55" s="74">
        <f t="shared" si="14"/>
        <v>-0.32438570737756067</v>
      </c>
      <c r="N55" s="81">
        <f t="shared" si="16"/>
        <v>-0.56831779131208693</v>
      </c>
    </row>
    <row r="56" spans="1:14" x14ac:dyDescent="0.2">
      <c r="A56" s="153"/>
      <c r="B56" s="171" t="s">
        <v>135</v>
      </c>
      <c r="C56" s="72">
        <v>2249.7962068800002</v>
      </c>
      <c r="D56" s="80">
        <v>2069.87520864</v>
      </c>
      <c r="E56" s="183">
        <v>733.66976595000006</v>
      </c>
      <c r="F56" s="43">
        <f t="shared" si="0"/>
        <v>-7.9972131560090642E-2</v>
      </c>
      <c r="G56" s="74">
        <f t="shared" si="15"/>
        <v>-0.64554879304436241</v>
      </c>
      <c r="H56" s="149"/>
      <c r="I56" s="171" t="s">
        <v>135</v>
      </c>
      <c r="J56" s="72">
        <v>20472.586764060001</v>
      </c>
      <c r="K56" s="80">
        <v>16135.352885299999</v>
      </c>
      <c r="L56" s="175">
        <v>11142.563554910001</v>
      </c>
      <c r="M56" s="74">
        <f t="shared" si="14"/>
        <v>-0.21185568432290613</v>
      </c>
      <c r="N56" s="81">
        <f t="shared" si="16"/>
        <v>-0.30943167874181698</v>
      </c>
    </row>
    <row r="57" spans="1:14" x14ac:dyDescent="0.2">
      <c r="A57" s="153"/>
      <c r="B57" s="171" t="s">
        <v>136</v>
      </c>
      <c r="C57" s="72">
        <v>2871.87775268</v>
      </c>
      <c r="D57" s="80">
        <v>6000.4328474799995</v>
      </c>
      <c r="E57" s="183">
        <v>4964.8765412700004</v>
      </c>
      <c r="F57" s="43">
        <f t="shared" si="0"/>
        <v>1.0893761379224696</v>
      </c>
      <c r="G57" s="74">
        <f t="shared" si="15"/>
        <v>-0.17258026754601574</v>
      </c>
      <c r="H57" s="149"/>
      <c r="I57" s="171" t="s">
        <v>136</v>
      </c>
      <c r="J57" s="72">
        <v>39431.133778119998</v>
      </c>
      <c r="K57" s="80">
        <v>43229.613590639994</v>
      </c>
      <c r="L57" s="175">
        <v>44940.681526799999</v>
      </c>
      <c r="M57" s="74">
        <f t="shared" si="14"/>
        <v>9.6331995775067902E-2</v>
      </c>
      <c r="N57" s="81">
        <f>L57/K57-1</f>
        <v>3.9580921364758215E-2</v>
      </c>
    </row>
    <row r="58" spans="1:14" x14ac:dyDescent="0.2">
      <c r="A58" s="153"/>
      <c r="B58" s="171" t="s">
        <v>137</v>
      </c>
      <c r="C58" s="72">
        <v>0</v>
      </c>
      <c r="D58" s="80">
        <v>0</v>
      </c>
      <c r="E58" s="183">
        <v>0</v>
      </c>
      <c r="F58" s="137" t="e">
        <f t="shared" si="0"/>
        <v>#DIV/0!</v>
      </c>
      <c r="G58" s="126" t="e">
        <f t="shared" si="15"/>
        <v>#DIV/0!</v>
      </c>
      <c r="H58" s="149"/>
      <c r="I58" s="171" t="s">
        <v>137</v>
      </c>
      <c r="J58" s="72">
        <v>0</v>
      </c>
      <c r="K58" s="80">
        <v>0</v>
      </c>
      <c r="L58" s="175">
        <v>0</v>
      </c>
      <c r="M58" s="126" t="e">
        <f t="shared" si="14"/>
        <v>#DIV/0!</v>
      </c>
      <c r="N58" s="147" t="e">
        <f>L58/K58-1</f>
        <v>#DIV/0!</v>
      </c>
    </row>
    <row r="59" spans="1:14" x14ac:dyDescent="0.2">
      <c r="A59" s="153"/>
      <c r="B59" s="171" t="s">
        <v>138</v>
      </c>
      <c r="C59" s="72">
        <v>43.089784139999999</v>
      </c>
      <c r="D59" s="80">
        <v>0</v>
      </c>
      <c r="E59" s="183">
        <v>0</v>
      </c>
      <c r="F59" s="137">
        <f t="shared" si="0"/>
        <v>-1</v>
      </c>
      <c r="G59" s="126" t="e">
        <f t="shared" si="15"/>
        <v>#DIV/0!</v>
      </c>
      <c r="H59" s="149"/>
      <c r="I59" s="171" t="s">
        <v>138</v>
      </c>
      <c r="J59" s="72">
        <v>1066.6658008499999</v>
      </c>
      <c r="K59" s="80">
        <v>0</v>
      </c>
      <c r="L59" s="175">
        <v>0</v>
      </c>
      <c r="M59" s="126">
        <f t="shared" si="14"/>
        <v>-1</v>
      </c>
      <c r="N59" s="147" t="e">
        <f>L59/K59-1</f>
        <v>#DIV/0!</v>
      </c>
    </row>
    <row r="60" spans="1:14" x14ac:dyDescent="0.2">
      <c r="A60" s="153"/>
      <c r="B60" s="188"/>
      <c r="C60" s="138"/>
      <c r="D60" s="139"/>
      <c r="E60" s="189"/>
      <c r="F60" s="86"/>
      <c r="G60" s="84"/>
      <c r="H60" s="149"/>
      <c r="I60" s="188"/>
      <c r="J60" s="140"/>
      <c r="K60" s="141"/>
      <c r="L60" s="190"/>
      <c r="M60" s="84"/>
      <c r="N60" s="85"/>
    </row>
    <row r="61" spans="1:14" x14ac:dyDescent="0.2">
      <c r="A61" s="153"/>
      <c r="B61" s="191" t="s">
        <v>32</v>
      </c>
      <c r="C61" s="98">
        <v>45919.48269723</v>
      </c>
      <c r="D61" s="106">
        <v>49849.212210509999</v>
      </c>
      <c r="E61" s="106">
        <v>50239.888699970004</v>
      </c>
      <c r="F61" s="92">
        <f t="shared" si="0"/>
        <v>8.5578697373196899E-2</v>
      </c>
      <c r="G61" s="93">
        <f>E61/D61-1</f>
        <v>7.8371647642134779E-3</v>
      </c>
      <c r="H61" s="149"/>
      <c r="I61" s="191" t="s">
        <v>32</v>
      </c>
      <c r="J61" s="98">
        <v>369314.83425382007</v>
      </c>
      <c r="K61" s="106">
        <v>391066.09845488996</v>
      </c>
      <c r="L61" s="192">
        <v>409670.99179038999</v>
      </c>
      <c r="M61" s="93">
        <f t="shared" ref="M61:M63" si="17">K61/J61-1</f>
        <v>5.8896264605826421E-2</v>
      </c>
      <c r="N61" s="93">
        <f>L61/K61-1</f>
        <v>4.7574804896175715E-2</v>
      </c>
    </row>
    <row r="62" spans="1:14" x14ac:dyDescent="0.2">
      <c r="A62" s="153"/>
      <c r="B62" s="191" t="s">
        <v>12</v>
      </c>
      <c r="C62" s="99">
        <v>9179.1689519699994</v>
      </c>
      <c r="D62" s="99">
        <v>12386.334078489999</v>
      </c>
      <c r="E62" s="99">
        <v>11464.352216959998</v>
      </c>
      <c r="F62" s="94">
        <f t="shared" si="0"/>
        <v>0.34939602302795514</v>
      </c>
      <c r="G62" s="95">
        <f t="shared" si="0"/>
        <v>-7.4435410484455344E-2</v>
      </c>
      <c r="H62" s="149"/>
      <c r="I62" s="191" t="s">
        <v>12</v>
      </c>
      <c r="J62" s="99">
        <v>113873.69043026</v>
      </c>
      <c r="K62" s="107">
        <v>135393.90903454999</v>
      </c>
      <c r="L62" s="193">
        <v>124156.09181386001</v>
      </c>
      <c r="M62" s="95">
        <f t="shared" si="17"/>
        <v>0.18898323680367302</v>
      </c>
      <c r="N62" s="95">
        <f>L62/K62-1</f>
        <v>-8.3000906767691451E-2</v>
      </c>
    </row>
    <row r="63" spans="1:14" x14ac:dyDescent="0.2">
      <c r="A63" s="153"/>
      <c r="B63" s="194" t="s">
        <v>139</v>
      </c>
      <c r="C63" s="100">
        <v>956.5612251</v>
      </c>
      <c r="D63" s="108">
        <v>3562.77275947</v>
      </c>
      <c r="E63" s="108">
        <v>1992.1914999800001</v>
      </c>
      <c r="F63" s="96">
        <f t="shared" si="0"/>
        <v>2.7245632229108425</v>
      </c>
      <c r="G63" s="97">
        <f t="shared" si="0"/>
        <v>-0.44083116312016501</v>
      </c>
      <c r="H63" s="149"/>
      <c r="I63" s="191" t="s">
        <v>139</v>
      </c>
      <c r="J63" s="100">
        <v>13352.58894666</v>
      </c>
      <c r="K63" s="108">
        <v>16818.102612549999</v>
      </c>
      <c r="L63" s="195">
        <v>15226.04866357</v>
      </c>
      <c r="M63" s="97">
        <f t="shared" si="17"/>
        <v>0.2595387066683319</v>
      </c>
      <c r="N63" s="97">
        <f>L63/K63-1</f>
        <v>-9.4663113054856529E-2</v>
      </c>
    </row>
    <row r="64" spans="1:14" x14ac:dyDescent="0.2">
      <c r="A64" s="153"/>
      <c r="B64" s="194" t="s">
        <v>140</v>
      </c>
      <c r="C64" s="100">
        <v>0</v>
      </c>
      <c r="D64" s="108">
        <v>0</v>
      </c>
      <c r="E64" s="108">
        <v>0</v>
      </c>
      <c r="F64" s="96">
        <v>0</v>
      </c>
      <c r="G64" s="97">
        <v>0</v>
      </c>
      <c r="H64" s="196"/>
      <c r="I64" s="197" t="s">
        <v>140</v>
      </c>
      <c r="J64" s="100">
        <v>7350.7446680000003</v>
      </c>
      <c r="K64" s="108">
        <v>7583.4363540000004</v>
      </c>
      <c r="L64" s="195">
        <v>16361.10381314</v>
      </c>
      <c r="M64" s="101">
        <v>0</v>
      </c>
      <c r="N64" s="97">
        <v>0</v>
      </c>
    </row>
  </sheetData>
  <mergeCells count="10">
    <mergeCell ref="B5:G5"/>
    <mergeCell ref="I5:N5"/>
    <mergeCell ref="F7:G7"/>
    <mergeCell ref="M7:N7"/>
    <mergeCell ref="B2:G2"/>
    <mergeCell ref="I2:N2"/>
    <mergeCell ref="B3:G3"/>
    <mergeCell ref="I3:N3"/>
    <mergeCell ref="B4:G4"/>
    <mergeCell ref="I4:N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4" ma:contentTypeDescription="Crear nuevo documento." ma:contentTypeScope="" ma:versionID="ea8ff3801f800073392f89270bce21b4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6552d3b29bc8abd45b2a657539d32e56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7A3DE-E635-472D-8DB4-68DD46012B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8d9ad-d8d6-4138-9f3e-bbfc7e84e762"/>
    <ds:schemaRef ds:uri="8f7f62a7-2cfd-44f2-bfa8-5090edd2ce5d"/>
    <ds:schemaRef ds:uri="9fc00ab8-26fd-4610-8c83-f668fc07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AC5684-6FAE-492E-8AF2-1984148C8868}">
  <ds:schemaRefs>
    <ds:schemaRef ds:uri="http://schemas.microsoft.com/office/2006/metadata/properties"/>
    <ds:schemaRef ds:uri="http://schemas.microsoft.com/office/infopath/2007/PartnerControls"/>
    <ds:schemaRef ds:uri="bfa8d9ad-d8d6-4138-9f3e-bbfc7e84e762"/>
    <ds:schemaRef ds:uri="8f7f62a7-2cfd-44f2-bfa8-5090edd2ce5d"/>
  </ds:schemaRefs>
</ds:datastoreItem>
</file>

<file path=customXml/itemProps3.xml><?xml version="1.0" encoding="utf-8"?>
<ds:datastoreItem xmlns:ds="http://schemas.openxmlformats.org/officeDocument/2006/customXml" ds:itemID="{7C9142A6-63BE-4E88-8900-85A4576AD5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SIMPLE</vt:lpstr>
      <vt:lpstr>ACUMULADO</vt:lpstr>
      <vt:lpstr>INGRESOS</vt:lpstr>
      <vt:lpstr>ACUMULADO!Área_de_impresión</vt:lpstr>
      <vt:lpstr>SIMPLE!Área_de_impresión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Leonel Rivera Solano</cp:lastModifiedBy>
  <cp:lastPrinted>2016-09-20T14:08:01Z</cp:lastPrinted>
  <dcterms:created xsi:type="dcterms:W3CDTF">1996-11-27T10:00:04Z</dcterms:created>
  <dcterms:modified xsi:type="dcterms:W3CDTF">2025-09-17T21:42:22Z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